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66CFF7-E1D9-4C75-B51F-77E8545D0870}" xr6:coauthVersionLast="47" xr6:coauthVersionMax="47" xr10:uidLastSave="{00000000-0000-0000-0000-000000000000}"/>
  <bookViews>
    <workbookView xWindow="-120" yWindow="-120" windowWidth="38640" windowHeight="15720"/>
  </bookViews>
  <sheets>
    <sheet name="Ratios (2)" sheetId="1" r:id="rId1"/>
  </sheets>
  <externalReferences>
    <externalReference r:id="rId2"/>
  </externalReferences>
  <definedNames>
    <definedName name="AACFHDRCOL">[1]JuneYTD!#REF!</definedName>
    <definedName name="AACFHDRROW">[1]JuneYTD!#REF!</definedName>
    <definedName name="AACFWKS">[1]JuneYTD!#REF!</definedName>
    <definedName name="AACFWKS1">[1]JuneYTD!#REF!</definedName>
    <definedName name="AACFWKS2">[1]JuneYTD!#REF!</definedName>
    <definedName name="AAWSSIDEWAYS">[1]JuneYTD!#REF!</definedName>
    <definedName name="ADJUSTMENTS">[1]JuneYTD!#REF!</definedName>
    <definedName name="ASSETS">[1]JuneYTD!#REF!</definedName>
    <definedName name="AWAACF">[1]JuneYTD!#REF!</definedName>
    <definedName name="AWBALSHT">[1]JuneYTD!#REF!</definedName>
    <definedName name="AWCFWKS">[1]JuneYTD!#REF!</definedName>
    <definedName name="AWGRPCF">[1]JuneYTD!#REF!</definedName>
    <definedName name="AWGRPCF_BRDR">[1]JuneYTD!#REF!</definedName>
    <definedName name="BALSHT">[1]JuneYTD!#REF!</definedName>
    <definedName name="BB">[1]JuneYTD!#REF!</definedName>
    <definedName name="BBK">[1]JuneYTD!#REF!</definedName>
    <definedName name="_BBK1">[1]JuneYTD!#REF!</definedName>
    <definedName name="BBTITLE">[1]JuneYTD!#REF!</definedName>
    <definedName name="BLANK">[1]JuneYTD!#REF!</definedName>
    <definedName name="BLANK1">[1]JuneYTD!#REF!</definedName>
    <definedName name="BORDERC">[1]JuneYTD!#REF!</definedName>
    <definedName name="BORDERC1">[1]JuneYTD!#REF!</definedName>
    <definedName name="BORDERCAAWP">[1]JuneYTD!#REF!</definedName>
    <definedName name="BORDERNONCUR">[1]JuneYTD!#REF!</definedName>
    <definedName name="BORDERR">[1]JuneYTD!#REF!</definedName>
    <definedName name="BORDERR1">[1]JuneYTD!#REF!</definedName>
    <definedName name="BORDERRAAWP">[1]JuneYTD!#REF!</definedName>
    <definedName name="BORDERRWWAP">[1]JuneYTD!#REF!</definedName>
    <definedName name="BS_TitleRow">[1]JuneYTD!#REF!</definedName>
    <definedName name="BSTITLE">[1]JuneYTD!#REF!</definedName>
    <definedName name="BSTITLE1">[1]JuneYTD!#REF!</definedName>
    <definedName name="CASHFLOW">[1]JuneYTD!#REF!</definedName>
    <definedName name="CASHFLOW1">[1]JuneYTD!#REF!</definedName>
    <definedName name="CATEGORY">[1]JuneYTD!#REF!</definedName>
    <definedName name="CATEGORY2">[1]JuneYTD!#REF!</definedName>
    <definedName name="CF">[1]JuneYTD!#REF!</definedName>
    <definedName name="CF_WKS_TitleRow">[1]JuneYTD!#REF!</definedName>
    <definedName name="CFTITLE">[1]JuneYTD!#REF!</definedName>
    <definedName name="CFTITLE1">[1]JuneYTD!#REF!</definedName>
    <definedName name="CHGNONCUR">[1]JuneYTD!#REF!</definedName>
    <definedName name="CM">[1]JuneYTD!#REF!</definedName>
    <definedName name="DATE1">[1]JuneYTD!#REF!</definedName>
    <definedName name="DATE2">[1]JuneYTD!#REF!</definedName>
    <definedName name="DATE3">[1]JuneYTD!#REF!</definedName>
    <definedName name="DATE4">[1]JuneYTD!#REF!</definedName>
    <definedName name="DATEPRYR">[1]JuneYTD!#REF!</definedName>
    <definedName name="DESC">[1]JuneYTD!#REF!</definedName>
    <definedName name="GROUP">[1]JuneYTD!#REF!</definedName>
    <definedName name="GROUPYTD">[1]JuneYTD!#REF!</definedName>
    <definedName name="GrpPrtRng">[1]JuneYTD!#REF!</definedName>
    <definedName name="GRPTITLE">[1]JuneYTD!#REF!</definedName>
    <definedName name="GRPTITLE1">[1]JuneYTD!#REF!</definedName>
    <definedName name="GRPTITLE2">[1]JuneYTD!#REF!</definedName>
    <definedName name="GrpTitleCol">[1]JuneYTD!#REF!</definedName>
    <definedName name="LIABILITIES">[1]JuneYTD!#REF!</definedName>
    <definedName name="NAME1">[1]JuneYTD!#REF!</definedName>
    <definedName name="OTHERBORDER">[1]JuneYTD!#REF!</definedName>
    <definedName name="OTHERNC">[1]JuneYTD!#REF!</definedName>
    <definedName name="OTHERTITLES">[1]JuneYTD!#REF!</definedName>
    <definedName name="_xlnm.Print_Area" localSheetId="0">'Ratios (2)'!$A$1:$R$69</definedName>
    <definedName name="Print_Area_MI">[1]JuneYTD!#REF!</definedName>
    <definedName name="Print_Titles_MI">[1]JuneYTD!#REF!,[1]JuneYTD!#REF!</definedName>
    <definedName name="PRIORBB">[1]JuneYTD!#REF!</definedName>
    <definedName name="PRT_RNG_AA">[1]JuneYTD!#REF!</definedName>
    <definedName name="REPORT">[1]JuneYTD!#REF!</definedName>
    <definedName name="Titles_Rptg_Grp_Wks">[1]JuneYTD!#REF!</definedName>
    <definedName name="YTDBB">[1]JuneYTD!#REF!</definedName>
  </definedNames>
  <calcPr calcId="0"/>
</workbook>
</file>

<file path=xl/calcChain.xml><?xml version="1.0" encoding="utf-8"?>
<calcChain xmlns="http://schemas.openxmlformats.org/spreadsheetml/2006/main">
  <c r="Q9" i="1" l="1"/>
  <c r="Q10" i="1"/>
  <c r="Q11" i="1"/>
  <c r="Q12" i="1"/>
  <c r="Q14" i="1"/>
  <c r="Q15" i="1"/>
  <c r="Q16" i="1"/>
  <c r="D17" i="1"/>
  <c r="F17" i="1"/>
  <c r="H17" i="1"/>
  <c r="J17" i="1"/>
  <c r="O17" i="1"/>
  <c r="Q17" i="1"/>
  <c r="D18" i="1"/>
  <c r="F18" i="1"/>
  <c r="H18" i="1"/>
  <c r="J18" i="1"/>
  <c r="L18" i="1"/>
  <c r="Q18" i="1"/>
  <c r="Q19" i="1"/>
  <c r="Q21" i="1"/>
  <c r="Q22" i="1"/>
  <c r="D23" i="1"/>
  <c r="F23" i="1"/>
  <c r="H23" i="1"/>
  <c r="J23" i="1"/>
  <c r="L23" i="1"/>
  <c r="O23" i="1"/>
  <c r="Q23" i="1"/>
  <c r="D25" i="1"/>
  <c r="F25" i="1"/>
  <c r="H25" i="1"/>
  <c r="J25" i="1"/>
  <c r="L25" i="1"/>
  <c r="O25" i="1"/>
  <c r="Q25" i="1"/>
  <c r="Q29" i="1"/>
  <c r="D31" i="1"/>
  <c r="F31" i="1"/>
  <c r="H31" i="1"/>
  <c r="J31" i="1"/>
  <c r="L31" i="1"/>
  <c r="O31" i="1"/>
  <c r="Q31" i="1"/>
  <c r="D32" i="1"/>
  <c r="F32" i="1"/>
  <c r="H32" i="1"/>
  <c r="J32" i="1"/>
  <c r="L32" i="1"/>
  <c r="O32" i="1"/>
  <c r="Q32" i="1"/>
  <c r="D33" i="1"/>
  <c r="F33" i="1"/>
  <c r="H33" i="1"/>
  <c r="J33" i="1"/>
  <c r="L33" i="1"/>
  <c r="O33" i="1"/>
  <c r="Q33" i="1"/>
  <c r="D34" i="1"/>
  <c r="F34" i="1"/>
  <c r="H34" i="1"/>
  <c r="J34" i="1"/>
  <c r="L34" i="1"/>
  <c r="O34" i="1"/>
  <c r="Q34" i="1"/>
  <c r="D35" i="1"/>
  <c r="F35" i="1"/>
  <c r="H35" i="1"/>
  <c r="J35" i="1"/>
  <c r="L35" i="1"/>
  <c r="O35" i="1"/>
  <c r="Q35" i="1"/>
  <c r="D37" i="1"/>
  <c r="F37" i="1"/>
  <c r="H37" i="1"/>
  <c r="J37" i="1"/>
  <c r="L37" i="1"/>
  <c r="O37" i="1"/>
  <c r="Q37" i="1"/>
  <c r="D38" i="1"/>
  <c r="F38" i="1"/>
  <c r="H38" i="1"/>
  <c r="J38" i="1"/>
  <c r="L38" i="1"/>
  <c r="O38" i="1"/>
  <c r="Q38" i="1"/>
  <c r="D39" i="1"/>
  <c r="F39" i="1"/>
  <c r="H39" i="1"/>
  <c r="J39" i="1"/>
  <c r="L39" i="1"/>
  <c r="O39" i="1"/>
  <c r="Q39" i="1"/>
  <c r="D41" i="1"/>
  <c r="F41" i="1"/>
  <c r="H41" i="1"/>
  <c r="J41" i="1"/>
  <c r="L41" i="1"/>
  <c r="O41" i="1"/>
  <c r="Q41" i="1"/>
  <c r="Q45" i="1"/>
  <c r="Q46" i="1"/>
  <c r="Q49" i="1"/>
  <c r="Q50" i="1"/>
  <c r="D51" i="1"/>
  <c r="F51" i="1"/>
  <c r="H51" i="1"/>
  <c r="J51" i="1"/>
  <c r="L51" i="1"/>
  <c r="O51" i="1"/>
  <c r="Q51" i="1"/>
  <c r="Q54" i="1"/>
  <c r="Q55" i="1"/>
  <c r="O57" i="1"/>
  <c r="Q57" i="1"/>
  <c r="D58" i="1"/>
  <c r="F58" i="1"/>
  <c r="H58" i="1"/>
  <c r="J58" i="1"/>
  <c r="L58" i="1"/>
  <c r="O58" i="1"/>
  <c r="Q58" i="1"/>
  <c r="D60" i="1"/>
  <c r="F60" i="1"/>
  <c r="H60" i="1"/>
  <c r="J60" i="1"/>
  <c r="L60" i="1"/>
  <c r="O60" i="1"/>
  <c r="Q60" i="1"/>
  <c r="D62" i="1"/>
  <c r="F62" i="1"/>
  <c r="H62" i="1"/>
  <c r="J62" i="1"/>
  <c r="L62" i="1"/>
  <c r="O62" i="1"/>
  <c r="Q62" i="1"/>
  <c r="D63" i="1"/>
  <c r="F63" i="1"/>
  <c r="H63" i="1"/>
  <c r="J63" i="1"/>
  <c r="L63" i="1"/>
  <c r="O63" i="1"/>
  <c r="Q63" i="1"/>
  <c r="D65" i="1"/>
  <c r="F65" i="1"/>
  <c r="H65" i="1"/>
  <c r="J65" i="1"/>
  <c r="L65" i="1"/>
  <c r="O65" i="1"/>
  <c r="Q65" i="1"/>
</calcChain>
</file>

<file path=xl/sharedStrings.xml><?xml version="1.0" encoding="utf-8"?>
<sst xmlns="http://schemas.openxmlformats.org/spreadsheetml/2006/main" count="55" uniqueCount="47">
  <si>
    <t>ENRON</t>
  </si>
  <si>
    <t>OPERATING &amp; STRATEGIC PLAN</t>
  </si>
  <si>
    <t>CAPITALIZATION &amp; CREDIT RATIOS</t>
  </si>
  <si>
    <t>Agency</t>
  </si>
  <si>
    <t>Board</t>
  </si>
  <si>
    <t>variance</t>
  </si>
  <si>
    <t>RATIOS</t>
  </si>
  <si>
    <t>Plan</t>
  </si>
  <si>
    <t>Targets</t>
  </si>
  <si>
    <t>from Board</t>
  </si>
  <si>
    <t>Funds Flow/Interest</t>
  </si>
  <si>
    <t>Income from Operations</t>
  </si>
  <si>
    <t>Depreciation &amp; Exploration</t>
  </si>
  <si>
    <t>Deferred Income Taxes</t>
  </si>
  <si>
    <t>Changes in Price Risk Management</t>
  </si>
  <si>
    <t>Oil &amp; Gas Exploration</t>
  </si>
  <si>
    <t>Gain on Sale of Assets</t>
  </si>
  <si>
    <t>Impairment of Long-lived Assets</t>
  </si>
  <si>
    <t>Changes in Merchant Assets</t>
  </si>
  <si>
    <t>Equity Earnings net of Distributions</t>
  </si>
  <si>
    <t>Other Funds Flow/Fair Value</t>
  </si>
  <si>
    <t>Funds Flow</t>
  </si>
  <si>
    <t>Interest Expense</t>
  </si>
  <si>
    <t>Lease Interest</t>
  </si>
  <si>
    <t>Funds Flow / Interest</t>
  </si>
  <si>
    <t>Pre-Tax Interest</t>
  </si>
  <si>
    <t>Income before Interest, Minority Interest</t>
  </si>
  <si>
    <t>and Taxes</t>
  </si>
  <si>
    <t>Undistributed Equity Earnings</t>
  </si>
  <si>
    <t>Interest</t>
  </si>
  <si>
    <t>Pre-Tax Interest Coverage</t>
  </si>
  <si>
    <t>Obligations</t>
  </si>
  <si>
    <t>Balance Sheet Debt</t>
  </si>
  <si>
    <t>Account Receivable Sales</t>
  </si>
  <si>
    <t>Net Liability from PRM Activities</t>
  </si>
  <si>
    <t>Debt Exchangeable for EOG Shares</t>
  </si>
  <si>
    <t>Gurantees (10%)</t>
  </si>
  <si>
    <t>Residual Vale Guarantees</t>
  </si>
  <si>
    <t>Equity</t>
  </si>
  <si>
    <t>Minority Interest</t>
  </si>
  <si>
    <t>Perpetual Preferred Stock</t>
  </si>
  <si>
    <t>Shareholders' Equity</t>
  </si>
  <si>
    <t>Un-issued Flexi-trust shares (50%)</t>
  </si>
  <si>
    <t>Total Obligations/Total Capital</t>
  </si>
  <si>
    <t>Balance Sheet Debt / Capital</t>
  </si>
  <si>
    <t>Balance Sheet Debt / BS Capital</t>
  </si>
  <si>
    <t>Funds Flow / Total Obligations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</si>
</sst>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#,##0.0_);\(#,##0.0\)"/>
    <numFmt numFmtId="182" formatCode="_(* #,##0.0_);_(* \(#,##0.0\);_(* &quot;-&quot;?_);_(@_)"/>
    <numFmt numFmtId="183" formatCode="0.0%"/>
    <numFmt numFmtId="184" formatCode="_(* #,##0.00_);_(* \(#,##0.00\);_(* &quot;-&quot;?_);_(@_)"/>
    <numFmt numFmtId="196" formatCode="_(* #,##0_);_(* \(#,##0\);_(* &quot;-&quot;?_);_(@_)"/>
  </numFmts>
  <fonts count="17">
    <font>
      <sz val="10"/>
      <name val="Arial"/>
    </font>
    <font>
      <sz val="10"/>
      <name val="Arial"/>
    </font>
    <font>
      <sz val="10"/>
      <name val="MS Sans Serif"/>
    </font>
    <font>
      <sz val="9"/>
      <name val="Arial"/>
    </font>
    <font>
      <sz val="8"/>
      <name val="Arial"/>
    </font>
    <font>
      <sz val="8"/>
      <name val="SWISS"/>
    </font>
    <font>
      <sz val="10"/>
      <name val="Courier New"/>
      <family val="3"/>
    </font>
    <font>
      <b/>
      <sz val="14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82" fontId="7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182" fontId="8" fillId="0" borderId="0" xfId="0" applyNumberFormat="1" applyFont="1" applyAlignment="1">
      <alignment horizontal="centerContinuous"/>
    </xf>
    <xf numFmtId="0" fontId="9" fillId="0" borderId="1" xfId="0" applyFont="1" applyBorder="1" applyAlignment="1">
      <alignment horizontal="centerContinuous"/>
    </xf>
    <xf numFmtId="0" fontId="9" fillId="0" borderId="1" xfId="0" quotePrefix="1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quotePrefix="1"/>
    <xf numFmtId="182" fontId="11" fillId="0" borderId="0" xfId="0" applyNumberFormat="1" applyFont="1"/>
    <xf numFmtId="182" fontId="0" fillId="0" borderId="0" xfId="0" applyNumberFormat="1"/>
    <xf numFmtId="182" fontId="12" fillId="0" borderId="0" xfId="0" applyNumberFormat="1" applyFont="1" applyAlignment="1">
      <alignment horizontal="center"/>
    </xf>
    <xf numFmtId="182" fontId="10" fillId="0" borderId="0" xfId="0" applyNumberFormat="1" applyFont="1"/>
    <xf numFmtId="182" fontId="9" fillId="0" borderId="0" xfId="0" applyNumberFormat="1" applyFont="1"/>
    <xf numFmtId="182" fontId="9" fillId="0" borderId="0" xfId="0" applyNumberFormat="1" applyFont="1" applyAlignment="1">
      <alignment horizontal="center"/>
    </xf>
    <xf numFmtId="182" fontId="0" fillId="0" borderId="0" xfId="0" applyNumberFormat="1" applyAlignment="1">
      <alignment horizontal="left" indent="1"/>
    </xf>
    <xf numFmtId="182" fontId="13" fillId="0" borderId="0" xfId="0" applyNumberFormat="1" applyFont="1" applyAlignment="1">
      <alignment horizontal="center"/>
    </xf>
    <xf numFmtId="182" fontId="14" fillId="0" borderId="1" xfId="0" applyNumberFormat="1" applyFont="1" applyBorder="1"/>
    <xf numFmtId="182" fontId="13" fillId="0" borderId="1" xfId="0" applyNumberFormat="1" applyFont="1" applyBorder="1" applyAlignment="1">
      <alignment horizontal="center"/>
    </xf>
    <xf numFmtId="182" fontId="15" fillId="0" borderId="0" xfId="0" applyNumberFormat="1" applyFont="1"/>
    <xf numFmtId="182" fontId="15" fillId="0" borderId="1" xfId="0" applyNumberFormat="1" applyFont="1" applyBorder="1"/>
    <xf numFmtId="0" fontId="9" fillId="0" borderId="2" xfId="0" applyFont="1" applyBorder="1" applyAlignment="1">
      <alignment horizontal="left" indent="1"/>
    </xf>
    <xf numFmtId="0" fontId="0" fillId="0" borderId="3" xfId="0" applyBorder="1"/>
    <xf numFmtId="2" fontId="9" fillId="0" borderId="3" xfId="0" applyNumberFormat="1" applyFont="1" applyBorder="1"/>
    <xf numFmtId="184" fontId="9" fillId="0" borderId="4" xfId="0" applyNumberFormat="1" applyFont="1" applyBorder="1" applyAlignment="1">
      <alignment horizontal="center"/>
    </xf>
    <xf numFmtId="184" fontId="9" fillId="0" borderId="0" xfId="0" applyNumberFormat="1" applyFont="1" applyAlignment="1">
      <alignment horizontal="center"/>
    </xf>
    <xf numFmtId="182" fontId="15" fillId="0" borderId="0" xfId="0" applyNumberFormat="1" applyFont="1" applyAlignment="1">
      <alignment horizontal="left" indent="2"/>
    </xf>
    <xf numFmtId="0" fontId="15" fillId="0" borderId="0" xfId="0" applyFont="1"/>
    <xf numFmtId="182" fontId="16" fillId="0" borderId="0" xfId="0" applyNumberFormat="1" applyFont="1"/>
    <xf numFmtId="182" fontId="9" fillId="0" borderId="0" xfId="0" applyNumberFormat="1" applyFont="1" applyAlignment="1">
      <alignment horizontal="left" indent="1"/>
    </xf>
    <xf numFmtId="182" fontId="0" fillId="0" borderId="0" xfId="0" applyNumberFormat="1" applyAlignment="1">
      <alignment horizontal="left" indent="2"/>
    </xf>
    <xf numFmtId="184" fontId="12" fillId="0" borderId="0" xfId="0" applyNumberFormat="1" applyFont="1" applyAlignment="1">
      <alignment horizontal="center"/>
    </xf>
    <xf numFmtId="182" fontId="13" fillId="0" borderId="0" xfId="0" applyNumberFormat="1" applyFont="1"/>
    <xf numFmtId="182" fontId="0" fillId="0" borderId="1" xfId="0" applyNumberFormat="1" applyBorder="1"/>
    <xf numFmtId="182" fontId="12" fillId="0" borderId="0" xfId="0" applyNumberFormat="1" applyFont="1"/>
    <xf numFmtId="196" fontId="0" fillId="0" borderId="0" xfId="0" applyNumberFormat="1" applyAlignment="1">
      <alignment horizontal="left" indent="2"/>
    </xf>
    <xf numFmtId="182" fontId="12" fillId="0" borderId="0" xfId="0" applyNumberFormat="1" applyFont="1" applyBorder="1"/>
    <xf numFmtId="183" fontId="12" fillId="0" borderId="0" xfId="1" applyNumberFormat="1" applyFont="1" applyAlignment="1">
      <alignment horizontal="center"/>
    </xf>
    <xf numFmtId="0" fontId="9" fillId="0" borderId="0" xfId="0" quotePrefix="1" applyFont="1"/>
    <xf numFmtId="182" fontId="1" fillId="0" borderId="0" xfId="1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JG-ADAMS/1999Cash/BusinessUnitCashFlo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QTRActivity"/>
      <sheetName val="DecYTD"/>
      <sheetName val="OctYTD"/>
      <sheetName val="SeptYTD"/>
      <sheetName val="JuneYTD"/>
      <sheetName val="MarchYTD"/>
      <sheetName val="AugustYTD"/>
      <sheetName val="SeptYTDAdj"/>
      <sheetName val="WorkingCa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4"/>
  <sheetViews>
    <sheetView tabSelected="1" zoomScale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2" sqref="C2"/>
    </sheetView>
  </sheetViews>
  <sheetFormatPr defaultRowHeight="12.75"/>
  <cols>
    <col min="1" max="1" width="3.7109375" customWidth="1"/>
    <col min="2" max="2" width="33.140625" bestFit="1" customWidth="1"/>
    <col min="4" max="4" width="11.7109375" customWidth="1"/>
    <col min="5" max="5" width="2.7109375" customWidth="1"/>
    <col min="6" max="6" width="11.7109375" customWidth="1"/>
    <col min="7" max="7" width="2.7109375" customWidth="1"/>
    <col min="8" max="8" width="11.7109375" customWidth="1"/>
    <col min="9" max="9" width="2.7109375" customWidth="1"/>
    <col min="10" max="10" width="11.7109375" customWidth="1"/>
    <col min="12" max="12" width="11.7109375" customWidth="1"/>
    <col min="13" max="14" width="2.7109375" customWidth="1"/>
    <col min="15" max="15" width="11.7109375" customWidth="1"/>
    <col min="16" max="16" width="2.7109375" customWidth="1"/>
    <col min="17" max="17" width="11.7109375" customWidth="1"/>
    <col min="18" max="18" width="2.7109375" customWidth="1"/>
  </cols>
  <sheetData>
    <row r="1" spans="1:18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.7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.75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D5" s="4">
        <v>1996</v>
      </c>
      <c r="F5" s="4">
        <v>1997</v>
      </c>
      <c r="H5" s="4">
        <v>1998</v>
      </c>
      <c r="J5" s="4">
        <v>1999</v>
      </c>
      <c r="L5" s="5">
        <v>2000</v>
      </c>
      <c r="M5" s="6"/>
      <c r="N5" s="6"/>
      <c r="O5" s="4"/>
      <c r="P5" s="6"/>
      <c r="Q5" s="4"/>
    </row>
    <row r="6" spans="1:18">
      <c r="D6" s="7" t="s">
        <v>3</v>
      </c>
      <c r="F6" s="7" t="s">
        <v>3</v>
      </c>
      <c r="H6" s="7" t="s">
        <v>3</v>
      </c>
      <c r="J6" s="7" t="s">
        <v>3</v>
      </c>
      <c r="L6" s="7" t="s">
        <v>4</v>
      </c>
      <c r="O6" s="7" t="s">
        <v>3</v>
      </c>
      <c r="Q6" s="8" t="s">
        <v>5</v>
      </c>
      <c r="R6" s="9"/>
    </row>
    <row r="7" spans="1:18" ht="15">
      <c r="A7" s="10" t="s">
        <v>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2" t="s">
        <v>7</v>
      </c>
      <c r="M7" s="11"/>
      <c r="N7" s="11"/>
      <c r="O7" s="7" t="s">
        <v>8</v>
      </c>
      <c r="P7" s="11"/>
      <c r="Q7" s="13" t="s">
        <v>9</v>
      </c>
      <c r="R7" s="11"/>
    </row>
    <row r="8" spans="1:18">
      <c r="A8" s="14"/>
      <c r="B8" s="14" t="s">
        <v>10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4"/>
      <c r="O8" s="15"/>
      <c r="P8" s="14"/>
      <c r="Q8" s="15"/>
      <c r="R8" s="14"/>
    </row>
    <row r="9" spans="1:18">
      <c r="A9" s="14"/>
      <c r="B9" s="16" t="s">
        <v>11</v>
      </c>
      <c r="C9" s="14"/>
      <c r="D9" s="17">
        <v>584</v>
      </c>
      <c r="E9" s="14"/>
      <c r="F9" s="17">
        <v>716.7</v>
      </c>
      <c r="G9" s="14"/>
      <c r="H9" s="17">
        <v>703</v>
      </c>
      <c r="I9" s="14"/>
      <c r="J9" s="17">
        <v>1024</v>
      </c>
      <c r="K9" s="14"/>
      <c r="L9" s="17">
        <v>1144</v>
      </c>
      <c r="M9" s="14"/>
      <c r="N9" s="14"/>
      <c r="O9" s="17">
        <v>1144</v>
      </c>
      <c r="P9" s="14"/>
      <c r="Q9" s="17">
        <f>+O9-L9</f>
        <v>0</v>
      </c>
      <c r="R9" s="14"/>
    </row>
    <row r="10" spans="1:18">
      <c r="A10" s="14"/>
      <c r="B10" s="16" t="s">
        <v>12</v>
      </c>
      <c r="C10" s="14"/>
      <c r="D10" s="17">
        <v>474</v>
      </c>
      <c r="E10" s="14"/>
      <c r="F10" s="17">
        <v>678.4</v>
      </c>
      <c r="G10" s="14"/>
      <c r="H10" s="17">
        <v>827</v>
      </c>
      <c r="I10" s="14"/>
      <c r="J10" s="17">
        <v>870</v>
      </c>
      <c r="K10" s="14"/>
      <c r="L10" s="17">
        <v>693</v>
      </c>
      <c r="M10" s="14"/>
      <c r="N10" s="14"/>
      <c r="O10" s="17">
        <v>693</v>
      </c>
      <c r="P10" s="14"/>
      <c r="Q10" s="17">
        <f>+O10-L10</f>
        <v>0</v>
      </c>
      <c r="R10" s="14"/>
    </row>
    <row r="11" spans="1:18">
      <c r="A11" s="14"/>
      <c r="B11" s="16" t="s">
        <v>13</v>
      </c>
      <c r="C11" s="14"/>
      <c r="D11" s="17">
        <v>207</v>
      </c>
      <c r="E11" s="14"/>
      <c r="F11" s="17">
        <v>39.6</v>
      </c>
      <c r="G11" s="14"/>
      <c r="H11" s="17">
        <v>87</v>
      </c>
      <c r="I11" s="14"/>
      <c r="J11" s="17">
        <v>21</v>
      </c>
      <c r="K11" s="14"/>
      <c r="L11" s="17">
        <v>15.4</v>
      </c>
      <c r="M11" s="14"/>
      <c r="N11" s="14"/>
      <c r="O11" s="17">
        <v>15.4</v>
      </c>
      <c r="P11" s="14"/>
      <c r="Q11" s="17">
        <f>+O11-L11</f>
        <v>0</v>
      </c>
      <c r="R11" s="14"/>
    </row>
    <row r="12" spans="1:18">
      <c r="A12" s="14"/>
      <c r="B12" s="16" t="s">
        <v>14</v>
      </c>
      <c r="C12" s="14"/>
      <c r="D12" s="17">
        <v>15</v>
      </c>
      <c r="E12" s="14"/>
      <c r="F12" s="17">
        <v>11.1</v>
      </c>
      <c r="G12" s="14"/>
      <c r="H12" s="17">
        <v>350</v>
      </c>
      <c r="I12" s="14"/>
      <c r="J12" s="17">
        <v>-395</v>
      </c>
      <c r="K12" s="14"/>
      <c r="L12" s="17">
        <v>0</v>
      </c>
      <c r="M12" s="14"/>
      <c r="N12" s="14"/>
      <c r="O12" s="17">
        <v>0</v>
      </c>
      <c r="P12" s="14"/>
      <c r="Q12" s="17">
        <f>+O12-L12</f>
        <v>0</v>
      </c>
      <c r="R12" s="14"/>
    </row>
    <row r="13" spans="1:18">
      <c r="A13" s="14"/>
      <c r="B13" s="16" t="s">
        <v>15</v>
      </c>
      <c r="C13" s="14"/>
      <c r="D13" s="17">
        <v>89</v>
      </c>
      <c r="E13" s="14"/>
      <c r="F13" s="17">
        <v>102</v>
      </c>
      <c r="G13" s="14"/>
      <c r="H13" s="17">
        <v>121</v>
      </c>
      <c r="I13" s="14"/>
      <c r="J13" s="17">
        <v>49</v>
      </c>
      <c r="K13" s="14"/>
      <c r="L13" s="17">
        <v>22.5</v>
      </c>
      <c r="M13" s="14"/>
      <c r="N13" s="14"/>
      <c r="O13" s="17">
        <v>22.5</v>
      </c>
      <c r="P13" s="14"/>
      <c r="Q13" s="17"/>
      <c r="R13" s="14"/>
    </row>
    <row r="14" spans="1:18">
      <c r="A14" s="14"/>
      <c r="B14" s="16" t="s">
        <v>16</v>
      </c>
      <c r="C14" s="14"/>
      <c r="D14" s="17">
        <v>-274</v>
      </c>
      <c r="E14" s="14"/>
      <c r="F14" s="17">
        <v>-195</v>
      </c>
      <c r="G14" s="14"/>
      <c r="H14" s="17">
        <v>-82</v>
      </c>
      <c r="I14" s="14"/>
      <c r="J14" s="17">
        <v>-541</v>
      </c>
      <c r="K14" s="14"/>
      <c r="L14" s="17">
        <v>-217.5</v>
      </c>
      <c r="M14" s="14"/>
      <c r="N14" s="14"/>
      <c r="O14" s="17">
        <v>-204</v>
      </c>
      <c r="P14" s="14"/>
      <c r="Q14" s="17">
        <f t="shared" ref="Q14:Q19" si="0">+O14-L14</f>
        <v>13.5</v>
      </c>
      <c r="R14" s="14"/>
    </row>
    <row r="15" spans="1:18">
      <c r="A15" s="14"/>
      <c r="B15" s="16" t="s">
        <v>17</v>
      </c>
      <c r="C15" s="14"/>
      <c r="D15" s="17">
        <v>0</v>
      </c>
      <c r="E15" s="14"/>
      <c r="F15" s="17">
        <v>0</v>
      </c>
      <c r="G15" s="14"/>
      <c r="H15" s="17">
        <v>0</v>
      </c>
      <c r="I15" s="14"/>
      <c r="J15" s="17">
        <v>441</v>
      </c>
      <c r="K15" s="14"/>
      <c r="L15" s="17">
        <v>0</v>
      </c>
      <c r="M15" s="14"/>
      <c r="N15" s="14"/>
      <c r="O15" s="17">
        <v>0</v>
      </c>
      <c r="P15" s="14"/>
      <c r="Q15" s="17">
        <f t="shared" si="0"/>
        <v>0</v>
      </c>
      <c r="R15" s="14"/>
    </row>
    <row r="16" spans="1:18">
      <c r="A16" s="14"/>
      <c r="B16" s="16" t="s">
        <v>18</v>
      </c>
      <c r="C16" s="14"/>
      <c r="D16" s="17">
        <v>-192</v>
      </c>
      <c r="E16" s="14"/>
      <c r="F16" s="17">
        <v>-105</v>
      </c>
      <c r="G16" s="14"/>
      <c r="H16" s="17">
        <v>85</v>
      </c>
      <c r="I16" s="14"/>
      <c r="J16" s="17">
        <v>634</v>
      </c>
      <c r="K16" s="14"/>
      <c r="L16" s="17">
        <v>0</v>
      </c>
      <c r="M16" s="14"/>
      <c r="N16" s="14"/>
      <c r="O16" s="17">
        <v>692</v>
      </c>
      <c r="P16" s="14"/>
      <c r="Q16" s="17">
        <f t="shared" si="0"/>
        <v>692</v>
      </c>
      <c r="R16" s="14"/>
    </row>
    <row r="17" spans="1:18">
      <c r="A17" s="14"/>
      <c r="B17" s="16" t="s">
        <v>19</v>
      </c>
      <c r="C17" s="14"/>
      <c r="D17" s="17">
        <f>-215.5+84</f>
        <v>-131.5</v>
      </c>
      <c r="E17" s="14"/>
      <c r="F17" s="17">
        <f>-216+204</f>
        <v>-12</v>
      </c>
      <c r="G17" s="14"/>
      <c r="H17" s="17">
        <f>-97+87</f>
        <v>-10</v>
      </c>
      <c r="I17" s="14"/>
      <c r="J17" s="17">
        <f>-309+482</f>
        <v>173</v>
      </c>
      <c r="K17" s="14"/>
      <c r="L17" s="17">
        <v>-60</v>
      </c>
      <c r="M17" s="14"/>
      <c r="N17" s="14"/>
      <c r="O17" s="17">
        <f>-405+476</f>
        <v>71</v>
      </c>
      <c r="P17" s="14"/>
      <c r="Q17" s="17">
        <f t="shared" si="0"/>
        <v>131</v>
      </c>
      <c r="R17" s="14"/>
    </row>
    <row r="18" spans="1:18">
      <c r="A18" s="14"/>
      <c r="B18" s="16" t="s">
        <v>20</v>
      </c>
      <c r="C18" s="14"/>
      <c r="D18" s="18">
        <f>+D19-SUM(D9:D17)</f>
        <v>-65.5</v>
      </c>
      <c r="E18" s="14"/>
      <c r="F18" s="18">
        <f>+F19-SUM(F9:F17)</f>
        <v>-365.39999999999975</v>
      </c>
      <c r="G18" s="14"/>
      <c r="H18" s="18">
        <f>+H19-SUM(H9:H17)</f>
        <v>-208</v>
      </c>
      <c r="I18" s="14"/>
      <c r="J18" s="18">
        <f>+J19-SUM(J9:J17)</f>
        <v>-48</v>
      </c>
      <c r="K18" s="14"/>
      <c r="L18" s="18">
        <f>+L19-SUM(L9:L17)</f>
        <v>702.59999999999991</v>
      </c>
      <c r="M18" s="11"/>
      <c r="N18" s="11"/>
      <c r="O18" s="19">
        <v>0</v>
      </c>
      <c r="P18" s="11"/>
      <c r="Q18" s="19">
        <f t="shared" si="0"/>
        <v>-702.59999999999991</v>
      </c>
      <c r="R18" s="11"/>
    </row>
    <row r="19" spans="1:18">
      <c r="A19" s="11"/>
      <c r="B19" s="16" t="s">
        <v>21</v>
      </c>
      <c r="C19" s="11"/>
      <c r="D19" s="20">
        <v>706</v>
      </c>
      <c r="E19" s="11"/>
      <c r="F19" s="20">
        <v>870.4</v>
      </c>
      <c r="G19" s="11"/>
      <c r="H19" s="20">
        <v>1873</v>
      </c>
      <c r="I19" s="11"/>
      <c r="J19" s="20">
        <v>2228</v>
      </c>
      <c r="K19" s="11"/>
      <c r="L19" s="20">
        <v>2300</v>
      </c>
      <c r="M19" s="11"/>
      <c r="N19" s="11"/>
      <c r="O19" s="20">
        <v>2474</v>
      </c>
      <c r="P19" s="11"/>
      <c r="Q19" s="20">
        <f t="shared" si="0"/>
        <v>174</v>
      </c>
      <c r="R19" s="11"/>
    </row>
    <row r="20" spans="1:18">
      <c r="A20" s="14"/>
      <c r="B20" s="14"/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4"/>
      <c r="O20" s="15"/>
      <c r="P20" s="14"/>
      <c r="Q20" s="15"/>
      <c r="R20" s="14"/>
    </row>
    <row r="21" spans="1:18">
      <c r="A21" s="11"/>
      <c r="B21" s="16" t="s">
        <v>22</v>
      </c>
      <c r="C21" s="11"/>
      <c r="D21" s="20">
        <v>286</v>
      </c>
      <c r="E21" s="11"/>
      <c r="F21" s="20">
        <v>458.2</v>
      </c>
      <c r="G21" s="11"/>
      <c r="H21" s="20">
        <v>616</v>
      </c>
      <c r="I21" s="11"/>
      <c r="J21" s="20">
        <v>710</v>
      </c>
      <c r="K21" s="11"/>
      <c r="L21" s="20">
        <v>675.2</v>
      </c>
      <c r="M21" s="11"/>
      <c r="N21" s="11"/>
      <c r="O21" s="17">
        <v>718</v>
      </c>
      <c r="P21" s="11"/>
      <c r="Q21" s="20">
        <f>+O21-L21</f>
        <v>42.799999999999955</v>
      </c>
      <c r="R21" s="11"/>
    </row>
    <row r="22" spans="1:18">
      <c r="A22" s="11"/>
      <c r="B22" s="16" t="s">
        <v>23</v>
      </c>
      <c r="C22" s="11"/>
      <c r="D22" s="21">
        <v>140</v>
      </c>
      <c r="E22" s="11"/>
      <c r="F22" s="21">
        <v>124.9</v>
      </c>
      <c r="G22" s="11"/>
      <c r="H22" s="21">
        <v>124.9</v>
      </c>
      <c r="I22" s="11"/>
      <c r="J22" s="21">
        <v>124</v>
      </c>
      <c r="K22" s="11"/>
      <c r="L22" s="21">
        <v>84.8</v>
      </c>
      <c r="M22" s="11"/>
      <c r="N22" s="11"/>
      <c r="O22" s="19">
        <v>100</v>
      </c>
      <c r="P22" s="11"/>
      <c r="Q22" s="21">
        <f>+O22-L22</f>
        <v>15.200000000000003</v>
      </c>
      <c r="R22" s="11"/>
    </row>
    <row r="23" spans="1:18">
      <c r="A23" s="11"/>
      <c r="B23" s="11"/>
      <c r="C23" s="11"/>
      <c r="D23" s="20">
        <f>SUM(D21:D22)</f>
        <v>426</v>
      </c>
      <c r="E23" s="11"/>
      <c r="F23" s="20">
        <f>SUM(F21:F22)</f>
        <v>583.1</v>
      </c>
      <c r="G23" s="11"/>
      <c r="H23" s="20">
        <f>SUM(H21:H22)</f>
        <v>740.9</v>
      </c>
      <c r="I23" s="11"/>
      <c r="J23" s="20">
        <f>SUM(J21:J22)</f>
        <v>834</v>
      </c>
      <c r="K23" s="11"/>
      <c r="L23" s="20">
        <f>SUM(L21:L22)</f>
        <v>760</v>
      </c>
      <c r="M23" s="11"/>
      <c r="N23" s="11"/>
      <c r="O23" s="20">
        <f>SUM(O21:O22)</f>
        <v>818</v>
      </c>
      <c r="P23" s="11"/>
      <c r="Q23" s="20">
        <f>+O23-L23</f>
        <v>58</v>
      </c>
      <c r="R23" s="11"/>
    </row>
    <row r="24" spans="1:18">
      <c r="A24" s="11"/>
      <c r="B24" s="11"/>
      <c r="C24" s="11"/>
      <c r="D24" s="20"/>
      <c r="E24" s="11"/>
      <c r="F24" s="20"/>
      <c r="G24" s="11"/>
      <c r="H24" s="20"/>
      <c r="I24" s="11"/>
      <c r="J24" s="20"/>
      <c r="K24" s="11"/>
      <c r="L24" s="20"/>
      <c r="M24" s="11"/>
      <c r="N24" s="11"/>
      <c r="O24" s="20"/>
      <c r="P24" s="11"/>
      <c r="Q24" s="20"/>
      <c r="R24" s="11"/>
    </row>
    <row r="25" spans="1:18">
      <c r="B25" s="22" t="s">
        <v>24</v>
      </c>
      <c r="C25" s="23"/>
      <c r="D25" s="24">
        <f>(D19+D23)/D23</f>
        <v>2.6572769953051645</v>
      </c>
      <c r="E25" s="23"/>
      <c r="F25" s="24">
        <f>(F19+F23)/F23</f>
        <v>2.4927113702623904</v>
      </c>
      <c r="G25" s="23"/>
      <c r="H25" s="24">
        <f>(H19+H23)/H23</f>
        <v>3.5280064786070997</v>
      </c>
      <c r="I25" s="23"/>
      <c r="J25" s="24">
        <f>(J19+J23)/J23</f>
        <v>3.6714628297362109</v>
      </c>
      <c r="K25" s="23"/>
      <c r="L25" s="25">
        <f>(L19+L23)/L23</f>
        <v>4.0263157894736841</v>
      </c>
      <c r="M25" s="11"/>
      <c r="N25" s="11"/>
      <c r="O25" s="26">
        <f>(O19+O23)/O23</f>
        <v>4.0244498777506115</v>
      </c>
      <c r="P25" s="11"/>
      <c r="Q25" s="26">
        <f>+O25-L25</f>
        <v>-1.8659117230725997E-3</v>
      </c>
      <c r="R25" s="11"/>
    </row>
    <row r="26" spans="1:18">
      <c r="A26" s="11"/>
      <c r="B26" s="11"/>
      <c r="C26" s="11"/>
      <c r="D26" s="20"/>
      <c r="E26" s="11"/>
      <c r="F26" s="20"/>
      <c r="G26" s="11"/>
      <c r="H26" s="20"/>
      <c r="I26" s="11"/>
      <c r="J26" s="20"/>
      <c r="K26" s="11"/>
      <c r="L26" s="20"/>
      <c r="M26" s="11"/>
      <c r="N26" s="11"/>
      <c r="O26" s="20"/>
      <c r="P26" s="11"/>
      <c r="Q26" s="20"/>
      <c r="R26" s="11"/>
    </row>
    <row r="27" spans="1:18">
      <c r="A27" s="11"/>
      <c r="B27" s="11"/>
      <c r="C27" s="11"/>
      <c r="D27" s="20"/>
      <c r="E27" s="11"/>
      <c r="F27" s="20"/>
      <c r="G27" s="11"/>
      <c r="H27" s="20"/>
      <c r="I27" s="11"/>
      <c r="J27" s="20"/>
      <c r="K27" s="11"/>
      <c r="L27" s="20"/>
      <c r="M27" s="11"/>
      <c r="N27" s="11"/>
      <c r="O27" s="20"/>
      <c r="P27" s="11"/>
      <c r="Q27" s="20"/>
      <c r="R27" s="11"/>
    </row>
    <row r="28" spans="1:18">
      <c r="A28" s="11"/>
      <c r="B28" s="14" t="s">
        <v>25</v>
      </c>
      <c r="C28" s="11"/>
      <c r="D28" s="11"/>
      <c r="E28" s="11"/>
      <c r="F28" s="11"/>
      <c r="G28" s="11"/>
      <c r="H28" s="11"/>
      <c r="I28" s="11"/>
      <c r="J28" s="11"/>
      <c r="K28" s="11"/>
      <c r="L28" s="20"/>
      <c r="M28" s="11"/>
      <c r="N28" s="11"/>
      <c r="O28" s="11"/>
      <c r="P28" s="11"/>
      <c r="Q28" s="11"/>
      <c r="R28" s="11"/>
    </row>
    <row r="29" spans="1:18">
      <c r="A29" s="11"/>
      <c r="B29" s="16" t="s">
        <v>26</v>
      </c>
      <c r="C29" s="11"/>
      <c r="D29" s="20">
        <v>1238</v>
      </c>
      <c r="E29" s="11"/>
      <c r="F29" s="20">
        <v>1522.1</v>
      </c>
      <c r="G29" s="11"/>
      <c r="H29" s="20">
        <v>1582</v>
      </c>
      <c r="I29" s="11"/>
      <c r="J29" s="20">
        <v>1995</v>
      </c>
      <c r="K29" s="11"/>
      <c r="L29" s="20">
        <v>2308.8000000000002</v>
      </c>
      <c r="M29" s="11"/>
      <c r="N29" s="11"/>
      <c r="O29" s="17">
        <v>2306.6</v>
      </c>
      <c r="P29" s="11"/>
      <c r="Q29" s="20">
        <f>+O29-L29</f>
        <v>-2.2000000000002728</v>
      </c>
      <c r="R29" s="11"/>
    </row>
    <row r="30" spans="1:18">
      <c r="A30" s="11"/>
      <c r="B30" s="16" t="s">
        <v>27</v>
      </c>
      <c r="C30" s="11"/>
      <c r="D30" s="20"/>
      <c r="E30" s="11"/>
      <c r="F30" s="20"/>
      <c r="G30" s="11"/>
      <c r="H30" s="20"/>
      <c r="I30" s="11"/>
      <c r="J30" s="20"/>
      <c r="K30" s="11"/>
      <c r="L30" s="20"/>
      <c r="M30" s="11"/>
      <c r="N30" s="11"/>
      <c r="O30" s="17"/>
      <c r="P30" s="11"/>
      <c r="Q30" s="20"/>
      <c r="R30" s="11"/>
    </row>
    <row r="31" spans="1:18" s="28" customFormat="1">
      <c r="A31" s="20"/>
      <c r="B31" s="27" t="s">
        <v>16</v>
      </c>
      <c r="C31" s="20"/>
      <c r="D31" s="20">
        <f>+D14</f>
        <v>-274</v>
      </c>
      <c r="E31" s="20"/>
      <c r="F31" s="20">
        <f>+F14</f>
        <v>-195</v>
      </c>
      <c r="G31" s="20"/>
      <c r="H31" s="20">
        <f>+H14</f>
        <v>-82</v>
      </c>
      <c r="I31" s="20"/>
      <c r="J31" s="20">
        <f>+J14</f>
        <v>-541</v>
      </c>
      <c r="K31" s="20"/>
      <c r="L31" s="20">
        <f>+L14</f>
        <v>-217.5</v>
      </c>
      <c r="M31" s="20"/>
      <c r="N31" s="20"/>
      <c r="O31" s="20">
        <f>+O14</f>
        <v>-204</v>
      </c>
      <c r="P31" s="20"/>
      <c r="Q31" s="20">
        <f>+O31-L31</f>
        <v>13.5</v>
      </c>
      <c r="R31" s="20"/>
    </row>
    <row r="32" spans="1:18" s="28" customFormat="1">
      <c r="A32" s="20"/>
      <c r="B32" s="27" t="s">
        <v>17</v>
      </c>
      <c r="C32" s="29"/>
      <c r="D32" s="20">
        <f>+D15</f>
        <v>0</v>
      </c>
      <c r="E32" s="20"/>
      <c r="F32" s="20">
        <f>+F15</f>
        <v>0</v>
      </c>
      <c r="G32" s="20"/>
      <c r="H32" s="20">
        <f>+H15</f>
        <v>0</v>
      </c>
      <c r="I32" s="20"/>
      <c r="J32" s="20">
        <f>+J15</f>
        <v>441</v>
      </c>
      <c r="K32" s="20"/>
      <c r="L32" s="20">
        <f>+L15</f>
        <v>0</v>
      </c>
      <c r="M32" s="20"/>
      <c r="N32" s="20"/>
      <c r="O32" s="20">
        <f>+O15</f>
        <v>0</v>
      </c>
      <c r="P32" s="20"/>
      <c r="Q32" s="20">
        <f>+O32-L32</f>
        <v>0</v>
      </c>
      <c r="R32" s="20"/>
    </row>
    <row r="33" spans="1:18" s="28" customFormat="1">
      <c r="A33" s="20"/>
      <c r="B33" s="27" t="s">
        <v>28</v>
      </c>
      <c r="C33" s="20"/>
      <c r="D33" s="20">
        <f>+D17</f>
        <v>-131.5</v>
      </c>
      <c r="E33" s="20"/>
      <c r="F33" s="20">
        <f>+F17</f>
        <v>-12</v>
      </c>
      <c r="G33" s="20"/>
      <c r="H33" s="20">
        <f>+H17</f>
        <v>-10</v>
      </c>
      <c r="I33" s="20"/>
      <c r="J33" s="20">
        <f>+J17</f>
        <v>173</v>
      </c>
      <c r="K33" s="20"/>
      <c r="L33" s="20">
        <f>+L17</f>
        <v>-60</v>
      </c>
      <c r="M33" s="20"/>
      <c r="N33" s="20"/>
      <c r="O33" s="20">
        <f>+O17</f>
        <v>71</v>
      </c>
      <c r="P33" s="20"/>
      <c r="Q33" s="20">
        <f>+O33-L33</f>
        <v>131</v>
      </c>
      <c r="R33" s="20"/>
    </row>
    <row r="34" spans="1:18" s="28" customFormat="1">
      <c r="A34" s="20"/>
      <c r="B34" s="27" t="s">
        <v>23</v>
      </c>
      <c r="C34" s="20"/>
      <c r="D34" s="21">
        <f>+D22</f>
        <v>140</v>
      </c>
      <c r="E34" s="20"/>
      <c r="F34" s="21">
        <f>+F22</f>
        <v>124.9</v>
      </c>
      <c r="G34" s="20"/>
      <c r="H34" s="21">
        <f>+H22</f>
        <v>124.9</v>
      </c>
      <c r="I34" s="20"/>
      <c r="J34" s="21">
        <f>+J22</f>
        <v>124</v>
      </c>
      <c r="K34" s="20"/>
      <c r="L34" s="21">
        <f>+L22</f>
        <v>84.8</v>
      </c>
      <c r="M34" s="20"/>
      <c r="N34" s="20"/>
      <c r="O34" s="21">
        <f>+O22</f>
        <v>100</v>
      </c>
      <c r="P34" s="20"/>
      <c r="Q34" s="21">
        <f>+O34-L34</f>
        <v>15.200000000000003</v>
      </c>
      <c r="R34" s="20"/>
    </row>
    <row r="35" spans="1:18">
      <c r="A35" s="11"/>
      <c r="B35" s="16"/>
      <c r="C35" s="11"/>
      <c r="D35" s="20">
        <f>SUM(D29:D34)</f>
        <v>972.5</v>
      </c>
      <c r="E35" s="11"/>
      <c r="F35" s="20">
        <f>SUM(F29:F34)</f>
        <v>1440</v>
      </c>
      <c r="G35" s="11"/>
      <c r="H35" s="20">
        <f>SUM(H29:H34)</f>
        <v>1614.9</v>
      </c>
      <c r="I35" s="11"/>
      <c r="J35" s="20">
        <f>SUM(J29:J34)</f>
        <v>2192</v>
      </c>
      <c r="K35" s="11"/>
      <c r="L35" s="20">
        <f>SUM(L29:L34)</f>
        <v>2116.1000000000004</v>
      </c>
      <c r="M35" s="11"/>
      <c r="N35" s="11"/>
      <c r="O35" s="20">
        <f>SUM(O29:O34)</f>
        <v>2273.6</v>
      </c>
      <c r="P35" s="11"/>
      <c r="Q35" s="20">
        <f>+O35-L35</f>
        <v>157.49999999999955</v>
      </c>
      <c r="R35" s="11"/>
    </row>
    <row r="36" spans="1:18">
      <c r="A36" s="14"/>
      <c r="B36" s="30"/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4"/>
      <c r="O36" s="15"/>
      <c r="P36" s="14"/>
      <c r="Q36" s="15"/>
      <c r="R36" s="14"/>
    </row>
    <row r="37" spans="1:18">
      <c r="A37" s="11"/>
      <c r="B37" s="31" t="s">
        <v>29</v>
      </c>
      <c r="C37" s="11"/>
      <c r="D37" s="20">
        <f>+D21</f>
        <v>286</v>
      </c>
      <c r="E37" s="11"/>
      <c r="F37" s="20">
        <f>+F21</f>
        <v>458.2</v>
      </c>
      <c r="G37" s="11"/>
      <c r="H37" s="20">
        <f>+H21</f>
        <v>616</v>
      </c>
      <c r="I37" s="11"/>
      <c r="J37" s="20">
        <f>+J21</f>
        <v>710</v>
      </c>
      <c r="K37" s="11"/>
      <c r="L37" s="20">
        <f>+L21</f>
        <v>675.2</v>
      </c>
      <c r="M37" s="11"/>
      <c r="N37" s="11"/>
      <c r="O37" s="20">
        <f>+O21</f>
        <v>718</v>
      </c>
      <c r="P37" s="11"/>
      <c r="Q37" s="20">
        <f>+O37-L37</f>
        <v>42.799999999999955</v>
      </c>
      <c r="R37" s="11"/>
    </row>
    <row r="38" spans="1:18">
      <c r="A38" s="11"/>
      <c r="B38" s="31" t="s">
        <v>23</v>
      </c>
      <c r="C38" s="11"/>
      <c r="D38" s="21">
        <f>+D22</f>
        <v>140</v>
      </c>
      <c r="E38" s="11"/>
      <c r="F38" s="21">
        <f>+F22</f>
        <v>124.9</v>
      </c>
      <c r="G38" s="11"/>
      <c r="H38" s="21">
        <f>+H22</f>
        <v>124.9</v>
      </c>
      <c r="I38" s="11"/>
      <c r="J38" s="21">
        <f>+J22</f>
        <v>124</v>
      </c>
      <c r="K38" s="11"/>
      <c r="L38" s="21">
        <f>+L22</f>
        <v>84.8</v>
      </c>
      <c r="M38" s="11"/>
      <c r="N38" s="11"/>
      <c r="O38" s="21">
        <f>+O22</f>
        <v>100</v>
      </c>
      <c r="P38" s="11"/>
      <c r="Q38" s="21">
        <f>+O38-L38</f>
        <v>15.200000000000003</v>
      </c>
      <c r="R38" s="11"/>
    </row>
    <row r="39" spans="1:18">
      <c r="A39" s="11"/>
      <c r="B39" s="11"/>
      <c r="C39" s="11"/>
      <c r="D39" s="20">
        <f>SUM(D37:D38)</f>
        <v>426</v>
      </c>
      <c r="E39" s="11"/>
      <c r="F39" s="20">
        <f>SUM(F37:F38)</f>
        <v>583.1</v>
      </c>
      <c r="G39" s="11"/>
      <c r="H39" s="20">
        <f>SUM(H37:H38)</f>
        <v>740.9</v>
      </c>
      <c r="I39" s="11"/>
      <c r="J39" s="20">
        <f>SUM(J37:J38)</f>
        <v>834</v>
      </c>
      <c r="K39" s="11"/>
      <c r="L39" s="20">
        <f>SUM(L37:L38)</f>
        <v>760</v>
      </c>
      <c r="M39" s="11"/>
      <c r="N39" s="11"/>
      <c r="O39" s="20">
        <f>SUM(O37:O38)</f>
        <v>818</v>
      </c>
      <c r="P39" s="11"/>
      <c r="Q39" s="20">
        <f>+O39-L39</f>
        <v>58</v>
      </c>
      <c r="R39" s="11"/>
    </row>
    <row r="40" spans="1:18">
      <c r="A40" s="14"/>
      <c r="B40" s="14"/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4"/>
      <c r="O40" s="15"/>
      <c r="P40" s="14"/>
      <c r="Q40" s="15"/>
      <c r="R40" s="14"/>
    </row>
    <row r="41" spans="1:18">
      <c r="A41" s="11"/>
      <c r="B41" s="30" t="s">
        <v>30</v>
      </c>
      <c r="C41" s="11"/>
      <c r="D41" s="32">
        <f>+D35/D39</f>
        <v>2.282863849765258</v>
      </c>
      <c r="E41" s="11"/>
      <c r="F41" s="32">
        <f>+F35/F39</f>
        <v>2.4695592522723375</v>
      </c>
      <c r="G41" s="11"/>
      <c r="H41" s="32">
        <f>+H35/H39</f>
        <v>2.179646376029154</v>
      </c>
      <c r="I41" s="11"/>
      <c r="J41" s="32">
        <f>+J35/J39</f>
        <v>2.6282973621103118</v>
      </c>
      <c r="K41" s="11"/>
      <c r="L41" s="32">
        <f>+L35/L39</f>
        <v>2.7843421052631583</v>
      </c>
      <c r="M41" s="11"/>
      <c r="N41" s="11"/>
      <c r="O41" s="32">
        <f>+O35/O39</f>
        <v>2.7794621026894863</v>
      </c>
      <c r="P41" s="11"/>
      <c r="Q41" s="26">
        <f>+O41-L41</f>
        <v>-4.8800025736719377E-3</v>
      </c>
      <c r="R41" s="11"/>
    </row>
    <row r="42" spans="1:18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20"/>
      <c r="M42" s="11"/>
      <c r="N42" s="11"/>
      <c r="O42" s="11"/>
      <c r="P42" s="11"/>
      <c r="Q42" s="11"/>
      <c r="R42" s="11"/>
    </row>
    <row r="43" spans="1:18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20"/>
      <c r="M43" s="11"/>
      <c r="N43" s="11"/>
      <c r="O43" s="11"/>
      <c r="P43" s="11"/>
      <c r="Q43" s="11"/>
      <c r="R43" s="11"/>
    </row>
    <row r="44" spans="1:18">
      <c r="A44" s="11"/>
      <c r="B44" s="14" t="s">
        <v>31</v>
      </c>
      <c r="C44" s="11"/>
      <c r="D44" s="11"/>
      <c r="E44" s="11"/>
      <c r="F44" s="11"/>
      <c r="G44" s="11"/>
      <c r="H44" s="11"/>
      <c r="I44" s="11"/>
      <c r="J44" s="11"/>
      <c r="K44" s="11"/>
      <c r="L44" s="20"/>
      <c r="M44" s="11"/>
      <c r="N44" s="11"/>
      <c r="O44" s="11"/>
      <c r="P44" s="11"/>
      <c r="Q44" s="11"/>
      <c r="R44" s="11"/>
    </row>
    <row r="45" spans="1:18">
      <c r="A45" s="11"/>
      <c r="B45" s="16" t="s">
        <v>32</v>
      </c>
      <c r="C45" s="11"/>
      <c r="D45" s="33">
        <v>3349</v>
      </c>
      <c r="E45" s="11"/>
      <c r="F45" s="33">
        <v>6254</v>
      </c>
      <c r="G45" s="11"/>
      <c r="H45" s="33">
        <v>7357.4</v>
      </c>
      <c r="I45" s="11"/>
      <c r="J45" s="33">
        <v>8152</v>
      </c>
      <c r="K45" s="11"/>
      <c r="L45" s="33">
        <v>8787.2999999999993</v>
      </c>
      <c r="M45" s="11"/>
      <c r="N45" s="11"/>
      <c r="O45" s="17">
        <v>9120</v>
      </c>
      <c r="P45" s="11"/>
      <c r="Q45" s="20">
        <f>+O45-L45</f>
        <v>332.70000000000073</v>
      </c>
      <c r="R45" s="11"/>
    </row>
    <row r="46" spans="1:18">
      <c r="A46" s="11"/>
      <c r="B46" s="16" t="s">
        <v>33</v>
      </c>
      <c r="C46" s="11"/>
      <c r="D46" s="33">
        <v>250</v>
      </c>
      <c r="E46" s="11"/>
      <c r="F46" s="33">
        <v>250</v>
      </c>
      <c r="G46" s="11"/>
      <c r="H46" s="33">
        <v>202</v>
      </c>
      <c r="I46" s="11"/>
      <c r="J46" s="33">
        <v>0</v>
      </c>
      <c r="K46" s="11"/>
      <c r="L46" s="33">
        <v>0</v>
      </c>
      <c r="M46" s="11"/>
      <c r="N46" s="11"/>
      <c r="O46" s="17">
        <v>0</v>
      </c>
      <c r="P46" s="11"/>
      <c r="Q46" s="20">
        <f>+O46-L46</f>
        <v>0</v>
      </c>
      <c r="R46" s="11"/>
    </row>
    <row r="47" spans="1:18">
      <c r="A47" s="11"/>
      <c r="B47" s="16" t="s">
        <v>34</v>
      </c>
      <c r="C47" s="11"/>
      <c r="D47" s="33">
        <v>0</v>
      </c>
      <c r="E47" s="11"/>
      <c r="F47" s="33">
        <v>0</v>
      </c>
      <c r="G47" s="11"/>
      <c r="H47" s="33">
        <v>87</v>
      </c>
      <c r="I47" s="11"/>
      <c r="J47" s="33">
        <v>0</v>
      </c>
      <c r="K47" s="11"/>
      <c r="L47" s="33">
        <v>0</v>
      </c>
      <c r="M47" s="11"/>
      <c r="N47" s="11"/>
      <c r="O47" s="17">
        <v>0</v>
      </c>
      <c r="P47" s="11"/>
      <c r="Q47" s="20"/>
      <c r="R47" s="11"/>
    </row>
    <row r="48" spans="1:18">
      <c r="A48" s="11"/>
      <c r="B48" s="16" t="s">
        <v>35</v>
      </c>
      <c r="C48" s="11"/>
      <c r="D48" s="33">
        <v>-228</v>
      </c>
      <c r="E48" s="11"/>
      <c r="F48" s="33">
        <v>-228</v>
      </c>
      <c r="G48" s="11"/>
      <c r="H48" s="33">
        <v>0</v>
      </c>
      <c r="I48" s="11"/>
      <c r="J48" s="33">
        <v>-239</v>
      </c>
      <c r="K48" s="11"/>
      <c r="L48" s="33">
        <v>0</v>
      </c>
      <c r="M48" s="11"/>
      <c r="N48" s="11"/>
      <c r="O48" s="17">
        <v>-239</v>
      </c>
      <c r="P48" s="11"/>
      <c r="Q48" s="20"/>
      <c r="R48" s="11"/>
    </row>
    <row r="49" spans="1:18">
      <c r="A49" s="11"/>
      <c r="B49" s="16" t="s">
        <v>36</v>
      </c>
      <c r="C49" s="11"/>
      <c r="D49" s="33">
        <v>54</v>
      </c>
      <c r="E49" s="11"/>
      <c r="F49" s="33">
        <v>115.2</v>
      </c>
      <c r="G49" s="11"/>
      <c r="H49" s="33">
        <v>96.5</v>
      </c>
      <c r="I49" s="11"/>
      <c r="J49" s="33">
        <v>180</v>
      </c>
      <c r="K49" s="11"/>
      <c r="L49" s="33">
        <v>96.5</v>
      </c>
      <c r="M49" s="11"/>
      <c r="N49" s="11"/>
      <c r="O49" s="17">
        <v>146</v>
      </c>
      <c r="P49" s="11"/>
      <c r="Q49" s="20">
        <f>+O49-L49</f>
        <v>49.5</v>
      </c>
      <c r="R49" s="11"/>
    </row>
    <row r="50" spans="1:18">
      <c r="A50" s="11"/>
      <c r="B50" s="16" t="s">
        <v>37</v>
      </c>
      <c r="C50" s="11"/>
      <c r="D50" s="34">
        <v>912</v>
      </c>
      <c r="E50" s="11"/>
      <c r="F50" s="34">
        <v>912</v>
      </c>
      <c r="G50" s="11"/>
      <c r="H50" s="34">
        <v>1039</v>
      </c>
      <c r="I50" s="11"/>
      <c r="J50" s="34">
        <v>715</v>
      </c>
      <c r="K50" s="11"/>
      <c r="L50" s="34">
        <v>489</v>
      </c>
      <c r="M50" s="11"/>
      <c r="N50" s="11"/>
      <c r="O50" s="19">
        <v>489</v>
      </c>
      <c r="P50" s="11"/>
      <c r="Q50" s="21">
        <f>+O50-L50</f>
        <v>0</v>
      </c>
      <c r="R50" s="11"/>
    </row>
    <row r="51" spans="1:18">
      <c r="A51" s="11"/>
      <c r="B51" s="16"/>
      <c r="C51" s="11"/>
      <c r="D51" s="35">
        <f>SUM(D45:D50)</f>
        <v>4337</v>
      </c>
      <c r="E51" s="11"/>
      <c r="F51" s="35">
        <f>SUM(F45:F50)</f>
        <v>7303.2</v>
      </c>
      <c r="G51" s="11"/>
      <c r="H51" s="35">
        <f>SUM(H45:H50)</f>
        <v>8781.9</v>
      </c>
      <c r="I51" s="11"/>
      <c r="J51" s="35">
        <f>SUM(J45:J50)</f>
        <v>8808</v>
      </c>
      <c r="K51" s="11"/>
      <c r="L51" s="35">
        <f>SUM(L45:L50)</f>
        <v>9372.7999999999993</v>
      </c>
      <c r="M51" s="11"/>
      <c r="N51" s="11"/>
      <c r="O51" s="35">
        <f>SUM(O45:O50)</f>
        <v>9516</v>
      </c>
      <c r="P51" s="11"/>
      <c r="Q51" s="20">
        <f>+O51-L51</f>
        <v>143.20000000000073</v>
      </c>
      <c r="R51" s="11"/>
    </row>
    <row r="52" spans="1:18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>
      <c r="A53" s="11"/>
      <c r="B53" s="14" t="s">
        <v>38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>
      <c r="A54" s="11"/>
      <c r="B54" s="16" t="s">
        <v>39</v>
      </c>
      <c r="C54" s="11"/>
      <c r="D54" s="11">
        <v>755</v>
      </c>
      <c r="E54" s="11"/>
      <c r="F54" s="11">
        <v>1147</v>
      </c>
      <c r="G54" s="11"/>
      <c r="H54" s="11">
        <v>2143</v>
      </c>
      <c r="I54" s="11"/>
      <c r="J54" s="11">
        <v>2430</v>
      </c>
      <c r="K54" s="11"/>
      <c r="L54" s="11">
        <v>1479.5</v>
      </c>
      <c r="M54" s="11"/>
      <c r="N54" s="11"/>
      <c r="O54" s="17">
        <v>1815</v>
      </c>
      <c r="P54" s="11"/>
      <c r="Q54" s="20">
        <f>+O54-L54</f>
        <v>335.5</v>
      </c>
      <c r="R54" s="11"/>
    </row>
    <row r="55" spans="1:18">
      <c r="A55" s="11"/>
      <c r="B55" s="16" t="s">
        <v>40</v>
      </c>
      <c r="C55" s="11"/>
      <c r="D55" s="11">
        <v>592</v>
      </c>
      <c r="E55" s="11"/>
      <c r="F55" s="11">
        <v>993</v>
      </c>
      <c r="G55" s="11"/>
      <c r="H55" s="11">
        <v>1001</v>
      </c>
      <c r="I55" s="11"/>
      <c r="J55" s="11">
        <v>1000</v>
      </c>
      <c r="K55" s="11"/>
      <c r="L55" s="11">
        <v>1001</v>
      </c>
      <c r="M55" s="11"/>
      <c r="N55" s="11"/>
      <c r="O55" s="17">
        <v>1000</v>
      </c>
      <c r="P55" s="11"/>
      <c r="Q55" s="20">
        <f>+O55-L55</f>
        <v>-1</v>
      </c>
      <c r="R55" s="11"/>
    </row>
    <row r="56" spans="1:18">
      <c r="A56" s="11"/>
      <c r="B56" s="16" t="s">
        <v>41</v>
      </c>
      <c r="C56" s="11"/>
      <c r="D56" s="11">
        <v>3723</v>
      </c>
      <c r="E56" s="11"/>
      <c r="F56" s="11">
        <v>5618</v>
      </c>
      <c r="G56" s="11"/>
      <c r="H56" s="11">
        <v>7047.8</v>
      </c>
      <c r="I56" s="11"/>
      <c r="J56" s="11">
        <v>9570</v>
      </c>
      <c r="K56" s="11"/>
      <c r="L56" s="11">
        <v>10310.4</v>
      </c>
      <c r="M56" s="11"/>
      <c r="N56" s="11"/>
      <c r="O56" s="17">
        <v>10310</v>
      </c>
      <c r="P56" s="11"/>
      <c r="Q56" s="20"/>
      <c r="R56" s="11"/>
    </row>
    <row r="57" spans="1:18">
      <c r="A57" s="11"/>
      <c r="B57" s="36" t="s">
        <v>42</v>
      </c>
      <c r="C57" s="11"/>
      <c r="D57" s="34">
        <v>61.7</v>
      </c>
      <c r="E57" s="11"/>
      <c r="F57" s="34">
        <v>21.5</v>
      </c>
      <c r="G57" s="11"/>
      <c r="H57" s="34">
        <v>0</v>
      </c>
      <c r="I57" s="11"/>
      <c r="J57" s="34">
        <v>0</v>
      </c>
      <c r="K57" s="11"/>
      <c r="L57" s="34">
        <v>0</v>
      </c>
      <c r="M57" s="11"/>
      <c r="N57" s="11"/>
      <c r="O57" s="19">
        <f>SUM(N57:N57)</f>
        <v>0</v>
      </c>
      <c r="P57" s="11"/>
      <c r="Q57" s="21">
        <f>+O57-L57</f>
        <v>0</v>
      </c>
      <c r="R57" s="11"/>
    </row>
    <row r="58" spans="1:18">
      <c r="A58" s="11"/>
      <c r="B58" s="16"/>
      <c r="C58" s="11"/>
      <c r="D58" s="35">
        <f>SUM(D54:D57)</f>
        <v>5131.7</v>
      </c>
      <c r="E58" s="11"/>
      <c r="F58" s="35">
        <f>SUM(F54:F57)</f>
        <v>7779.5</v>
      </c>
      <c r="G58" s="11"/>
      <c r="H58" s="35">
        <f>SUM(H54:H57)</f>
        <v>10191.799999999999</v>
      </c>
      <c r="I58" s="11"/>
      <c r="J58" s="35">
        <f>SUM(J54:J57)</f>
        <v>13000</v>
      </c>
      <c r="K58" s="11"/>
      <c r="L58" s="35">
        <f>SUM(L54:L57)</f>
        <v>12790.9</v>
      </c>
      <c r="M58" s="11"/>
      <c r="N58" s="11"/>
      <c r="O58" s="35">
        <f>SUM(O54:O57)</f>
        <v>13125</v>
      </c>
      <c r="P58" s="11"/>
      <c r="Q58" s="20">
        <f>+O58-L58</f>
        <v>334.10000000000036</v>
      </c>
      <c r="R58" s="11"/>
    </row>
    <row r="59" spans="1:18">
      <c r="A59" s="11"/>
      <c r="B59" s="11"/>
      <c r="C59" s="11"/>
      <c r="D59" s="37"/>
      <c r="E59" s="11"/>
      <c r="F59" s="37"/>
      <c r="G59" s="11"/>
      <c r="H59" s="37"/>
      <c r="I59" s="11"/>
      <c r="J59" s="37"/>
      <c r="K59" s="11"/>
      <c r="L59" s="37"/>
      <c r="M59" s="11"/>
      <c r="N59" s="11"/>
      <c r="O59" s="37"/>
      <c r="P59" s="11"/>
      <c r="Q59" s="37"/>
      <c r="R59" s="11"/>
    </row>
    <row r="60" spans="1:18">
      <c r="A60" s="11"/>
      <c r="B60" s="14" t="s">
        <v>43</v>
      </c>
      <c r="C60" s="14"/>
      <c r="D60" s="38">
        <f>D51/(D51+D58)</f>
        <v>0.45803542196922487</v>
      </c>
      <c r="E60" s="14"/>
      <c r="F60" s="38">
        <f>F51/(F51+F58)</f>
        <v>0.48421038673447059</v>
      </c>
      <c r="G60" s="14"/>
      <c r="H60" s="38">
        <f>H51/(H51+H58)</f>
        <v>0.46284593937924606</v>
      </c>
      <c r="I60" s="14"/>
      <c r="J60" s="38">
        <f>J51/(J51+J58)</f>
        <v>0.40388848129126925</v>
      </c>
      <c r="K60" s="14"/>
      <c r="L60" s="38">
        <f>L51/(L51+L58)</f>
        <v>0.42288967997220683</v>
      </c>
      <c r="M60" s="11"/>
      <c r="N60" s="11"/>
      <c r="O60" s="38">
        <f>O51/(O51+O58)</f>
        <v>0.42029945673777658</v>
      </c>
      <c r="P60" s="11"/>
      <c r="Q60" s="38">
        <f>+O60-L60</f>
        <v>-2.5902232344302556E-3</v>
      </c>
      <c r="R60" s="11"/>
    </row>
    <row r="61" spans="1:18" ht="6" customHeight="1">
      <c r="A61" s="11"/>
      <c r="B61" s="14"/>
      <c r="C61" s="14"/>
      <c r="D61" s="38"/>
      <c r="E61" s="14"/>
      <c r="F61" s="38"/>
      <c r="G61" s="14"/>
      <c r="H61" s="38"/>
      <c r="I61" s="14"/>
      <c r="J61" s="38"/>
      <c r="K61" s="14"/>
      <c r="L61" s="38"/>
      <c r="M61" s="11"/>
      <c r="N61" s="11"/>
      <c r="O61" s="38"/>
      <c r="P61" s="11"/>
      <c r="Q61" s="38"/>
      <c r="R61" s="11"/>
    </row>
    <row r="62" spans="1:18">
      <c r="A62" s="11"/>
      <c r="B62" s="14" t="s">
        <v>44</v>
      </c>
      <c r="C62" s="14"/>
      <c r="D62" s="38">
        <f>(D45/(D45+D58))</f>
        <v>0.39489664768238469</v>
      </c>
      <c r="E62" s="14"/>
      <c r="F62" s="38">
        <f>(F45/(F45+F58))</f>
        <v>0.44564791392026221</v>
      </c>
      <c r="G62" s="14"/>
      <c r="H62" s="38">
        <f>(H45/(H45+H58))</f>
        <v>0.41924418207097763</v>
      </c>
      <c r="I62" s="14"/>
      <c r="J62" s="38">
        <f>(J45/(J45+J58))</f>
        <v>0.38540090771558244</v>
      </c>
      <c r="K62" s="14"/>
      <c r="L62" s="38">
        <f>(L45/(L45+L58))</f>
        <v>0.40723044554226029</v>
      </c>
      <c r="M62" s="11"/>
      <c r="N62" s="11"/>
      <c r="O62" s="38">
        <f>(O45/(O45+O58))</f>
        <v>0.40997977073499664</v>
      </c>
      <c r="P62" s="11"/>
      <c r="Q62" s="38">
        <f>+O62-L62</f>
        <v>2.7493251927363516E-3</v>
      </c>
      <c r="R62" s="11"/>
    </row>
    <row r="63" spans="1:18">
      <c r="A63" s="11"/>
      <c r="B63" s="14" t="s">
        <v>45</v>
      </c>
      <c r="C63" s="11"/>
      <c r="D63" s="38">
        <f>+D45/SUM(D54:D56,D45)</f>
        <v>0.39779071148592471</v>
      </c>
      <c r="E63" s="11"/>
      <c r="F63" s="38">
        <f>+F45/SUM(F54:F56,F45)</f>
        <v>0.44633171567228092</v>
      </c>
      <c r="G63" s="11"/>
      <c r="H63" s="38">
        <f>+H45/SUM(H54:H56,H45)</f>
        <v>0.41924418207097763</v>
      </c>
      <c r="I63" s="11"/>
      <c r="J63" s="38">
        <f>+J45/SUM(J54:J56,J45)</f>
        <v>0.38540090771558244</v>
      </c>
      <c r="K63" s="11"/>
      <c r="L63" s="38">
        <f>+L45/SUM(L54:L56,L45)</f>
        <v>0.40723044554226029</v>
      </c>
      <c r="M63" s="11"/>
      <c r="N63" s="11"/>
      <c r="O63" s="38">
        <f>+O45/SUM(O54:O56,O45)</f>
        <v>0.40997977073499664</v>
      </c>
      <c r="P63" s="11"/>
      <c r="Q63" s="38">
        <f>+O63-L63</f>
        <v>2.7493251927363516E-3</v>
      </c>
      <c r="R63" s="11"/>
    </row>
    <row r="64" spans="1:18" ht="6" customHeight="1">
      <c r="A64" s="11"/>
      <c r="B64" s="11"/>
      <c r="C64" s="11"/>
      <c r="D64" s="20"/>
      <c r="E64" s="11"/>
      <c r="F64" s="20"/>
      <c r="G64" s="11"/>
      <c r="H64" s="20"/>
      <c r="I64" s="11"/>
      <c r="J64" s="20"/>
      <c r="K64" s="11"/>
      <c r="L64" s="20"/>
      <c r="M64" s="11"/>
      <c r="N64" s="11"/>
      <c r="O64" s="20"/>
      <c r="P64" s="11"/>
      <c r="Q64" s="20"/>
      <c r="R64" s="11"/>
    </row>
    <row r="65" spans="1:18">
      <c r="A65" s="14"/>
      <c r="B65" s="14" t="s">
        <v>46</v>
      </c>
      <c r="C65" s="14"/>
      <c r="D65" s="38">
        <f>+D19/D51</f>
        <v>0.16278533548535853</v>
      </c>
      <c r="E65" s="14"/>
      <c r="F65" s="38">
        <f>+F19/F51</f>
        <v>0.11918063314711359</v>
      </c>
      <c r="G65" s="14"/>
      <c r="H65" s="38">
        <f>+H19/H51</f>
        <v>0.21327958642207268</v>
      </c>
      <c r="I65" s="14"/>
      <c r="J65" s="38">
        <f>+J19/J51</f>
        <v>0.25295186194368757</v>
      </c>
      <c r="K65" s="14"/>
      <c r="L65" s="38">
        <f>+L19/L51</f>
        <v>0.24539091840218508</v>
      </c>
      <c r="M65" s="14"/>
      <c r="N65" s="14"/>
      <c r="O65" s="38">
        <f>+O19/O51</f>
        <v>0.25998318621269439</v>
      </c>
      <c r="P65" s="14"/>
      <c r="Q65" s="38">
        <f>+O65-L65</f>
        <v>1.4592267810509318E-2</v>
      </c>
      <c r="R65" s="14"/>
    </row>
    <row r="66" spans="1:18">
      <c r="D66" s="11"/>
      <c r="F66" s="11"/>
      <c r="H66" s="11"/>
      <c r="J66" s="11"/>
      <c r="L66" s="11"/>
      <c r="M66" s="11"/>
      <c r="N66" s="11"/>
      <c r="O66" s="11"/>
      <c r="P66" s="11"/>
      <c r="Q66" s="11"/>
      <c r="R66" s="11"/>
    </row>
    <row r="67" spans="1:18">
      <c r="D67" s="11"/>
      <c r="F67" s="11"/>
      <c r="H67" s="11"/>
      <c r="J67" s="11"/>
      <c r="L67" s="20"/>
      <c r="M67" s="11"/>
      <c r="N67" s="11"/>
      <c r="O67" s="11"/>
      <c r="P67" s="11"/>
      <c r="Q67" s="11"/>
      <c r="R67" s="11"/>
    </row>
    <row r="68" spans="1:18">
      <c r="B68" s="39"/>
      <c r="D68" s="11"/>
      <c r="F68" s="11"/>
      <c r="H68" s="11"/>
      <c r="J68" s="11"/>
      <c r="L68" s="20"/>
      <c r="M68" s="11"/>
      <c r="N68" s="11"/>
      <c r="O68" s="11"/>
      <c r="P68" s="11"/>
      <c r="Q68" s="11"/>
      <c r="R68" s="11"/>
    </row>
    <row r="69" spans="1:18">
      <c r="D69" s="11"/>
      <c r="F69" s="11"/>
      <c r="H69" s="11"/>
      <c r="J69" s="11"/>
      <c r="L69" s="20"/>
      <c r="M69" s="11"/>
      <c r="N69" s="11"/>
      <c r="O69" s="11"/>
      <c r="P69" s="11"/>
      <c r="Q69" s="11"/>
      <c r="R69" s="11"/>
    </row>
    <row r="70" spans="1:18">
      <c r="D70" s="11"/>
      <c r="F70" s="11"/>
      <c r="H70" s="11"/>
      <c r="J70" s="11"/>
      <c r="L70" s="40"/>
      <c r="M70" s="11"/>
      <c r="N70" s="11"/>
      <c r="O70" s="11"/>
      <c r="P70" s="11"/>
      <c r="Q70" s="11"/>
      <c r="R70" s="11"/>
    </row>
    <row r="71" spans="1:18">
      <c r="D71" s="11"/>
      <c r="F71" s="11"/>
      <c r="H71" s="11"/>
      <c r="J71" s="11"/>
      <c r="L71" s="11"/>
      <c r="M71" s="11"/>
      <c r="N71" s="11"/>
      <c r="O71" s="11"/>
      <c r="P71" s="11"/>
      <c r="Q71" s="11"/>
      <c r="R71" s="11"/>
    </row>
    <row r="72" spans="1:18">
      <c r="D72" s="11"/>
      <c r="F72" s="11"/>
      <c r="H72" s="11"/>
      <c r="J72" s="11"/>
      <c r="L72" s="11"/>
      <c r="M72" s="11"/>
      <c r="N72" s="11"/>
      <c r="O72" s="11"/>
      <c r="P72" s="11"/>
      <c r="Q72" s="11"/>
      <c r="R72" s="11"/>
    </row>
    <row r="73" spans="1:18">
      <c r="D73" s="11"/>
      <c r="F73" s="11"/>
      <c r="H73" s="11"/>
      <c r="J73" s="11"/>
      <c r="L73" s="11"/>
      <c r="M73" s="11"/>
      <c r="N73" s="11"/>
      <c r="O73" s="11"/>
      <c r="P73" s="11"/>
      <c r="Q73" s="11"/>
      <c r="R73" s="11"/>
    </row>
    <row r="74" spans="1:18">
      <c r="D74" s="11"/>
      <c r="F74" s="11"/>
      <c r="H74" s="11"/>
      <c r="J74" s="11"/>
      <c r="L74" s="11"/>
      <c r="M74" s="11"/>
      <c r="N74" s="11"/>
      <c r="O74" s="11"/>
      <c r="P74" s="11"/>
      <c r="Q74" s="11"/>
      <c r="R74" s="11"/>
    </row>
    <row r="75" spans="1:18">
      <c r="D75" s="11"/>
      <c r="F75" s="11"/>
      <c r="H75" s="11"/>
      <c r="J75" s="11"/>
      <c r="L75" s="11"/>
      <c r="M75" s="11"/>
      <c r="N75" s="11"/>
      <c r="O75" s="11"/>
      <c r="P75" s="11"/>
      <c r="Q75" s="11"/>
      <c r="R75" s="11"/>
    </row>
    <row r="76" spans="1:18">
      <c r="D76" s="11"/>
      <c r="F76" s="11"/>
      <c r="H76" s="11"/>
      <c r="J76" s="11"/>
      <c r="L76" s="11"/>
      <c r="M76" s="11"/>
      <c r="N76" s="11"/>
      <c r="O76" s="11"/>
      <c r="P76" s="11"/>
      <c r="Q76" s="11"/>
      <c r="R76" s="11"/>
    </row>
    <row r="77" spans="1:18">
      <c r="D77" s="11"/>
      <c r="F77" s="11"/>
      <c r="H77" s="11"/>
      <c r="J77" s="11"/>
      <c r="L77" s="11"/>
      <c r="M77" s="11"/>
      <c r="N77" s="11"/>
      <c r="O77" s="11"/>
      <c r="P77" s="11"/>
      <c r="Q77" s="11"/>
      <c r="R77" s="11"/>
    </row>
    <row r="78" spans="1:18">
      <c r="D78" s="11"/>
      <c r="F78" s="11"/>
      <c r="H78" s="11"/>
      <c r="J78" s="11"/>
      <c r="L78" s="11"/>
      <c r="M78" s="11"/>
      <c r="N78" s="11"/>
      <c r="O78" s="11"/>
      <c r="P78" s="11"/>
      <c r="Q78" s="11"/>
      <c r="R78" s="11"/>
    </row>
    <row r="79" spans="1:18">
      <c r="D79" s="11"/>
      <c r="F79" s="11"/>
      <c r="H79" s="11"/>
      <c r="J79" s="11"/>
      <c r="L79" s="11"/>
      <c r="M79" s="11"/>
      <c r="N79" s="11"/>
      <c r="O79" s="11"/>
      <c r="P79" s="11"/>
      <c r="Q79" s="11"/>
      <c r="R79" s="11"/>
    </row>
    <row r="80" spans="1:18">
      <c r="D80" s="11"/>
      <c r="F80" s="11"/>
      <c r="H80" s="11"/>
      <c r="J80" s="11"/>
      <c r="L80" s="11"/>
      <c r="M80" s="11"/>
      <c r="N80" s="11"/>
      <c r="O80" s="11"/>
      <c r="P80" s="11"/>
      <c r="Q80" s="11"/>
      <c r="R80" s="11"/>
    </row>
    <row r="81" spans="4:18">
      <c r="D81" s="11"/>
      <c r="F81" s="11"/>
      <c r="H81" s="11"/>
      <c r="J81" s="11"/>
      <c r="L81" s="11"/>
      <c r="M81" s="11"/>
      <c r="N81" s="11"/>
      <c r="O81" s="11"/>
      <c r="P81" s="11"/>
      <c r="Q81" s="11"/>
      <c r="R81" s="11"/>
    </row>
    <row r="82" spans="4:18">
      <c r="D82" s="11"/>
      <c r="F82" s="11"/>
      <c r="H82" s="11"/>
      <c r="J82" s="11"/>
      <c r="L82" s="11"/>
      <c r="M82" s="11"/>
      <c r="N82" s="11"/>
      <c r="O82" s="11"/>
      <c r="P82" s="11"/>
      <c r="Q82" s="11"/>
      <c r="R82" s="11"/>
    </row>
    <row r="83" spans="4:18">
      <c r="D83" s="11"/>
      <c r="F83" s="11"/>
      <c r="H83" s="11"/>
      <c r="J83" s="11"/>
      <c r="L83" s="11"/>
      <c r="M83" s="11"/>
      <c r="N83" s="11"/>
      <c r="O83" s="11"/>
      <c r="P83" s="11"/>
      <c r="Q83" s="11"/>
      <c r="R83" s="11"/>
    </row>
    <row r="84" spans="4:18">
      <c r="D84" s="11"/>
      <c r="F84" s="11"/>
      <c r="H84" s="11"/>
      <c r="J84" s="11"/>
      <c r="L84" s="11"/>
      <c r="M84" s="11"/>
      <c r="N84" s="11"/>
      <c r="O84" s="11"/>
      <c r="P84" s="11"/>
      <c r="Q84" s="11"/>
      <c r="R84" s="11"/>
    </row>
    <row r="85" spans="4:18">
      <c r="D85" s="11"/>
      <c r="F85" s="11"/>
      <c r="H85" s="11"/>
      <c r="J85" s="11"/>
      <c r="L85" s="11"/>
      <c r="M85" s="11"/>
      <c r="N85" s="11"/>
      <c r="O85" s="11"/>
      <c r="P85" s="11"/>
      <c r="Q85" s="11"/>
      <c r="R85" s="11"/>
    </row>
    <row r="86" spans="4:18">
      <c r="D86" s="11"/>
      <c r="F86" s="11"/>
      <c r="H86" s="11"/>
      <c r="J86" s="11"/>
      <c r="L86" s="11"/>
      <c r="M86" s="11"/>
      <c r="N86" s="11"/>
      <c r="O86" s="11"/>
      <c r="P86" s="11"/>
      <c r="Q86" s="11"/>
      <c r="R86" s="11"/>
    </row>
    <row r="87" spans="4:18">
      <c r="D87" s="11"/>
      <c r="F87" s="11"/>
      <c r="H87" s="11"/>
      <c r="J87" s="11"/>
      <c r="L87" s="11"/>
      <c r="M87" s="11"/>
      <c r="N87" s="11"/>
      <c r="O87" s="11"/>
      <c r="P87" s="11"/>
      <c r="Q87" s="11"/>
      <c r="R87" s="11"/>
    </row>
    <row r="88" spans="4:18">
      <c r="D88" s="11"/>
      <c r="F88" s="11"/>
      <c r="H88" s="11"/>
      <c r="J88" s="11"/>
      <c r="L88" s="11"/>
      <c r="M88" s="11"/>
      <c r="N88" s="11"/>
      <c r="O88" s="11"/>
      <c r="P88" s="11"/>
      <c r="Q88" s="11"/>
      <c r="R88" s="11"/>
    </row>
    <row r="89" spans="4:18">
      <c r="D89" s="11"/>
      <c r="F89" s="11"/>
      <c r="H89" s="11"/>
      <c r="J89" s="11"/>
      <c r="L89" s="11"/>
      <c r="M89" s="11"/>
      <c r="N89" s="11"/>
      <c r="O89" s="11"/>
      <c r="P89" s="11"/>
      <c r="Q89" s="11"/>
      <c r="R89" s="11"/>
    </row>
    <row r="90" spans="4:18">
      <c r="D90" s="11"/>
      <c r="F90" s="11"/>
      <c r="H90" s="11"/>
      <c r="J90" s="11"/>
      <c r="L90" s="11"/>
      <c r="M90" s="11"/>
      <c r="N90" s="11"/>
      <c r="O90" s="11"/>
      <c r="P90" s="11"/>
      <c r="Q90" s="11"/>
      <c r="R90" s="11"/>
    </row>
    <row r="91" spans="4:18">
      <c r="D91" s="11"/>
      <c r="F91" s="11"/>
      <c r="H91" s="11"/>
      <c r="J91" s="11"/>
      <c r="L91" s="11"/>
      <c r="M91" s="11"/>
      <c r="N91" s="11"/>
      <c r="O91" s="11"/>
      <c r="P91" s="11"/>
      <c r="Q91" s="11"/>
      <c r="R91" s="11"/>
    </row>
    <row r="92" spans="4:18">
      <c r="D92" s="11"/>
      <c r="F92" s="11"/>
      <c r="H92" s="11"/>
      <c r="J92" s="11"/>
      <c r="L92" s="11"/>
      <c r="M92" s="11"/>
      <c r="N92" s="11"/>
      <c r="O92" s="11"/>
      <c r="P92" s="11"/>
      <c r="Q92" s="11"/>
      <c r="R92" s="11"/>
    </row>
    <row r="93" spans="4:18">
      <c r="D93" s="11"/>
      <c r="F93" s="11"/>
      <c r="H93" s="11"/>
      <c r="J93" s="11"/>
      <c r="L93" s="11"/>
      <c r="M93" s="11"/>
      <c r="N93" s="11"/>
      <c r="O93" s="11"/>
      <c r="P93" s="11"/>
      <c r="Q93" s="11"/>
      <c r="R93" s="11"/>
    </row>
    <row r="94" spans="4:18">
      <c r="D94" s="11"/>
      <c r="F94" s="11"/>
      <c r="H94" s="11"/>
      <c r="J94" s="11"/>
      <c r="L94" s="11"/>
      <c r="M94" s="11"/>
      <c r="N94" s="11"/>
      <c r="O94" s="11"/>
      <c r="P94" s="11"/>
      <c r="Q94" s="11"/>
      <c r="R94" s="11"/>
    </row>
  </sheetData>
  <printOptions horizontalCentered="1"/>
  <pageMargins left="0.5" right="0.5" top="0.75" bottom="0.5" header="0.5" footer="0.5"/>
  <pageSetup scale="5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Ratios (2)</vt:lpstr>
      <vt:lpstr>'Ratios (2)'!Print_Area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Jan Havlíček</cp:lastModifiedBy>
  <cp:lastPrinted>2000-03-14T14:15:28Z</cp:lastPrinted>
  <dcterms:created xsi:type="dcterms:W3CDTF">2000-03-14T14:12:36Z</dcterms:created>
  <dcterms:modified xsi:type="dcterms:W3CDTF">2023-09-14T18:38:27Z</dcterms:modified>
</cp:coreProperties>
</file>