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1434CB9-3217-46BA-809E-A3FDB088BC6E}" xr6:coauthVersionLast="47" xr6:coauthVersionMax="47" xr10:uidLastSave="{00000000-0000-0000-0000-000000000000}"/>
  <bookViews>
    <workbookView xWindow="-120" yWindow="-120" windowWidth="38640" windowHeight="15720" activeTab="2"/>
  </bookViews>
  <sheets>
    <sheet name="Transco" sheetId="1" r:id="rId1"/>
    <sheet name="TCO" sheetId="4" r:id="rId2"/>
    <sheet name="CNG" sheetId="5" r:id="rId3"/>
  </sheets>
  <calcPr calcId="0"/>
</workbook>
</file>

<file path=xl/calcChain.xml><?xml version="1.0" encoding="utf-8"?>
<calcChain xmlns="http://schemas.openxmlformats.org/spreadsheetml/2006/main">
  <c r="F8" i="5" l="1"/>
  <c r="I8" i="5"/>
  <c r="K8" i="5"/>
  <c r="F10" i="5"/>
  <c r="I10" i="5"/>
  <c r="K10" i="5"/>
  <c r="F12" i="5"/>
  <c r="I12" i="5"/>
  <c r="K12" i="5"/>
  <c r="F14" i="5"/>
  <c r="I14" i="5"/>
  <c r="K14" i="5"/>
  <c r="F16" i="5"/>
  <c r="I16" i="5"/>
  <c r="K16" i="5"/>
  <c r="F18" i="5"/>
  <c r="G18" i="5"/>
  <c r="I18" i="5"/>
  <c r="J18" i="5"/>
  <c r="K18" i="5"/>
  <c r="F20" i="5"/>
  <c r="G20" i="5"/>
  <c r="I20" i="5"/>
  <c r="J20" i="5"/>
  <c r="K20" i="5"/>
  <c r="F22" i="5"/>
  <c r="G22" i="5"/>
  <c r="I22" i="5"/>
  <c r="J22" i="5"/>
  <c r="K22" i="5"/>
  <c r="B24" i="5"/>
  <c r="F24" i="5"/>
  <c r="I24" i="5"/>
  <c r="J24" i="5"/>
  <c r="K24" i="5"/>
  <c r="B26" i="5"/>
  <c r="F26" i="5"/>
  <c r="I26" i="5"/>
  <c r="J26" i="5"/>
  <c r="K26" i="5"/>
  <c r="F28" i="5"/>
  <c r="G28" i="5"/>
  <c r="I28" i="5"/>
  <c r="J28" i="5"/>
  <c r="K28" i="5"/>
  <c r="F30" i="5"/>
  <c r="G30" i="5"/>
  <c r="I30" i="5"/>
  <c r="J30" i="5"/>
  <c r="K30" i="5"/>
  <c r="F32" i="5"/>
  <c r="G32" i="5"/>
  <c r="I32" i="5"/>
  <c r="K32" i="5"/>
  <c r="F34" i="5"/>
  <c r="G34" i="5"/>
  <c r="I34" i="5"/>
  <c r="J34" i="5"/>
  <c r="K34" i="5"/>
  <c r="F36" i="5"/>
  <c r="I36" i="5"/>
  <c r="J36" i="5"/>
  <c r="K36" i="5"/>
  <c r="B38" i="5"/>
  <c r="F38" i="5"/>
  <c r="I38" i="5"/>
  <c r="K38" i="5"/>
  <c r="B40" i="5"/>
  <c r="F40" i="5"/>
  <c r="I40" i="5"/>
  <c r="K40" i="5"/>
  <c r="B43" i="5"/>
  <c r="C43" i="5"/>
  <c r="D43" i="5"/>
  <c r="F43" i="5"/>
  <c r="G43" i="5"/>
  <c r="I43" i="5"/>
  <c r="J43" i="5"/>
  <c r="K43" i="5"/>
  <c r="E8" i="4"/>
  <c r="H8" i="4"/>
  <c r="J8" i="4"/>
  <c r="E10" i="4"/>
  <c r="H10" i="4"/>
  <c r="J10" i="4"/>
  <c r="E12" i="4"/>
  <c r="H12" i="4"/>
  <c r="J12" i="4"/>
  <c r="E14" i="4"/>
  <c r="H14" i="4"/>
  <c r="J14" i="4"/>
  <c r="E16" i="4"/>
  <c r="H16" i="4"/>
  <c r="J16" i="4"/>
  <c r="B19" i="4"/>
  <c r="C19" i="4"/>
  <c r="E19" i="4"/>
  <c r="F19" i="4"/>
  <c r="H19" i="4"/>
  <c r="I19" i="4"/>
  <c r="J19" i="4"/>
  <c r="B8" i="1"/>
  <c r="D8" i="1"/>
  <c r="E8" i="1"/>
  <c r="F8" i="1"/>
  <c r="G8" i="1"/>
  <c r="I8" i="1"/>
  <c r="B10" i="1"/>
  <c r="D10" i="1"/>
  <c r="E10" i="1"/>
  <c r="F10" i="1"/>
  <c r="G10" i="1"/>
  <c r="I10" i="1"/>
  <c r="B12" i="1"/>
  <c r="D12" i="1"/>
  <c r="E12" i="1"/>
  <c r="F12" i="1"/>
  <c r="G12" i="1"/>
  <c r="I12" i="1"/>
  <c r="B15" i="1"/>
  <c r="C15" i="1"/>
  <c r="F15" i="1"/>
  <c r="I15" i="1"/>
</calcChain>
</file>

<file path=xl/comments1.xml><?xml version="1.0" encoding="utf-8"?>
<comments xmlns="http://schemas.openxmlformats.org/spreadsheetml/2006/main">
  <authors>
    <author>mbreese</author>
  </authors>
  <commentList>
    <comment ref="F16" authorId="0" shapeId="0">
      <text>
        <r>
          <rPr>
            <sz val="8"/>
            <color indexed="81"/>
            <rFont val="Tahoma"/>
            <family val="2"/>
          </rPr>
          <t>Buy at TCO Pool, Release upstream Gulf capacity for month?</t>
        </r>
      </text>
    </comment>
    <comment ref="I16" authorId="0" shapeId="0">
      <text>
        <r>
          <rPr>
            <sz val="8"/>
            <color indexed="81"/>
            <rFont val="Tahoma"/>
            <family val="2"/>
          </rPr>
          <t>Release TCO only</t>
        </r>
      </text>
    </comment>
  </commentList>
</comments>
</file>

<file path=xl/comments2.xml><?xml version="1.0" encoding="utf-8"?>
<comments xmlns="http://schemas.openxmlformats.org/spreadsheetml/2006/main">
  <authors>
    <author>mbreese</author>
  </authors>
  <commentList>
    <comment ref="B18" authorId="0" shapeId="0">
      <text>
        <r>
          <rPr>
            <sz val="8"/>
            <color indexed="81"/>
            <rFont val="Tahoma"/>
            <family val="2"/>
          </rPr>
          <t>May be sourced upstream on Tetco</t>
        </r>
      </text>
    </comment>
  </commentList>
</comments>
</file>

<file path=xl/sharedStrings.xml><?xml version="1.0" encoding="utf-8"?>
<sst xmlns="http://schemas.openxmlformats.org/spreadsheetml/2006/main" count="66" uniqueCount="48">
  <si>
    <t>Transco Requirements</t>
  </si>
  <si>
    <t>Zone</t>
  </si>
  <si>
    <t>Entitlement</t>
  </si>
  <si>
    <t>Used for Aquila</t>
  </si>
  <si>
    <t>Used for Texaco</t>
  </si>
  <si>
    <t>Available for Spot Purchase</t>
  </si>
  <si>
    <t>Zone 1</t>
  </si>
  <si>
    <t>Zone 2</t>
  </si>
  <si>
    <t>Zone 3</t>
  </si>
  <si>
    <t xml:space="preserve">    Total:</t>
  </si>
  <si>
    <t>Net Available for Release</t>
  </si>
  <si>
    <t>VNG October Nomination</t>
  </si>
  <si>
    <t>Used for FS Supply  1/</t>
  </si>
  <si>
    <t>Notes:   1/  Plan shows FS being baseloaded.</t>
  </si>
  <si>
    <t>TCO Requirements</t>
  </si>
  <si>
    <t>Lebanon</t>
  </si>
  <si>
    <t>Col Gulf</t>
  </si>
  <si>
    <t>Available for Release</t>
  </si>
  <si>
    <t>Released to End Users</t>
  </si>
  <si>
    <t>CNG Requirements</t>
  </si>
  <si>
    <t>Oakford</t>
  </si>
  <si>
    <t>Cornwell</t>
  </si>
  <si>
    <t>Hastings</t>
  </si>
  <si>
    <t>Finnefrock</t>
  </si>
  <si>
    <t>Leidy Z3</t>
  </si>
  <si>
    <t>Leidy Z2</t>
  </si>
  <si>
    <t>Texaco Supply</t>
  </si>
  <si>
    <t>VPSE Release</t>
  </si>
  <si>
    <t>ENA Baseload Supply</t>
  </si>
  <si>
    <t>Applicable Index</t>
  </si>
  <si>
    <r>
      <t>Spot Purchase (</t>
    </r>
    <r>
      <rPr>
        <b/>
        <sz val="8"/>
        <rFont val="Arial"/>
        <family val="2"/>
      </rPr>
      <t>for high burn only)</t>
    </r>
  </si>
  <si>
    <t>Applicable Index (CNG S)</t>
  </si>
  <si>
    <t>Oakford/Tetco ELA</t>
  </si>
  <si>
    <t>Oakford/Tetco WLA</t>
  </si>
  <si>
    <t>Oakford/Tetco ETX</t>
  </si>
  <si>
    <t>Oakford/Tetco STX</t>
  </si>
  <si>
    <t>Oakford/Tetco M1</t>
  </si>
  <si>
    <t>Petersburg/TGP Z0</t>
  </si>
  <si>
    <t>Petersburg/TGP Z1</t>
  </si>
  <si>
    <t>S Webster/TGP Z0</t>
  </si>
  <si>
    <t>S Webster/TGP Z1</t>
  </si>
  <si>
    <t>Cornwell/TGP Z0</t>
  </si>
  <si>
    <t>Cornwell/TGP Z1</t>
  </si>
  <si>
    <t>ENA Baseload Purchase</t>
  </si>
  <si>
    <t xml:space="preserve">ENA Spot Daily Purchase </t>
  </si>
  <si>
    <t>Cobb/TGP Zone 0</t>
  </si>
  <si>
    <t>Cobb</t>
  </si>
  <si>
    <t>Notes: 1/ CNG S. GDA used to degree FT is available. Otherwise priced at delivered market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</si>
</sst>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1" xfId="0" applyFont="1" applyFill="1" applyBorder="1" applyAlignment="1">
      <alignment horizontal="left" wrapText="1"/>
    </xf>
    <xf numFmtId="165" fontId="0" fillId="2" borderId="0" xfId="1" applyNumberFormat="1" applyFont="1" applyFill="1"/>
    <xf numFmtId="165" fontId="2" fillId="2" borderId="1" xfId="1" applyNumberFormat="1" applyFont="1" applyFill="1" applyBorder="1" applyAlignment="1">
      <alignment horizontal="right" wrapText="1"/>
    </xf>
    <xf numFmtId="165" fontId="0" fillId="2" borderId="0" xfId="0" applyNumberFormat="1" applyFill="1"/>
    <xf numFmtId="165" fontId="1" fillId="2" borderId="0" xfId="1" applyNumberFormat="1" applyFill="1"/>
    <xf numFmtId="165" fontId="1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18"/>
  <sheetViews>
    <sheetView workbookViewId="0">
      <selection activeCell="D31" sqref="D31"/>
    </sheetView>
  </sheetViews>
  <sheetFormatPr defaultColWidth="14.28515625" defaultRowHeight="12.75" x14ac:dyDescent="0.2"/>
  <cols>
    <col min="1" max="1" width="14.28515625" style="1" customWidth="1"/>
    <col min="2" max="2" width="13" style="4" customWidth="1"/>
    <col min="3" max="3" width="12.42578125" style="4" customWidth="1"/>
    <col min="4" max="6" width="16.7109375" style="4" customWidth="1"/>
    <col min="7" max="16384" width="14.28515625" style="1"/>
  </cols>
  <sheetData>
    <row r="2" spans="1:9" x14ac:dyDescent="0.2">
      <c r="A2" s="2" t="s">
        <v>11</v>
      </c>
    </row>
    <row r="3" spans="1:9" x14ac:dyDescent="0.2">
      <c r="A3" s="2" t="s">
        <v>0</v>
      </c>
    </row>
    <row r="6" spans="1:9" ht="38.25" x14ac:dyDescent="0.2">
      <c r="A6" s="3" t="s">
        <v>1</v>
      </c>
      <c r="B6" s="5" t="s">
        <v>2</v>
      </c>
      <c r="C6" s="5" t="s">
        <v>12</v>
      </c>
      <c r="D6" s="5" t="s">
        <v>3</v>
      </c>
      <c r="E6" s="5" t="s">
        <v>4</v>
      </c>
      <c r="F6" s="5" t="s">
        <v>5</v>
      </c>
      <c r="G6" s="5" t="s">
        <v>43</v>
      </c>
      <c r="H6" s="5" t="s">
        <v>29</v>
      </c>
      <c r="I6" s="5" t="s">
        <v>10</v>
      </c>
    </row>
    <row r="8" spans="1:9" x14ac:dyDescent="0.2">
      <c r="A8" s="1" t="s">
        <v>6</v>
      </c>
      <c r="B8" s="4">
        <f>2708+3400</f>
        <v>6108</v>
      </c>
      <c r="C8" s="4">
        <v>2708</v>
      </c>
      <c r="D8" s="4">
        <f>+D15*0.17</f>
        <v>1352.3500000000001</v>
      </c>
      <c r="E8" s="4">
        <f>+E15*0.17</f>
        <v>1095.6500000000001</v>
      </c>
      <c r="F8" s="4">
        <f>+B8-SUM(C8:E8)</f>
        <v>952</v>
      </c>
      <c r="G8" s="4">
        <f>+G15*0.17</f>
        <v>952.00000000000011</v>
      </c>
      <c r="H8" s="4"/>
      <c r="I8" s="6">
        <f>+F8-G8</f>
        <v>0</v>
      </c>
    </row>
    <row r="9" spans="1:9" x14ac:dyDescent="0.2">
      <c r="G9" s="4"/>
      <c r="H9" s="4"/>
    </row>
    <row r="10" spans="1:9" x14ac:dyDescent="0.2">
      <c r="A10" s="1" t="s">
        <v>7</v>
      </c>
      <c r="B10" s="4">
        <f>3983+5000</f>
        <v>8983</v>
      </c>
      <c r="C10" s="4">
        <v>3983</v>
      </c>
      <c r="D10" s="4">
        <f>+D15*0.25</f>
        <v>1988.75</v>
      </c>
      <c r="E10" s="4">
        <f>+E15*0.25</f>
        <v>1611.25</v>
      </c>
      <c r="F10" s="4">
        <f>+B10-SUM(C10:E10)</f>
        <v>1400</v>
      </c>
      <c r="G10" s="4">
        <f>+G15*0.25</f>
        <v>1400</v>
      </c>
      <c r="H10" s="4"/>
      <c r="I10" s="6">
        <f>+F10-G10</f>
        <v>0</v>
      </c>
    </row>
    <row r="11" spans="1:9" x14ac:dyDescent="0.2">
      <c r="G11" s="4"/>
      <c r="H11" s="4"/>
    </row>
    <row r="12" spans="1:9" x14ac:dyDescent="0.2">
      <c r="A12" s="1" t="s">
        <v>8</v>
      </c>
      <c r="B12" s="4">
        <f>11600+9239</f>
        <v>20839</v>
      </c>
      <c r="C12" s="4">
        <v>9239</v>
      </c>
      <c r="D12" s="4">
        <f>+D15*0.58</f>
        <v>4613.8999999999996</v>
      </c>
      <c r="E12" s="4">
        <f>+E15*0.58</f>
        <v>3738.1</v>
      </c>
      <c r="F12" s="4">
        <f>+B12-SUM(C12:E12)</f>
        <v>3248</v>
      </c>
      <c r="G12" s="4">
        <f>+G15*0.58</f>
        <v>3248</v>
      </c>
      <c r="H12" s="4"/>
      <c r="I12" s="6">
        <f>+F12-G12</f>
        <v>0</v>
      </c>
    </row>
    <row r="13" spans="1:9" x14ac:dyDescent="0.2">
      <c r="G13" s="4"/>
      <c r="H13" s="4"/>
    </row>
    <row r="14" spans="1:9" x14ac:dyDescent="0.2">
      <c r="G14" s="4"/>
      <c r="H14" s="4"/>
    </row>
    <row r="15" spans="1:9" x14ac:dyDescent="0.2">
      <c r="A15" s="1" t="s">
        <v>9</v>
      </c>
      <c r="B15" s="4">
        <f>SUM(B8:B12)</f>
        <v>35930</v>
      </c>
      <c r="C15" s="4">
        <f>SUM(C8:C12)</f>
        <v>15930</v>
      </c>
      <c r="D15" s="4">
        <v>7955</v>
      </c>
      <c r="E15" s="4">
        <v>6445</v>
      </c>
      <c r="F15" s="4">
        <f>SUM(F8:F12)</f>
        <v>5600</v>
      </c>
      <c r="G15" s="4">
        <v>5600</v>
      </c>
      <c r="H15" s="4"/>
      <c r="I15" s="6">
        <f>+F15-G15</f>
        <v>0</v>
      </c>
    </row>
    <row r="18" spans="1:1" x14ac:dyDescent="0.2">
      <c r="A18" s="1" t="s">
        <v>13</v>
      </c>
    </row>
  </sheetData>
  <pageMargins left="0.75" right="0.75" top="1" bottom="1" header="0.5" footer="0.5"/>
  <pageSetup scale="93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J20"/>
  <sheetViews>
    <sheetView workbookViewId="0">
      <selection activeCell="G6" sqref="G6"/>
    </sheetView>
  </sheetViews>
  <sheetFormatPr defaultColWidth="14.28515625" defaultRowHeight="12.75" x14ac:dyDescent="0.2"/>
  <cols>
    <col min="1" max="1" width="18" style="1" customWidth="1"/>
    <col min="2" max="2" width="13" style="7" customWidth="1"/>
    <col min="3" max="4" width="12.42578125" style="7" customWidth="1"/>
    <col min="5" max="5" width="16.7109375" style="7" customWidth="1"/>
    <col min="6" max="16384" width="14.28515625" style="1"/>
  </cols>
  <sheetData>
    <row r="2" spans="1:10" x14ac:dyDescent="0.2">
      <c r="A2" s="2" t="s">
        <v>11</v>
      </c>
    </row>
    <row r="3" spans="1:10" x14ac:dyDescent="0.2">
      <c r="A3" s="2" t="s">
        <v>14</v>
      </c>
    </row>
    <row r="6" spans="1:10" ht="38.25" x14ac:dyDescent="0.2">
      <c r="A6" s="3" t="s">
        <v>1</v>
      </c>
      <c r="B6" s="5" t="s">
        <v>2</v>
      </c>
      <c r="C6" s="5" t="s">
        <v>43</v>
      </c>
      <c r="D6" s="5" t="s">
        <v>29</v>
      </c>
      <c r="E6" s="5" t="s">
        <v>5</v>
      </c>
      <c r="F6" s="5" t="s">
        <v>44</v>
      </c>
      <c r="G6" s="5" t="s">
        <v>29</v>
      </c>
      <c r="H6" s="5" t="s">
        <v>17</v>
      </c>
      <c r="I6" s="5" t="s">
        <v>18</v>
      </c>
      <c r="J6" s="5" t="s">
        <v>17</v>
      </c>
    </row>
    <row r="7" spans="1:10" x14ac:dyDescent="0.2">
      <c r="D7" s="1"/>
    </row>
    <row r="8" spans="1:10" x14ac:dyDescent="0.2">
      <c r="A8" s="1" t="s">
        <v>15</v>
      </c>
      <c r="B8" s="7">
        <v>5000</v>
      </c>
      <c r="C8" s="7">
        <v>0</v>
      </c>
      <c r="E8" s="7">
        <f>+B8-SUM(C8:C8)</f>
        <v>5000</v>
      </c>
      <c r="F8" s="7">
        <v>0</v>
      </c>
      <c r="G8" s="7"/>
      <c r="H8" s="6">
        <f>+E8-F8</f>
        <v>5000</v>
      </c>
      <c r="I8" s="6">
        <v>0</v>
      </c>
      <c r="J8" s="6">
        <f>+H8-I8</f>
        <v>5000</v>
      </c>
    </row>
    <row r="9" spans="1:10" x14ac:dyDescent="0.2">
      <c r="F9" s="7"/>
      <c r="G9" s="7"/>
    </row>
    <row r="10" spans="1:10" x14ac:dyDescent="0.2">
      <c r="A10" s="1" t="s">
        <v>45</v>
      </c>
      <c r="B10" s="7">
        <v>1315.5</v>
      </c>
      <c r="C10" s="7">
        <v>0</v>
      </c>
      <c r="E10" s="7">
        <f>+B10-SUM(C10:C10)</f>
        <v>1315.5</v>
      </c>
      <c r="F10" s="7">
        <v>0</v>
      </c>
      <c r="G10" s="7"/>
      <c r="H10" s="6">
        <f>+E10-F10</f>
        <v>1315.5</v>
      </c>
      <c r="I10" s="6">
        <v>0</v>
      </c>
      <c r="J10" s="6">
        <f>+H10-I10</f>
        <v>1315.5</v>
      </c>
    </row>
    <row r="11" spans="1:10" x14ac:dyDescent="0.2">
      <c r="F11" s="7"/>
      <c r="G11" s="7"/>
      <c r="H11" s="6"/>
      <c r="I11" s="6"/>
      <c r="J11" s="6"/>
    </row>
    <row r="12" spans="1:10" x14ac:dyDescent="0.2">
      <c r="A12" s="1" t="s">
        <v>45</v>
      </c>
      <c r="B12" s="7">
        <v>1315.5</v>
      </c>
      <c r="C12" s="7">
        <v>0</v>
      </c>
      <c r="E12" s="7">
        <f>+B12-SUM(C12:C12)</f>
        <v>1315.5</v>
      </c>
      <c r="F12" s="7">
        <v>0</v>
      </c>
      <c r="G12" s="7"/>
      <c r="H12" s="6">
        <f>+E12-F12</f>
        <v>1315.5</v>
      </c>
      <c r="I12" s="6">
        <v>0</v>
      </c>
      <c r="J12" s="6">
        <f>+H12-I12</f>
        <v>1315.5</v>
      </c>
    </row>
    <row r="13" spans="1:10" x14ac:dyDescent="0.2">
      <c r="F13" s="7"/>
      <c r="G13" s="7"/>
      <c r="H13" s="6"/>
      <c r="I13" s="6"/>
      <c r="J13" s="6"/>
    </row>
    <row r="14" spans="1:10" x14ac:dyDescent="0.2">
      <c r="A14" s="1" t="s">
        <v>46</v>
      </c>
      <c r="B14" s="7">
        <v>0</v>
      </c>
      <c r="C14" s="7">
        <v>0</v>
      </c>
      <c r="E14" s="7">
        <f>+B14-SUM(C14:C14)</f>
        <v>0</v>
      </c>
      <c r="F14" s="7">
        <v>0</v>
      </c>
      <c r="G14" s="7"/>
      <c r="H14" s="6">
        <f>+E14-F14</f>
        <v>0</v>
      </c>
      <c r="I14" s="6">
        <v>0</v>
      </c>
      <c r="J14" s="6">
        <f>+H14-I14</f>
        <v>0</v>
      </c>
    </row>
    <row r="15" spans="1:10" x14ac:dyDescent="0.2">
      <c r="F15" s="7"/>
      <c r="G15" s="7"/>
    </row>
    <row r="16" spans="1:10" x14ac:dyDescent="0.2">
      <c r="A16" s="1" t="s">
        <v>16</v>
      </c>
      <c r="B16" s="7">
        <v>50339</v>
      </c>
      <c r="C16" s="7">
        <v>29652</v>
      </c>
      <c r="E16" s="7">
        <f>+B16-SUM(C16:C16)</f>
        <v>20687</v>
      </c>
      <c r="F16" s="7">
        <v>12554</v>
      </c>
      <c r="G16" s="7"/>
      <c r="H16" s="6">
        <f>+E16-F16</f>
        <v>8133</v>
      </c>
      <c r="I16" s="6">
        <v>3100</v>
      </c>
      <c r="J16" s="6">
        <f>+H16-I16</f>
        <v>5033</v>
      </c>
    </row>
    <row r="17" spans="1:10" x14ac:dyDescent="0.2">
      <c r="F17" s="7"/>
      <c r="G17" s="7"/>
    </row>
    <row r="18" spans="1:10" x14ac:dyDescent="0.2">
      <c r="F18" s="7"/>
      <c r="G18" s="7"/>
    </row>
    <row r="19" spans="1:10" x14ac:dyDescent="0.2">
      <c r="A19" s="1" t="s">
        <v>9</v>
      </c>
      <c r="B19" s="7">
        <f>SUM(B8:B16)</f>
        <v>57970</v>
      </c>
      <c r="C19" s="7">
        <f>SUM(C8:C16)</f>
        <v>29652</v>
      </c>
      <c r="D19" s="6"/>
      <c r="E19" s="7">
        <f>SUM(E8:E16)</f>
        <v>28318</v>
      </c>
      <c r="F19" s="6">
        <f>SUM(F8:F17)</f>
        <v>12554</v>
      </c>
      <c r="G19" s="6"/>
      <c r="H19" s="6">
        <f>SUM(H8:H17)</f>
        <v>15764</v>
      </c>
      <c r="I19" s="6">
        <f>SUM(I8:I17)</f>
        <v>3100</v>
      </c>
      <c r="J19" s="6">
        <f>SUM(J8:J17)</f>
        <v>12664</v>
      </c>
    </row>
    <row r="20" spans="1:10" x14ac:dyDescent="0.2">
      <c r="D20" s="1"/>
    </row>
  </sheetData>
  <pageMargins left="0.75" right="0.75" top="1" bottom="1" header="0.5" footer="0.5"/>
  <pageSetup scale="96" orientation="landscape" vertic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K46"/>
  <sheetViews>
    <sheetView tabSelected="1" workbookViewId="0">
      <pane xSplit="1" ySplit="7" topLeftCell="B30" activePane="bottomRight" state="frozen"/>
      <selection pane="topRight" activeCell="B1" sqref="B1"/>
      <selection pane="bottomLeft" activeCell="A8" sqref="A8"/>
      <selection pane="bottomRight" activeCell="B47" sqref="B47"/>
    </sheetView>
  </sheetViews>
  <sheetFormatPr defaultColWidth="14.28515625" defaultRowHeight="12.75" x14ac:dyDescent="0.2"/>
  <cols>
    <col min="1" max="1" width="17.42578125" style="1" customWidth="1"/>
    <col min="2" max="2" width="13" style="7" customWidth="1"/>
    <col min="3" max="5" width="12.42578125" style="7" customWidth="1"/>
    <col min="6" max="6" width="16.7109375" style="7" customWidth="1"/>
    <col min="7" max="8" width="15.5703125" style="1" customWidth="1"/>
    <col min="9" max="16384" width="14.28515625" style="1"/>
  </cols>
  <sheetData>
    <row r="2" spans="1:11" x14ac:dyDescent="0.2">
      <c r="A2" s="2" t="s">
        <v>11</v>
      </c>
    </row>
    <row r="3" spans="1:11" x14ac:dyDescent="0.2">
      <c r="A3" s="2" t="s">
        <v>19</v>
      </c>
    </row>
    <row r="6" spans="1:11" ht="38.25" x14ac:dyDescent="0.2">
      <c r="A6" s="3" t="s">
        <v>1</v>
      </c>
      <c r="B6" s="5" t="s">
        <v>2</v>
      </c>
      <c r="C6" s="5" t="s">
        <v>26</v>
      </c>
      <c r="D6" s="5" t="s">
        <v>28</v>
      </c>
      <c r="E6" s="5" t="s">
        <v>29</v>
      </c>
      <c r="F6" s="5" t="s">
        <v>5</v>
      </c>
      <c r="G6" s="5" t="s">
        <v>30</v>
      </c>
      <c r="H6" s="5" t="s">
        <v>31</v>
      </c>
      <c r="I6" s="5" t="s">
        <v>17</v>
      </c>
      <c r="J6" s="5" t="s">
        <v>27</v>
      </c>
      <c r="K6" s="5" t="s">
        <v>10</v>
      </c>
    </row>
    <row r="8" spans="1:11" x14ac:dyDescent="0.2">
      <c r="A8" s="1" t="s">
        <v>32</v>
      </c>
      <c r="B8" s="7">
        <v>0</v>
      </c>
      <c r="C8" s="7">
        <v>0</v>
      </c>
      <c r="D8" s="7">
        <v>0</v>
      </c>
      <c r="F8" s="7">
        <f>+B8-C8-D8</f>
        <v>0</v>
      </c>
      <c r="G8" s="7">
        <v>0</v>
      </c>
      <c r="H8" s="7"/>
      <c r="I8" s="7">
        <f>+F8-G8</f>
        <v>0</v>
      </c>
      <c r="J8" s="7">
        <v>0</v>
      </c>
      <c r="K8" s="7">
        <f>+I8-J8</f>
        <v>0</v>
      </c>
    </row>
    <row r="9" spans="1:11" x14ac:dyDescent="0.2">
      <c r="G9" s="7"/>
      <c r="H9" s="7"/>
      <c r="I9" s="7"/>
      <c r="J9" s="7"/>
      <c r="K9" s="7"/>
    </row>
    <row r="10" spans="1:11" x14ac:dyDescent="0.2">
      <c r="A10" s="1" t="s">
        <v>33</v>
      </c>
      <c r="B10" s="7">
        <v>0</v>
      </c>
      <c r="C10" s="7">
        <v>0</v>
      </c>
      <c r="D10" s="7">
        <v>0</v>
      </c>
      <c r="F10" s="7">
        <f>+B10-C10-D10</f>
        <v>0</v>
      </c>
      <c r="G10" s="7">
        <v>0</v>
      </c>
      <c r="H10" s="7"/>
      <c r="I10" s="7">
        <f>+F10-G10</f>
        <v>0</v>
      </c>
      <c r="J10" s="7">
        <v>0</v>
      </c>
      <c r="K10" s="7">
        <f>+I10-J10</f>
        <v>0</v>
      </c>
    </row>
    <row r="11" spans="1:11" x14ac:dyDescent="0.2">
      <c r="G11" s="7"/>
      <c r="H11" s="7"/>
      <c r="I11" s="7"/>
      <c r="J11" s="7"/>
      <c r="K11" s="7"/>
    </row>
    <row r="12" spans="1:11" x14ac:dyDescent="0.2">
      <c r="A12" s="1" t="s">
        <v>34</v>
      </c>
      <c r="B12" s="7">
        <v>0</v>
      </c>
      <c r="C12" s="7">
        <v>0</v>
      </c>
      <c r="D12" s="7">
        <v>0</v>
      </c>
      <c r="F12" s="7">
        <f>+B12-C12-D12</f>
        <v>0</v>
      </c>
      <c r="G12" s="7">
        <v>0</v>
      </c>
      <c r="H12" s="7"/>
      <c r="I12" s="7">
        <f>+F12-G12</f>
        <v>0</v>
      </c>
      <c r="J12" s="7">
        <v>0</v>
      </c>
      <c r="K12" s="7">
        <f>+I12-J12</f>
        <v>0</v>
      </c>
    </row>
    <row r="13" spans="1:11" x14ac:dyDescent="0.2">
      <c r="G13" s="7"/>
      <c r="H13" s="7"/>
      <c r="I13" s="7"/>
      <c r="J13" s="7"/>
      <c r="K13" s="7"/>
    </row>
    <row r="14" spans="1:11" x14ac:dyDescent="0.2">
      <c r="A14" s="1" t="s">
        <v>35</v>
      </c>
      <c r="B14" s="7">
        <v>0</v>
      </c>
      <c r="C14" s="7">
        <v>0</v>
      </c>
      <c r="D14" s="7">
        <v>0</v>
      </c>
      <c r="F14" s="7">
        <f>+B14-C14-D14</f>
        <v>0</v>
      </c>
      <c r="G14" s="7">
        <v>0</v>
      </c>
      <c r="H14" s="7"/>
      <c r="I14" s="7">
        <f>+F14-G14</f>
        <v>0</v>
      </c>
      <c r="J14" s="7">
        <v>0</v>
      </c>
      <c r="K14" s="7">
        <f>+I14-J14</f>
        <v>0</v>
      </c>
    </row>
    <row r="15" spans="1:11" x14ac:dyDescent="0.2">
      <c r="G15" s="7"/>
      <c r="H15" s="7"/>
      <c r="I15" s="7"/>
      <c r="J15" s="7"/>
      <c r="K15" s="7"/>
    </row>
    <row r="16" spans="1:11" x14ac:dyDescent="0.2">
      <c r="A16" s="1" t="s">
        <v>36</v>
      </c>
      <c r="B16" s="7">
        <v>0</v>
      </c>
      <c r="C16" s="7">
        <v>0</v>
      </c>
      <c r="D16" s="7">
        <v>0</v>
      </c>
      <c r="F16" s="7">
        <f>+B16-C16-D16</f>
        <v>0</v>
      </c>
      <c r="G16" s="7">
        <v>0</v>
      </c>
      <c r="H16" s="7"/>
      <c r="I16" s="7">
        <f>+F16-G16</f>
        <v>0</v>
      </c>
      <c r="J16" s="7">
        <v>0</v>
      </c>
      <c r="K16" s="7">
        <f>+I16-J16</f>
        <v>0</v>
      </c>
    </row>
    <row r="17" spans="1:11" x14ac:dyDescent="0.2">
      <c r="G17" s="7"/>
      <c r="H17" s="7"/>
      <c r="I17" s="7"/>
      <c r="J17" s="7"/>
      <c r="K17" s="7"/>
    </row>
    <row r="18" spans="1:11" x14ac:dyDescent="0.2">
      <c r="A18" s="1" t="s">
        <v>20</v>
      </c>
      <c r="B18" s="7">
        <v>12981</v>
      </c>
      <c r="C18" s="7">
        <v>0</v>
      </c>
      <c r="D18" s="7">
        <v>0</v>
      </c>
      <c r="F18" s="7">
        <f>+B18-C18-D18</f>
        <v>12981</v>
      </c>
      <c r="G18" s="7">
        <f>+F18</f>
        <v>12981</v>
      </c>
      <c r="H18" s="7"/>
      <c r="I18" s="7">
        <f>+F18-G18</f>
        <v>0</v>
      </c>
      <c r="J18" s="8">
        <f>10333-110</f>
        <v>10223</v>
      </c>
      <c r="K18" s="7">
        <f>+I18-J18</f>
        <v>-10223</v>
      </c>
    </row>
    <row r="19" spans="1:11" x14ac:dyDescent="0.2">
      <c r="G19" s="7"/>
      <c r="H19" s="7"/>
      <c r="I19" s="7"/>
      <c r="J19" s="7"/>
      <c r="K19" s="7"/>
    </row>
    <row r="20" spans="1:11" x14ac:dyDescent="0.2">
      <c r="A20" s="1" t="s">
        <v>37</v>
      </c>
      <c r="B20" s="7">
        <v>1215</v>
      </c>
      <c r="F20" s="7">
        <f>+B20-C20-D20</f>
        <v>1215</v>
      </c>
      <c r="G20" s="7">
        <f>+F20</f>
        <v>1215</v>
      </c>
      <c r="H20" s="7"/>
      <c r="I20" s="7">
        <f>+F20-G20</f>
        <v>0</v>
      </c>
      <c r="J20" s="7">
        <f>+I20</f>
        <v>0</v>
      </c>
      <c r="K20" s="7">
        <f>+I20-J20</f>
        <v>0</v>
      </c>
    </row>
    <row r="21" spans="1:11" x14ac:dyDescent="0.2">
      <c r="G21" s="7"/>
      <c r="H21" s="7"/>
      <c r="I21" s="7"/>
      <c r="J21" s="7"/>
      <c r="K21" s="7"/>
    </row>
    <row r="22" spans="1:11" x14ac:dyDescent="0.2">
      <c r="A22" s="1" t="s">
        <v>38</v>
      </c>
      <c r="B22" s="7">
        <v>1215</v>
      </c>
      <c r="F22" s="7">
        <f>+B22-C22-D22</f>
        <v>1215</v>
      </c>
      <c r="G22" s="7">
        <f>+F22</f>
        <v>1215</v>
      </c>
      <c r="H22" s="7"/>
      <c r="I22" s="7">
        <f>+F22-G22</f>
        <v>0</v>
      </c>
      <c r="J22" s="7">
        <f>+I22</f>
        <v>0</v>
      </c>
      <c r="K22" s="7">
        <f>+I22-J22</f>
        <v>0</v>
      </c>
    </row>
    <row r="23" spans="1:11" x14ac:dyDescent="0.2">
      <c r="G23" s="7"/>
      <c r="H23" s="7"/>
      <c r="I23" s="7"/>
      <c r="J23" s="7"/>
      <c r="K23" s="7"/>
    </row>
    <row r="24" spans="1:11" x14ac:dyDescent="0.2">
      <c r="A24" s="1" t="s">
        <v>39</v>
      </c>
      <c r="B24" s="7">
        <f>12792*(1-0.0228)</f>
        <v>12500.3424</v>
      </c>
      <c r="F24" s="7">
        <f>+B24-C24-D24</f>
        <v>12500.3424</v>
      </c>
      <c r="G24" s="7">
        <v>0</v>
      </c>
      <c r="H24" s="7"/>
      <c r="I24" s="7">
        <f>+F24-G24</f>
        <v>12500.3424</v>
      </c>
      <c r="J24" s="7">
        <f>+I24</f>
        <v>12500.3424</v>
      </c>
      <c r="K24" s="7">
        <f>+I24-J24</f>
        <v>0</v>
      </c>
    </row>
    <row r="25" spans="1:11" x14ac:dyDescent="0.2">
      <c r="G25" s="7"/>
      <c r="H25" s="7"/>
      <c r="I25" s="7"/>
      <c r="J25" s="7"/>
      <c r="K25" s="7"/>
    </row>
    <row r="26" spans="1:11" x14ac:dyDescent="0.2">
      <c r="A26" s="1" t="s">
        <v>40</v>
      </c>
      <c r="B26" s="7">
        <f>+(1-0.0228)*8698</f>
        <v>8499.6855999999989</v>
      </c>
      <c r="D26" s="7">
        <v>8015</v>
      </c>
      <c r="F26" s="7">
        <f>+B26-C26-D26</f>
        <v>484.68559999999889</v>
      </c>
      <c r="G26" s="7">
        <v>0</v>
      </c>
      <c r="H26" s="7"/>
      <c r="I26" s="7">
        <f>+F26-G26</f>
        <v>484.68559999999889</v>
      </c>
      <c r="J26" s="7">
        <f>+I26</f>
        <v>484.68559999999889</v>
      </c>
      <c r="K26" s="7">
        <f>+I26-J26</f>
        <v>0</v>
      </c>
    </row>
    <row r="27" spans="1:11" x14ac:dyDescent="0.2">
      <c r="G27" s="7"/>
      <c r="H27" s="7"/>
      <c r="I27" s="7"/>
      <c r="J27" s="7"/>
      <c r="K27" s="7"/>
    </row>
    <row r="28" spans="1:11" x14ac:dyDescent="0.2">
      <c r="A28" s="1" t="s">
        <v>41</v>
      </c>
      <c r="B28" s="1">
        <v>1424</v>
      </c>
      <c r="C28" s="7">
        <v>0</v>
      </c>
      <c r="D28" s="7">
        <v>0</v>
      </c>
      <c r="F28" s="7">
        <f>+B28-C28-D28</f>
        <v>1424</v>
      </c>
      <c r="G28" s="7">
        <f>+F28</f>
        <v>1424</v>
      </c>
      <c r="H28" s="7"/>
      <c r="I28" s="7">
        <f>+F28-G28</f>
        <v>0</v>
      </c>
      <c r="J28" s="7">
        <f>+I28</f>
        <v>0</v>
      </c>
      <c r="K28" s="7">
        <f>+I28-J28</f>
        <v>0</v>
      </c>
    </row>
    <row r="29" spans="1:11" x14ac:dyDescent="0.2">
      <c r="G29" s="7"/>
      <c r="H29" s="7"/>
      <c r="I29" s="7"/>
      <c r="J29" s="7"/>
      <c r="K29" s="7"/>
    </row>
    <row r="30" spans="1:11" x14ac:dyDescent="0.2">
      <c r="A30" s="1" t="s">
        <v>42</v>
      </c>
      <c r="B30" s="1">
        <v>1424</v>
      </c>
      <c r="C30" s="7">
        <v>0</v>
      </c>
      <c r="D30" s="1"/>
      <c r="F30" s="7">
        <f>+B30-C30-D30</f>
        <v>1424</v>
      </c>
      <c r="G30" s="7">
        <f>+F30</f>
        <v>1424</v>
      </c>
      <c r="H30" s="7"/>
      <c r="I30" s="7">
        <f>+F30-G30</f>
        <v>0</v>
      </c>
      <c r="J30" s="7">
        <f>+I30</f>
        <v>0</v>
      </c>
      <c r="K30" s="7">
        <f>+I30-J30</f>
        <v>0</v>
      </c>
    </row>
    <row r="31" spans="1:11" x14ac:dyDescent="0.2">
      <c r="G31" s="7"/>
      <c r="H31" s="7"/>
      <c r="I31" s="7"/>
      <c r="J31" s="7"/>
      <c r="K31" s="7"/>
    </row>
    <row r="32" spans="1:11" x14ac:dyDescent="0.2">
      <c r="A32" s="1" t="s">
        <v>21</v>
      </c>
      <c r="B32" s="7">
        <v>0</v>
      </c>
      <c r="C32" s="7">
        <v>0</v>
      </c>
      <c r="D32" s="7">
        <v>0</v>
      </c>
      <c r="F32" s="7">
        <f>+B32-C32-D32</f>
        <v>0</v>
      </c>
      <c r="G32" s="7">
        <f>+F32</f>
        <v>0</v>
      </c>
      <c r="H32" s="7"/>
      <c r="I32" s="7">
        <f>+F32-G32</f>
        <v>0</v>
      </c>
      <c r="J32" s="7">
        <v>0</v>
      </c>
      <c r="K32" s="7">
        <f>+I32-J32</f>
        <v>0</v>
      </c>
    </row>
    <row r="33" spans="1:11" x14ac:dyDescent="0.2">
      <c r="G33" s="7"/>
      <c r="H33" s="7"/>
      <c r="I33" s="7"/>
      <c r="J33" s="7"/>
      <c r="K33" s="7"/>
    </row>
    <row r="34" spans="1:11" x14ac:dyDescent="0.2">
      <c r="A34" s="1" t="s">
        <v>22</v>
      </c>
      <c r="B34" s="7">
        <v>3755</v>
      </c>
      <c r="C34" s="7">
        <v>0</v>
      </c>
      <c r="D34" s="7">
        <v>0</v>
      </c>
      <c r="F34" s="7">
        <f>+B34-C34-D34</f>
        <v>3755</v>
      </c>
      <c r="G34" s="7">
        <f>+F34-22014+21517</f>
        <v>3258</v>
      </c>
      <c r="H34" s="7"/>
      <c r="I34" s="7">
        <f>+F34-G34</f>
        <v>497</v>
      </c>
      <c r="J34" s="7">
        <f>+I34</f>
        <v>497</v>
      </c>
      <c r="K34" s="7">
        <f>+I34-J34</f>
        <v>0</v>
      </c>
    </row>
    <row r="35" spans="1:11" x14ac:dyDescent="0.2">
      <c r="G35" s="7"/>
      <c r="H35" s="7"/>
      <c r="I35" s="7"/>
      <c r="J35" s="7"/>
      <c r="K35" s="7"/>
    </row>
    <row r="36" spans="1:11" x14ac:dyDescent="0.2">
      <c r="A36" s="1" t="s">
        <v>23</v>
      </c>
      <c r="B36" s="7">
        <v>1295</v>
      </c>
      <c r="C36" s="7">
        <v>0</v>
      </c>
      <c r="D36" s="7">
        <v>0</v>
      </c>
      <c r="F36" s="7">
        <f>+B36-C36-D36</f>
        <v>1295</v>
      </c>
      <c r="G36" s="7">
        <v>0</v>
      </c>
      <c r="H36" s="7"/>
      <c r="I36" s="7">
        <f>+F36-G36</f>
        <v>1295</v>
      </c>
      <c r="J36" s="7">
        <f>+I36</f>
        <v>1295</v>
      </c>
      <c r="K36" s="7">
        <f>+I36-J36</f>
        <v>0</v>
      </c>
    </row>
    <row r="37" spans="1:11" x14ac:dyDescent="0.2">
      <c r="G37" s="7"/>
      <c r="H37" s="7"/>
      <c r="I37" s="7"/>
      <c r="J37" s="7"/>
      <c r="K37" s="7"/>
    </row>
    <row r="38" spans="1:11" x14ac:dyDescent="0.2">
      <c r="A38" s="1" t="s">
        <v>24</v>
      </c>
      <c r="B38" s="7">
        <f>543*(1-0.0228)</f>
        <v>530.61959999999999</v>
      </c>
      <c r="C38" s="7">
        <v>531</v>
      </c>
      <c r="D38" s="7">
        <v>0</v>
      </c>
      <c r="F38" s="7">
        <f>+B38-C38-D38</f>
        <v>-0.38040000000000873</v>
      </c>
      <c r="G38" s="7">
        <v>0</v>
      </c>
      <c r="H38" s="7"/>
      <c r="I38" s="7">
        <f>+F38-G38</f>
        <v>-0.38040000000000873</v>
      </c>
      <c r="J38" s="7">
        <v>0</v>
      </c>
      <c r="K38" s="7">
        <f>+I38-J38</f>
        <v>-0.38040000000000873</v>
      </c>
    </row>
    <row r="39" spans="1:11" x14ac:dyDescent="0.2">
      <c r="G39" s="7"/>
      <c r="H39" s="7"/>
      <c r="I39" s="7"/>
      <c r="J39" s="7"/>
      <c r="K39" s="7"/>
    </row>
    <row r="40" spans="1:11" x14ac:dyDescent="0.2">
      <c r="A40" s="1" t="s">
        <v>25</v>
      </c>
      <c r="B40" s="7">
        <f>13*(1-0.0228)</f>
        <v>12.7036</v>
      </c>
      <c r="C40" s="7">
        <v>13</v>
      </c>
      <c r="D40" s="7">
        <v>0</v>
      </c>
      <c r="F40" s="7">
        <f>+B40-C40-D40</f>
        <v>-0.29640000000000022</v>
      </c>
      <c r="G40" s="7">
        <v>0</v>
      </c>
      <c r="H40" s="7"/>
      <c r="I40" s="7">
        <f>+F40-G40</f>
        <v>-0.29640000000000022</v>
      </c>
      <c r="J40" s="7">
        <v>0</v>
      </c>
      <c r="K40" s="7">
        <f>+I40-J40</f>
        <v>-0.29640000000000022</v>
      </c>
    </row>
    <row r="41" spans="1:11" x14ac:dyDescent="0.2">
      <c r="G41" s="7"/>
      <c r="H41" s="7"/>
      <c r="I41" s="7"/>
      <c r="J41" s="7"/>
      <c r="K41" s="7"/>
    </row>
    <row r="42" spans="1:11" x14ac:dyDescent="0.2">
      <c r="G42" s="7"/>
      <c r="H42" s="7"/>
      <c r="I42" s="7"/>
      <c r="J42" s="7"/>
      <c r="K42" s="7"/>
    </row>
    <row r="43" spans="1:11" x14ac:dyDescent="0.2">
      <c r="A43" s="1" t="s">
        <v>9</v>
      </c>
      <c r="B43" s="7">
        <f>SUM(B8:B40)</f>
        <v>44852.351199999997</v>
      </c>
      <c r="C43" s="7">
        <f>SUM(C8:C40)</f>
        <v>544</v>
      </c>
      <c r="D43" s="7">
        <f>SUM(D8:D40)</f>
        <v>8015</v>
      </c>
      <c r="F43" s="7">
        <f>SUM(F8:F40)</f>
        <v>36293.351199999997</v>
      </c>
      <c r="G43" s="7">
        <f>SUM(G8:G40)</f>
        <v>21517</v>
      </c>
      <c r="H43" s="7"/>
      <c r="I43" s="7">
        <f>SUM(I8:I40)</f>
        <v>14776.351199999999</v>
      </c>
      <c r="J43" s="7">
        <f>SUM(J8:J40)</f>
        <v>25000.027999999998</v>
      </c>
      <c r="K43" s="7">
        <f>SUM(K8:K40)</f>
        <v>-10223.676799999999</v>
      </c>
    </row>
    <row r="44" spans="1:11" x14ac:dyDescent="0.2">
      <c r="G44" s="7"/>
      <c r="H44" s="7"/>
      <c r="I44" s="7"/>
      <c r="J44" s="7"/>
      <c r="K44" s="7"/>
    </row>
    <row r="45" spans="1:11" x14ac:dyDescent="0.2">
      <c r="G45" s="7"/>
      <c r="H45" s="7"/>
      <c r="I45" s="7"/>
      <c r="J45" s="7"/>
      <c r="K45" s="7"/>
    </row>
    <row r="46" spans="1:11" x14ac:dyDescent="0.2">
      <c r="B46" s="8" t="s">
        <v>47</v>
      </c>
    </row>
  </sheetData>
  <pageMargins left="0.75" right="0.75" top="1" bottom="1" header="0.5" footer="0.5"/>
  <pageSetup scale="74" orientation="landscape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Transco</vt:lpstr>
      <vt:lpstr>TCO</vt:lpstr>
      <vt:lpstr>CNG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mbreese</dc:creator>
  <cp:lastModifiedBy>Jan Havlíček</cp:lastModifiedBy>
  <cp:lastPrinted>2000-09-27T22:40:43Z</cp:lastPrinted>
  <dcterms:created xsi:type="dcterms:W3CDTF">2000-09-27T19:12:19Z</dcterms:created>
  <dcterms:modified xsi:type="dcterms:W3CDTF">2023-09-14T19:11:01Z</dcterms:modified>
</cp:coreProperties>
</file>