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44DC6C-CA36-4B65-9FCC-0F9988F98513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R6" i="30"/>
  <c r="S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A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A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A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R5" i="22"/>
  <c r="F6" i="22"/>
  <c r="I6" i="22"/>
  <c r="K6" i="22"/>
  <c r="N6" i="22"/>
  <c r="O6" i="22"/>
  <c r="P6" i="22"/>
  <c r="R6" i="22"/>
  <c r="T6" i="22"/>
  <c r="V6" i="22"/>
  <c r="Y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P39" i="19"/>
  <c r="T39" i="19"/>
  <c r="J40" i="19"/>
  <c r="P40" i="19"/>
  <c r="T40" i="19"/>
  <c r="W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R56" i="19"/>
  <c r="T57" i="19"/>
  <c r="W58" i="19"/>
  <c r="T60" i="19"/>
  <c r="W61" i="19"/>
  <c r="J62" i="19"/>
  <c r="P62" i="19"/>
  <c r="T62" i="19"/>
  <c r="J63" i="19"/>
  <c r="P63" i="19"/>
  <c r="Q63" i="19"/>
  <c r="S63" i="19"/>
  <c r="T63" i="19"/>
  <c r="V63" i="19"/>
  <c r="J64" i="19"/>
  <c r="P64" i="19"/>
  <c r="Q64" i="19"/>
  <c r="S64" i="19"/>
  <c r="T64" i="19"/>
  <c r="V64" i="19"/>
  <c r="J65" i="19"/>
  <c r="P65" i="19"/>
  <c r="T65" i="19"/>
  <c r="F66" i="19"/>
  <c r="J66" i="19"/>
  <c r="P66" i="19"/>
  <c r="Q66" i="19"/>
  <c r="S66" i="19"/>
  <c r="T66" i="19"/>
  <c r="V66" i="19"/>
  <c r="F67" i="19"/>
  <c r="J67" i="19"/>
  <c r="P67" i="19"/>
  <c r="Q67" i="19"/>
  <c r="R67" i="19"/>
  <c r="S67" i="19"/>
  <c r="T67" i="19"/>
  <c r="V67" i="19"/>
  <c r="J68" i="19"/>
  <c r="P68" i="19"/>
  <c r="T68" i="19"/>
  <c r="J69" i="19"/>
  <c r="P69" i="19"/>
  <c r="Q69" i="19"/>
  <c r="S69" i="19"/>
  <c r="T69" i="19"/>
  <c r="V69" i="19"/>
  <c r="J70" i="19"/>
  <c r="P70" i="19"/>
  <c r="Q70" i="19"/>
  <c r="S70" i="19"/>
  <c r="T70" i="19"/>
  <c r="V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J75" i="19"/>
  <c r="P75" i="19"/>
  <c r="Q75" i="19"/>
  <c r="S75" i="19"/>
  <c r="T75" i="19"/>
  <c r="V75" i="19"/>
  <c r="J76" i="19"/>
  <c r="P76" i="19"/>
  <c r="Q76" i="19"/>
  <c r="R76" i="19"/>
  <c r="S76" i="19"/>
  <c r="T76" i="19"/>
  <c r="V76" i="19"/>
  <c r="J77" i="19"/>
  <c r="P77" i="19"/>
  <c r="T77" i="19"/>
  <c r="J78" i="19"/>
  <c r="P78" i="19"/>
  <c r="Q78" i="19"/>
  <c r="S78" i="19"/>
  <c r="T78" i="19"/>
  <c r="V78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T81" i="19"/>
  <c r="J82" i="19"/>
  <c r="P82" i="19"/>
  <c r="T82" i="19"/>
  <c r="J83" i="19"/>
  <c r="P83" i="19"/>
  <c r="Q83" i="19"/>
  <c r="S83" i="19"/>
  <c r="T83" i="19"/>
  <c r="J84" i="19"/>
  <c r="P84" i="19"/>
  <c r="Q84" i="19"/>
  <c r="R84" i="19"/>
  <c r="S84" i="19"/>
  <c r="T84" i="19"/>
  <c r="J85" i="19"/>
  <c r="P85" i="19"/>
  <c r="T85" i="19"/>
  <c r="J86" i="19"/>
  <c r="P86" i="19"/>
  <c r="T86" i="19"/>
  <c r="F87" i="19"/>
  <c r="J87" i="19"/>
  <c r="P87" i="19"/>
  <c r="Q87" i="19"/>
  <c r="S87" i="19"/>
  <c r="T87" i="19"/>
  <c r="V87" i="19"/>
  <c r="F88" i="19"/>
  <c r="J88" i="19"/>
  <c r="P88" i="19"/>
  <c r="Q88" i="19"/>
  <c r="R88" i="19"/>
  <c r="S88" i="19"/>
  <c r="T88" i="19"/>
  <c r="V88" i="19"/>
  <c r="J89" i="19"/>
  <c r="P89" i="19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/>
  <c r="J104" i="19"/>
  <c r="T104" i="19"/>
  <c r="J105" i="19"/>
  <c r="T105" i="19"/>
  <c r="J106" i="19"/>
  <c r="T106" i="19"/>
  <c r="J107" i="19"/>
  <c r="T107" i="19"/>
  <c r="T108" i="19"/>
  <c r="T112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<sst xmlns="http://schemas.openxmlformats.org/spreadsheetml/2006/main" count="1297" uniqueCount="310">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</sst>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29" t="s">
        <v>226</v>
      </c>
    </row>
    <row r="6" spans="1:8" x14ac:dyDescent="0.2">
      <c r="D6" t="s">
        <v>227</v>
      </c>
      <c r="E6" t="s">
        <v>228</v>
      </c>
      <c r="F6" t="s">
        <v>229</v>
      </c>
      <c r="G6" t="s">
        <v>230</v>
      </c>
      <c r="H6" t="s">
        <v>231</v>
      </c>
    </row>
    <row r="7" spans="1:8" x14ac:dyDescent="0.2">
      <c r="B7" t="s">
        <v>232</v>
      </c>
      <c r="D7">
        <v>175</v>
      </c>
      <c r="E7">
        <v>84</v>
      </c>
      <c r="F7">
        <v>33</v>
      </c>
    </row>
    <row r="8" spans="1:8" x14ac:dyDescent="0.2">
      <c r="B8" t="s">
        <v>233</v>
      </c>
      <c r="D8">
        <v>3240</v>
      </c>
      <c r="E8">
        <v>3197</v>
      </c>
      <c r="F8">
        <v>2339</v>
      </c>
    </row>
    <row r="9" spans="1:8" x14ac:dyDescent="0.2">
      <c r="B9" t="s">
        <v>234</v>
      </c>
      <c r="D9">
        <v>1736</v>
      </c>
      <c r="E9">
        <v>797</v>
      </c>
      <c r="F9">
        <v>292</v>
      </c>
    </row>
    <row r="10" spans="1:8" x14ac:dyDescent="0.2">
      <c r="B10" t="s">
        <v>235</v>
      </c>
      <c r="D10">
        <v>762</v>
      </c>
      <c r="E10">
        <v>373</v>
      </c>
      <c r="F10">
        <v>150</v>
      </c>
    </row>
    <row r="11" spans="1:8" x14ac:dyDescent="0.2">
      <c r="B11" t="s">
        <v>236</v>
      </c>
      <c r="D11">
        <v>3740</v>
      </c>
      <c r="E11">
        <v>1818</v>
      </c>
      <c r="F11">
        <v>725</v>
      </c>
    </row>
    <row r="12" spans="1:8" x14ac:dyDescent="0.2">
      <c r="B12" t="s">
        <v>237</v>
      </c>
      <c r="D12">
        <v>569</v>
      </c>
      <c r="E12">
        <v>282</v>
      </c>
      <c r="F12">
        <v>115</v>
      </c>
    </row>
    <row r="13" spans="1:8" x14ac:dyDescent="0.2">
      <c r="B13" t="s">
        <v>238</v>
      </c>
      <c r="D13">
        <v>501</v>
      </c>
      <c r="E13">
        <v>260</v>
      </c>
      <c r="F13">
        <v>113</v>
      </c>
    </row>
    <row r="14" spans="1:8" x14ac:dyDescent="0.2">
      <c r="B14" t="s">
        <v>239</v>
      </c>
      <c r="D14">
        <v>2948</v>
      </c>
      <c r="E14">
        <v>1345</v>
      </c>
      <c r="F14">
        <v>488</v>
      </c>
    </row>
    <row r="15" spans="1:8" x14ac:dyDescent="0.2">
      <c r="B15" t="s">
        <v>240</v>
      </c>
      <c r="D15">
        <v>554</v>
      </c>
      <c r="E15">
        <v>258</v>
      </c>
      <c r="F15">
        <v>97</v>
      </c>
    </row>
    <row r="16" spans="1:8" x14ac:dyDescent="0.2">
      <c r="B16" t="s">
        <v>241</v>
      </c>
      <c r="D16">
        <v>671</v>
      </c>
      <c r="E16">
        <v>333</v>
      </c>
      <c r="F16">
        <v>136</v>
      </c>
    </row>
    <row r="17" spans="2:8" x14ac:dyDescent="0.2">
      <c r="B17" t="s">
        <v>242</v>
      </c>
      <c r="D17">
        <v>841</v>
      </c>
      <c r="E17">
        <v>431</v>
      </c>
      <c r="F17">
        <v>184</v>
      </c>
    </row>
    <row r="18" spans="2:8" x14ac:dyDescent="0.2">
      <c r="B18" t="s">
        <v>243</v>
      </c>
      <c r="D18">
        <v>27</v>
      </c>
      <c r="E18">
        <v>27</v>
      </c>
      <c r="F18">
        <v>19</v>
      </c>
    </row>
    <row r="19" spans="2:8" x14ac:dyDescent="0.2">
      <c r="B19" t="s">
        <v>244</v>
      </c>
      <c r="D19">
        <v>7202</v>
      </c>
      <c r="E19">
        <v>6936</v>
      </c>
      <c r="F19">
        <v>4912</v>
      </c>
    </row>
    <row r="20" spans="2:8" x14ac:dyDescent="0.2">
      <c r="B20" t="s">
        <v>245</v>
      </c>
      <c r="D20">
        <v>89</v>
      </c>
      <c r="E20">
        <v>88</v>
      </c>
      <c r="F20">
        <v>64</v>
      </c>
    </row>
    <row r="21" spans="2:8" x14ac:dyDescent="0.2">
      <c r="B21" t="s">
        <v>246</v>
      </c>
      <c r="D21">
        <v>110</v>
      </c>
      <c r="E21">
        <v>105</v>
      </c>
      <c r="F21">
        <v>74</v>
      </c>
    </row>
    <row r="22" spans="2:8" x14ac:dyDescent="0.2">
      <c r="B22" t="s">
        <v>247</v>
      </c>
      <c r="D22">
        <v>52</v>
      </c>
      <c r="E22">
        <v>49</v>
      </c>
      <c r="F22">
        <v>38</v>
      </c>
    </row>
    <row r="23" spans="2:8" x14ac:dyDescent="0.2">
      <c r="B23" t="s">
        <v>248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249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5" thickTop="1" x14ac:dyDescent="0.2"/>
    <row r="29" spans="2:8" x14ac:dyDescent="0.2">
      <c r="C29" s="131" t="s">
        <v>250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1" t="s">
        <v>251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1" t="s">
        <v>252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1" t="s">
        <v>253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1" t="s">
        <v>254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5" thickBot="1" x14ac:dyDescent="0.25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5" thickTop="1" x14ac:dyDescent="0.2"/>
    <row r="36" spans="2:8" x14ac:dyDescent="0.2">
      <c r="C36" s="131" t="s">
        <v>255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256</v>
      </c>
    </row>
    <row r="40" spans="2:8" x14ac:dyDescent="0.2">
      <c r="C40" t="s">
        <v>36</v>
      </c>
      <c r="D40">
        <v>488</v>
      </c>
    </row>
    <row r="41" spans="2:8" x14ac:dyDescent="0.2">
      <c r="C41" t="s">
        <v>257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258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140625" style="25" customWidth="1"/>
    <col min="18" max="18" width="9.140625" style="25"/>
    <col min="19" max="19" width="9.140625" style="121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187</v>
      </c>
      <c r="F3" s="65" t="s">
        <v>210</v>
      </c>
      <c r="J3" s="65" t="s">
        <v>187</v>
      </c>
      <c r="N3" s="65" t="s">
        <v>303</v>
      </c>
    </row>
    <row r="4" spans="1:19" x14ac:dyDescent="0.2">
      <c r="A4" s="92"/>
      <c r="B4" s="65" t="s">
        <v>209</v>
      </c>
      <c r="F4" s="65" t="s">
        <v>211</v>
      </c>
      <c r="J4" s="65" t="s">
        <v>212</v>
      </c>
      <c r="N4" s="65" t="s">
        <v>304</v>
      </c>
      <c r="R4" s="25" t="s">
        <v>91</v>
      </c>
      <c r="S4" s="121" t="s">
        <v>94</v>
      </c>
    </row>
    <row r="5" spans="1:19" x14ac:dyDescent="0.2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28515625" style="65" customWidth="1"/>
    <col min="18" max="18" width="13" style="65" customWidth="1"/>
    <col min="19" max="20" width="13" style="110" customWidth="1"/>
    <col min="21" max="21" width="4.28515625" style="65" customWidth="1"/>
    <col min="22" max="22" width="13" style="65" customWidth="1"/>
    <col min="23" max="24" width="13" style="110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188</v>
      </c>
    </row>
    <row r="5" spans="1:26" x14ac:dyDescent="0.2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X27" sqref="X27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19" customWidth="1"/>
    <col min="25" max="16384" width="9.140625" style="94"/>
  </cols>
  <sheetData>
    <row r="2" spans="1:25" s="92" customFormat="1" x14ac:dyDescent="0.2">
      <c r="C2" s="92">
        <v>20500</v>
      </c>
      <c r="X2" s="112"/>
    </row>
    <row r="3" spans="1:25" x14ac:dyDescent="0.2">
      <c r="A3" s="92"/>
      <c r="B3" s="92" t="s">
        <v>192</v>
      </c>
      <c r="C3" s="92" t="s">
        <v>208</v>
      </c>
      <c r="D3" s="92"/>
      <c r="E3" s="113">
        <v>456379</v>
      </c>
      <c r="F3" s="92"/>
      <c r="G3" s="92"/>
      <c r="H3" s="92"/>
      <c r="I3" s="92"/>
      <c r="J3" s="92"/>
      <c r="K3" s="92" t="s">
        <v>305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260</v>
      </c>
      <c r="X3" s="112"/>
      <c r="Y3" s="94" t="s">
        <v>224</v>
      </c>
    </row>
    <row r="4" spans="1:25" x14ac:dyDescent="0.2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5" x14ac:dyDescent="0.2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</row>
    <row r="6" spans="1:25" x14ac:dyDescent="0.2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</row>
    <row r="7" spans="1:25" x14ac:dyDescent="0.2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</row>
    <row r="8" spans="1:25" x14ac:dyDescent="0.2">
      <c r="A8" s="92">
        <f t="shared" ref="A8:A33" si="7">+A7+1</f>
        <v>3</v>
      </c>
      <c r="B8" s="92">
        <v>83817</v>
      </c>
      <c r="C8" s="92">
        <f t="shared" ref="C8:C33" si="8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9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0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1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</row>
    <row r="9" spans="1:25" x14ac:dyDescent="0.2">
      <c r="A9" s="92">
        <f t="shared" si="7"/>
        <v>4</v>
      </c>
      <c r="B9" s="92">
        <v>59870</v>
      </c>
      <c r="C9" s="92">
        <f t="shared" si="8"/>
        <v>21066</v>
      </c>
      <c r="D9" s="92"/>
      <c r="E9" s="92">
        <v>38991</v>
      </c>
      <c r="F9" s="92">
        <f t="shared" si="0"/>
        <v>38139</v>
      </c>
      <c r="G9" s="92"/>
      <c r="H9" s="92">
        <f t="shared" si="9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0"/>
        <v>25038</v>
      </c>
      <c r="N9" s="92">
        <f>SUM('3rd Party Deals'!S9)</f>
        <v>17298</v>
      </c>
      <c r="O9" s="92">
        <f>SUM('Spot wENA'!Z9)</f>
        <v>0</v>
      </c>
      <c r="P9" s="93">
        <f t="shared" si="11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</row>
    <row r="10" spans="1:25" x14ac:dyDescent="0.2">
      <c r="A10" s="92">
        <f t="shared" si="7"/>
        <v>5</v>
      </c>
      <c r="B10" s="92">
        <v>67399</v>
      </c>
      <c r="C10" s="92">
        <f t="shared" si="8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9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0"/>
        <v>25038</v>
      </c>
      <c r="N10" s="92">
        <f>SUM('3rd Party Deals'!S10)</f>
        <v>17298</v>
      </c>
      <c r="O10" s="92">
        <f>SUM('Spot wENA'!Z10)</f>
        <v>0</v>
      </c>
      <c r="P10" s="93">
        <f t="shared" si="11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</row>
    <row r="11" spans="1:25" x14ac:dyDescent="0.2">
      <c r="A11" s="92">
        <f t="shared" si="7"/>
        <v>6</v>
      </c>
      <c r="B11" s="92">
        <v>76710</v>
      </c>
      <c r="C11" s="92">
        <f t="shared" si="8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9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0"/>
        <v>25038</v>
      </c>
      <c r="N11" s="92">
        <f>SUM('3rd Party Deals'!S11)</f>
        <v>17298</v>
      </c>
      <c r="O11" s="92">
        <f>SUM('Spot wENA'!Z11)</f>
        <v>0</v>
      </c>
      <c r="P11" s="93">
        <f t="shared" si="11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</row>
    <row r="12" spans="1:25" x14ac:dyDescent="0.2">
      <c r="A12" s="92">
        <f t="shared" si="7"/>
        <v>7</v>
      </c>
      <c r="B12" s="92">
        <v>64907</v>
      </c>
      <c r="C12" s="92">
        <f t="shared" si="8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9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0"/>
        <v>25038</v>
      </c>
      <c r="N12" s="92">
        <f>SUM('3rd Party Deals'!S12)</f>
        <v>17298</v>
      </c>
      <c r="O12" s="92">
        <f>SUM('Spot wENA'!Z12)</f>
        <v>0</v>
      </c>
      <c r="P12" s="93">
        <f t="shared" si="11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</row>
    <row r="13" spans="1:25" x14ac:dyDescent="0.2">
      <c r="A13" s="92">
        <f t="shared" si="7"/>
        <v>8</v>
      </c>
      <c r="B13" s="92">
        <v>22588</v>
      </c>
      <c r="C13" s="92">
        <f t="shared" si="8"/>
        <v>21066</v>
      </c>
      <c r="D13" s="92"/>
      <c r="E13" s="92">
        <v>1127</v>
      </c>
      <c r="F13" s="92">
        <f t="shared" ref="F13:F33" si="12">ROUND(+E13*(1-0.02184),0)</f>
        <v>1102</v>
      </c>
      <c r="G13" s="92"/>
      <c r="H13" s="92">
        <f t="shared" si="9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0"/>
        <v>25038</v>
      </c>
      <c r="N13" s="92">
        <f>SUM('3rd Party Deals'!S13)</f>
        <v>17052</v>
      </c>
      <c r="O13" s="92">
        <f>SUM('Spot wENA'!Z13)</f>
        <v>0</v>
      </c>
      <c r="P13" s="93">
        <f t="shared" si="11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</row>
    <row r="14" spans="1:25" x14ac:dyDescent="0.2">
      <c r="A14" s="92">
        <f t="shared" si="7"/>
        <v>9</v>
      </c>
      <c r="B14" s="92">
        <v>34003</v>
      </c>
      <c r="C14" s="92">
        <f t="shared" si="8"/>
        <v>21066</v>
      </c>
      <c r="D14" s="92"/>
      <c r="E14" s="92">
        <v>12797</v>
      </c>
      <c r="F14" s="92">
        <f t="shared" si="12"/>
        <v>12518</v>
      </c>
      <c r="G14" s="92"/>
      <c r="H14" s="92">
        <f t="shared" si="9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0"/>
        <v>25038</v>
      </c>
      <c r="N14" s="92">
        <f>SUM('3rd Party Deals'!S14)</f>
        <v>17052</v>
      </c>
      <c r="O14" s="92">
        <f>SUM('Spot wENA'!Z14)</f>
        <v>0</v>
      </c>
      <c r="P14" s="93">
        <f t="shared" si="11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</row>
    <row r="15" spans="1:25" x14ac:dyDescent="0.2">
      <c r="A15" s="92">
        <f t="shared" si="7"/>
        <v>10</v>
      </c>
      <c r="B15" s="92">
        <v>102194</v>
      </c>
      <c r="C15" s="92">
        <f t="shared" si="8"/>
        <v>21066</v>
      </c>
      <c r="D15" s="92"/>
      <c r="E15" s="92">
        <v>82010</v>
      </c>
      <c r="F15" s="92">
        <f t="shared" si="12"/>
        <v>80219</v>
      </c>
      <c r="G15" s="92"/>
      <c r="H15" s="92">
        <f t="shared" si="9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0"/>
        <v>25038</v>
      </c>
      <c r="N15" s="92">
        <f>SUM('3rd Party Deals'!S15)</f>
        <v>17542</v>
      </c>
      <c r="O15" s="92">
        <f>SUM('Spot wENA'!Z15)</f>
        <v>0</v>
      </c>
      <c r="P15" s="93">
        <f t="shared" si="11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</row>
    <row r="16" spans="1:25" x14ac:dyDescent="0.2">
      <c r="A16" s="92">
        <f t="shared" si="7"/>
        <v>11</v>
      </c>
      <c r="B16" s="92">
        <v>98105</v>
      </c>
      <c r="C16" s="92">
        <f t="shared" si="8"/>
        <v>21066</v>
      </c>
      <c r="D16" s="92"/>
      <c r="E16" s="92">
        <v>77830</v>
      </c>
      <c r="F16" s="92">
        <f t="shared" si="12"/>
        <v>76130</v>
      </c>
      <c r="G16" s="92"/>
      <c r="H16" s="92">
        <f t="shared" si="9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0"/>
        <v>25038</v>
      </c>
      <c r="N16" s="92">
        <f>SUM('3rd Party Deals'!S16)</f>
        <v>17542</v>
      </c>
      <c r="O16" s="92">
        <f>SUM('Spot wENA'!Z16)</f>
        <v>0</v>
      </c>
      <c r="P16" s="93">
        <f t="shared" si="11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</row>
    <row r="17" spans="1:25" x14ac:dyDescent="0.2">
      <c r="A17" s="92">
        <f t="shared" si="7"/>
        <v>12</v>
      </c>
      <c r="B17" s="92">
        <v>64558</v>
      </c>
      <c r="C17" s="92">
        <f t="shared" si="8"/>
        <v>21066</v>
      </c>
      <c r="D17" s="92"/>
      <c r="E17" s="92">
        <v>43783</v>
      </c>
      <c r="F17" s="92">
        <f t="shared" si="12"/>
        <v>42827</v>
      </c>
      <c r="G17" s="92"/>
      <c r="H17" s="92">
        <f t="shared" si="9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0"/>
        <v>25038</v>
      </c>
      <c r="N17" s="92">
        <f>SUM('3rd Party Deals'!S17)</f>
        <v>17298</v>
      </c>
      <c r="O17" s="92">
        <f>SUM('Spot wENA'!Z17)</f>
        <v>0</v>
      </c>
      <c r="P17" s="93">
        <f t="shared" si="11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</row>
    <row r="18" spans="1:25" x14ac:dyDescent="0.2">
      <c r="A18" s="92">
        <f t="shared" si="7"/>
        <v>13</v>
      </c>
      <c r="B18" s="92">
        <v>51937</v>
      </c>
      <c r="C18" s="92">
        <f t="shared" si="8"/>
        <v>21066</v>
      </c>
      <c r="D18" s="92"/>
      <c r="E18" s="92">
        <v>30880</v>
      </c>
      <c r="F18" s="92">
        <f t="shared" si="12"/>
        <v>30206</v>
      </c>
      <c r="G18" s="92"/>
      <c r="H18" s="92">
        <f t="shared" si="9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0"/>
        <v>25038</v>
      </c>
      <c r="N18" s="92">
        <f>SUM('3rd Party Deals'!S18)</f>
        <v>17298</v>
      </c>
      <c r="O18" s="92">
        <f>SUM('Spot wENA'!Z18)</f>
        <v>0</v>
      </c>
      <c r="P18" s="93">
        <f t="shared" si="11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</row>
    <row r="19" spans="1:25" x14ac:dyDescent="0.2">
      <c r="A19" s="92">
        <f t="shared" si="7"/>
        <v>14</v>
      </c>
      <c r="B19" s="92">
        <v>50850</v>
      </c>
      <c r="C19" s="92">
        <f t="shared" si="8"/>
        <v>21066</v>
      </c>
      <c r="D19" s="92"/>
      <c r="E19" s="92">
        <v>29770</v>
      </c>
      <c r="F19" s="92">
        <f t="shared" si="12"/>
        <v>29120</v>
      </c>
      <c r="G19" s="92"/>
      <c r="H19" s="92">
        <f t="shared" si="9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0"/>
        <v>25038</v>
      </c>
      <c r="N19" s="92">
        <f>SUM('3rd Party Deals'!S19)</f>
        <v>17298</v>
      </c>
      <c r="O19" s="92">
        <f>SUM('Spot wENA'!Z19)</f>
        <v>0</v>
      </c>
      <c r="P19" s="93">
        <f t="shared" si="11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</row>
    <row r="20" spans="1:25" x14ac:dyDescent="0.2">
      <c r="A20" s="92">
        <f t="shared" si="7"/>
        <v>15</v>
      </c>
      <c r="B20" s="92">
        <v>70352</v>
      </c>
      <c r="C20" s="92">
        <f t="shared" si="8"/>
        <v>21066</v>
      </c>
      <c r="D20" s="92"/>
      <c r="E20" s="92">
        <v>49709</v>
      </c>
      <c r="F20" s="92">
        <f t="shared" si="12"/>
        <v>48623</v>
      </c>
      <c r="G20" s="92"/>
      <c r="H20" s="92">
        <f t="shared" si="9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0"/>
        <v>25038</v>
      </c>
      <c r="N20" s="92">
        <f>SUM('3rd Party Deals'!S20)</f>
        <v>17298</v>
      </c>
      <c r="O20" s="92">
        <f>SUM('Spot wENA'!Z20)</f>
        <v>0</v>
      </c>
      <c r="P20" s="93">
        <f t="shared" si="11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</row>
    <row r="21" spans="1:25" x14ac:dyDescent="0.2">
      <c r="A21" s="92">
        <f t="shared" si="7"/>
        <v>16</v>
      </c>
      <c r="B21" s="92">
        <v>78837</v>
      </c>
      <c r="C21" s="92">
        <f t="shared" si="8"/>
        <v>21066</v>
      </c>
      <c r="D21" s="92"/>
      <c r="E21" s="92">
        <v>58381</v>
      </c>
      <c r="F21" s="92">
        <f t="shared" si="12"/>
        <v>57106</v>
      </c>
      <c r="G21" s="92"/>
      <c r="H21" s="92">
        <f t="shared" si="9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0"/>
        <v>25038</v>
      </c>
      <c r="N21" s="92">
        <f>SUM('3rd Party Deals'!S21)</f>
        <v>17298</v>
      </c>
      <c r="O21" s="92">
        <f>SUM('Spot wENA'!Z21)</f>
        <v>0</v>
      </c>
      <c r="P21" s="93">
        <f t="shared" si="11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</row>
    <row r="22" spans="1:25" x14ac:dyDescent="0.2">
      <c r="A22" s="92">
        <f t="shared" si="7"/>
        <v>17</v>
      </c>
      <c r="B22" s="92">
        <v>101388</v>
      </c>
      <c r="C22" s="92">
        <f t="shared" si="8"/>
        <v>21066</v>
      </c>
      <c r="D22" s="92"/>
      <c r="E22" s="92">
        <v>81434</v>
      </c>
      <c r="F22" s="92">
        <f t="shared" si="12"/>
        <v>79655</v>
      </c>
      <c r="G22" s="92"/>
      <c r="H22" s="92">
        <f t="shared" si="9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0"/>
        <v>25038</v>
      </c>
      <c r="N22" s="92">
        <f>SUM('3rd Party Deals'!S22)</f>
        <v>17298</v>
      </c>
      <c r="O22" s="92">
        <f>SUM('Spot wENA'!Z22)</f>
        <v>0</v>
      </c>
      <c r="P22" s="93">
        <f t="shared" si="11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</row>
    <row r="23" spans="1:25" x14ac:dyDescent="0.2">
      <c r="A23" s="92">
        <f t="shared" si="7"/>
        <v>18</v>
      </c>
      <c r="B23" s="92">
        <v>99085</v>
      </c>
      <c r="C23" s="92">
        <f t="shared" si="8"/>
        <v>21066</v>
      </c>
      <c r="D23" s="92"/>
      <c r="E23" s="92">
        <v>79080</v>
      </c>
      <c r="F23" s="92">
        <f t="shared" si="12"/>
        <v>77353</v>
      </c>
      <c r="G23" s="92"/>
      <c r="H23" s="92">
        <f t="shared" si="9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0"/>
        <v>25038</v>
      </c>
      <c r="N23" s="92">
        <f>SUM('3rd Party Deals'!S23)</f>
        <v>17298</v>
      </c>
      <c r="O23" s="92">
        <f>SUM('Spot wENA'!Z23)</f>
        <v>0</v>
      </c>
      <c r="P23" s="93">
        <f t="shared" si="11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</row>
    <row r="24" spans="1:25" x14ac:dyDescent="0.2">
      <c r="A24" s="92">
        <f t="shared" si="7"/>
        <v>19</v>
      </c>
      <c r="B24" s="92">
        <v>51845</v>
      </c>
      <c r="C24" s="92">
        <f t="shared" si="8"/>
        <v>21066</v>
      </c>
      <c r="D24" s="92"/>
      <c r="E24" s="92">
        <v>30788</v>
      </c>
      <c r="F24" s="92">
        <f t="shared" si="12"/>
        <v>30116</v>
      </c>
      <c r="G24" s="92"/>
      <c r="H24" s="92">
        <f t="shared" si="9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0"/>
        <v>25038</v>
      </c>
      <c r="N24" s="92">
        <f>SUM('3rd Party Deals'!S24)</f>
        <v>17298</v>
      </c>
      <c r="O24" s="92">
        <f>SUM('Spot wENA'!Z24)</f>
        <v>0</v>
      </c>
      <c r="P24" s="93">
        <f t="shared" si="11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</row>
    <row r="25" spans="1:25" x14ac:dyDescent="0.2">
      <c r="A25" s="92">
        <f t="shared" si="7"/>
        <v>20</v>
      </c>
      <c r="B25" s="92">
        <v>60502</v>
      </c>
      <c r="C25" s="92">
        <f t="shared" si="8"/>
        <v>21066</v>
      </c>
      <c r="D25" s="92"/>
      <c r="E25" s="92">
        <v>39637</v>
      </c>
      <c r="F25" s="92">
        <f t="shared" si="12"/>
        <v>38771</v>
      </c>
      <c r="G25" s="92"/>
      <c r="H25" s="92">
        <f t="shared" si="9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0"/>
        <v>25038</v>
      </c>
      <c r="N25" s="92">
        <f>SUM('3rd Party Deals'!S25)</f>
        <v>17298</v>
      </c>
      <c r="O25" s="92">
        <f>SUM('Spot wENA'!Z25)</f>
        <v>0</v>
      </c>
      <c r="P25" s="93">
        <f t="shared" si="11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</row>
    <row r="26" spans="1:25" x14ac:dyDescent="0.2">
      <c r="A26" s="92">
        <f t="shared" si="7"/>
        <v>21</v>
      </c>
      <c r="B26" s="92">
        <v>101068</v>
      </c>
      <c r="C26" s="92">
        <f t="shared" si="8"/>
        <v>21066</v>
      </c>
      <c r="D26" s="92"/>
      <c r="E26" s="92">
        <v>81109</v>
      </c>
      <c r="F26" s="92">
        <f t="shared" si="12"/>
        <v>79338</v>
      </c>
      <c r="G26" s="92"/>
      <c r="H26" s="92">
        <f t="shared" si="9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0"/>
        <v>25038</v>
      </c>
      <c r="N26" s="92">
        <f>SUM('3rd Party Deals'!S26)</f>
        <v>17298</v>
      </c>
      <c r="O26" s="92">
        <f>SUM('Spot wENA'!Z26)</f>
        <v>0</v>
      </c>
      <c r="P26" s="93">
        <f t="shared" si="11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</row>
    <row r="27" spans="1:25" x14ac:dyDescent="0.2">
      <c r="A27" s="92">
        <f t="shared" si="7"/>
        <v>22</v>
      </c>
      <c r="B27" s="92">
        <v>94730</v>
      </c>
      <c r="C27" s="92">
        <f t="shared" si="8"/>
        <v>21066</v>
      </c>
      <c r="D27" s="92"/>
      <c r="E27" s="92">
        <v>74628</v>
      </c>
      <c r="F27" s="92">
        <f t="shared" si="12"/>
        <v>72998</v>
      </c>
      <c r="G27" s="92"/>
      <c r="H27" s="92">
        <f t="shared" si="9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0"/>
        <v>25038</v>
      </c>
      <c r="N27" s="92">
        <f>SUM('3rd Party Deals'!S27)</f>
        <v>17298</v>
      </c>
      <c r="O27" s="92">
        <f>SUM('Spot wENA'!Z27)</f>
        <v>0</v>
      </c>
      <c r="P27" s="93">
        <f t="shared" si="11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</row>
    <row r="28" spans="1:25" x14ac:dyDescent="0.2">
      <c r="A28" s="92">
        <f t="shared" si="7"/>
        <v>23</v>
      </c>
      <c r="B28" s="92">
        <v>85710</v>
      </c>
      <c r="C28" s="92">
        <f t="shared" si="8"/>
        <v>21066</v>
      </c>
      <c r="D28" s="92"/>
      <c r="E28" s="92">
        <v>65407</v>
      </c>
      <c r="F28" s="92">
        <f t="shared" si="12"/>
        <v>63979</v>
      </c>
      <c r="G28" s="92"/>
      <c r="H28" s="92">
        <f t="shared" si="9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0"/>
        <v>25038</v>
      </c>
      <c r="N28" s="92">
        <f>SUM('3rd Party Deals'!S28)</f>
        <v>17298</v>
      </c>
      <c r="O28" s="92">
        <f>SUM('Spot wENA'!Z28)</f>
        <v>0</v>
      </c>
      <c r="P28" s="93">
        <f t="shared" si="11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</row>
    <row r="29" spans="1:25" x14ac:dyDescent="0.2">
      <c r="A29" s="92">
        <f t="shared" si="7"/>
        <v>24</v>
      </c>
      <c r="B29" s="92">
        <v>40340</v>
      </c>
      <c r="C29" s="92">
        <f t="shared" si="8"/>
        <v>21066</v>
      </c>
      <c r="D29" s="92"/>
      <c r="E29" s="92">
        <v>19024</v>
      </c>
      <c r="F29" s="92">
        <f t="shared" si="12"/>
        <v>18609</v>
      </c>
      <c r="G29" s="92"/>
      <c r="H29" s="92">
        <f t="shared" si="9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0"/>
        <v>25038</v>
      </c>
      <c r="N29" s="92">
        <f>SUM('3rd Party Deals'!S29)</f>
        <v>17298</v>
      </c>
      <c r="O29" s="92">
        <f>SUM('Spot wENA'!Z29)</f>
        <v>0</v>
      </c>
      <c r="P29" s="93">
        <f t="shared" si="11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</row>
    <row r="30" spans="1:25" x14ac:dyDescent="0.2">
      <c r="A30" s="92">
        <f t="shared" si="7"/>
        <v>25</v>
      </c>
      <c r="B30" s="92">
        <v>47822</v>
      </c>
      <c r="C30" s="92">
        <f t="shared" si="8"/>
        <v>21066</v>
      </c>
      <c r="D30" s="92"/>
      <c r="E30" s="92">
        <v>26673</v>
      </c>
      <c r="F30" s="92">
        <f t="shared" si="12"/>
        <v>26090</v>
      </c>
      <c r="G30" s="92"/>
      <c r="H30" s="92">
        <f t="shared" si="9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0"/>
        <v>25038</v>
      </c>
      <c r="N30" s="92">
        <f>SUM('3rd Party Deals'!S30)</f>
        <v>17298</v>
      </c>
      <c r="O30" s="92">
        <f>SUM('Spot wENA'!Z30)</f>
        <v>0</v>
      </c>
      <c r="P30" s="93">
        <f t="shared" si="11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</row>
    <row r="31" spans="1:25" x14ac:dyDescent="0.2">
      <c r="A31" s="92">
        <f t="shared" si="7"/>
        <v>26</v>
      </c>
      <c r="B31" s="92">
        <v>71539</v>
      </c>
      <c r="C31" s="92">
        <f t="shared" si="8"/>
        <v>21066</v>
      </c>
      <c r="D31" s="92"/>
      <c r="E31" s="92">
        <v>50922</v>
      </c>
      <c r="F31" s="92">
        <f t="shared" si="12"/>
        <v>49810</v>
      </c>
      <c r="G31" s="92"/>
      <c r="H31" s="92">
        <f t="shared" si="9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0"/>
        <v>25038</v>
      </c>
      <c r="N31" s="92">
        <f>SUM('3rd Party Deals'!S31)</f>
        <v>17298</v>
      </c>
      <c r="O31" s="92">
        <f>SUM('Spot wENA'!Z31)</f>
        <v>0</v>
      </c>
      <c r="P31" s="93">
        <f t="shared" si="11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</row>
    <row r="32" spans="1:25" x14ac:dyDescent="0.2">
      <c r="A32" s="92">
        <f t="shared" si="7"/>
        <v>27</v>
      </c>
      <c r="B32" s="92">
        <v>79906</v>
      </c>
      <c r="C32" s="92">
        <f t="shared" si="8"/>
        <v>21066</v>
      </c>
      <c r="D32" s="92"/>
      <c r="E32" s="92">
        <v>59476</v>
      </c>
      <c r="F32" s="92">
        <f t="shared" si="12"/>
        <v>58177</v>
      </c>
      <c r="G32" s="92"/>
      <c r="H32" s="92">
        <f t="shared" si="9"/>
        <v>140099</v>
      </c>
      <c r="I32" s="92">
        <f t="shared" si="1"/>
        <v>0</v>
      </c>
      <c r="J32" s="92"/>
      <c r="K32" s="92">
        <f t="shared" si="2"/>
        <v>42795</v>
      </c>
      <c r="L32" s="92"/>
      <c r="M32" s="92">
        <f t="shared" si="10"/>
        <v>25038</v>
      </c>
      <c r="N32" s="92">
        <f>SUM('3rd Party Deals'!S32)</f>
        <v>17298</v>
      </c>
      <c r="O32" s="92">
        <f>SUM('Spot wENA'!Z32)</f>
        <v>0</v>
      </c>
      <c r="P32" s="93">
        <f t="shared" si="11"/>
        <v>42336</v>
      </c>
      <c r="Q32" s="92"/>
      <c r="R32" s="93">
        <f t="shared" si="3"/>
        <v>79447</v>
      </c>
      <c r="S32" s="92"/>
      <c r="T32" s="92">
        <f t="shared" si="4"/>
        <v>459</v>
      </c>
      <c r="V32" s="92">
        <f t="shared" si="5"/>
        <v>0</v>
      </c>
      <c r="X32" s="166">
        <v>5.3049999999999997</v>
      </c>
      <c r="Y32" s="105">
        <f t="shared" si="6"/>
        <v>5.46</v>
      </c>
    </row>
    <row r="33" spans="1:25" x14ac:dyDescent="0.2">
      <c r="A33" s="92">
        <f t="shared" si="7"/>
        <v>28</v>
      </c>
      <c r="B33" s="92">
        <f>+B32</f>
        <v>79906</v>
      </c>
      <c r="C33" s="92">
        <f t="shared" si="8"/>
        <v>21066</v>
      </c>
      <c r="D33" s="92"/>
      <c r="E33" s="92">
        <f>+E32</f>
        <v>59476</v>
      </c>
      <c r="F33" s="92">
        <f t="shared" si="12"/>
        <v>58177</v>
      </c>
      <c r="G33" s="92"/>
      <c r="H33" s="92">
        <f t="shared" si="9"/>
        <v>140099</v>
      </c>
      <c r="I33" s="92">
        <f t="shared" si="1"/>
        <v>0</v>
      </c>
      <c r="J33" s="92"/>
      <c r="K33" s="92">
        <f t="shared" si="2"/>
        <v>42795</v>
      </c>
      <c r="L33" s="92"/>
      <c r="M33" s="92">
        <f t="shared" si="10"/>
        <v>25038</v>
      </c>
      <c r="N33" s="92">
        <f>SUM('3rd Party Deals'!S33)</f>
        <v>17298</v>
      </c>
      <c r="O33" s="92">
        <f>SUM('Spot wENA'!Z33)</f>
        <v>0</v>
      </c>
      <c r="P33" s="93">
        <f t="shared" si="11"/>
        <v>42336</v>
      </c>
      <c r="Q33" s="92"/>
      <c r="R33" s="93">
        <f t="shared" si="3"/>
        <v>79447</v>
      </c>
      <c r="S33" s="92"/>
      <c r="T33" s="92">
        <f t="shared" si="4"/>
        <v>459</v>
      </c>
      <c r="V33" s="92">
        <f t="shared" si="5"/>
        <v>0</v>
      </c>
      <c r="X33" s="166">
        <v>5.34</v>
      </c>
      <c r="Y33" s="105">
        <f t="shared" si="6"/>
        <v>5.49</v>
      </c>
    </row>
    <row r="34" spans="1:2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5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5" x14ac:dyDescent="0.2">
      <c r="A38" s="92"/>
      <c r="B38" s="92">
        <f>SUM(B6:B37)</f>
        <v>2017127</v>
      </c>
      <c r="C38" s="92">
        <f>SUM(C6:C37)</f>
        <v>589848</v>
      </c>
      <c r="D38" s="92"/>
      <c r="E38" s="92">
        <f>SUM(E6:E37)</f>
        <v>1440090</v>
      </c>
      <c r="F38" s="92">
        <f>SUM(F6:F37)</f>
        <v>1408639</v>
      </c>
      <c r="G38" s="92"/>
      <c r="H38" s="92"/>
      <c r="I38" s="92"/>
      <c r="J38" s="92"/>
      <c r="K38" s="92">
        <f>SUM(K6:K37)</f>
        <v>1198336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2004195</v>
      </c>
      <c r="S38" s="92"/>
      <c r="T38" s="92">
        <f>SUM(T6:T37)</f>
        <v>12932</v>
      </c>
      <c r="V38" s="92">
        <f>SUM(V6:V37)</f>
        <v>0</v>
      </c>
      <c r="X38" s="105"/>
    </row>
    <row r="40" spans="1:25" x14ac:dyDescent="0.2">
      <c r="E40" s="94">
        <v>1448997</v>
      </c>
    </row>
    <row r="41" spans="1:25" x14ac:dyDescent="0.2">
      <c r="E41" s="94">
        <f>+E40-E38</f>
        <v>8907</v>
      </c>
    </row>
    <row r="48" spans="1:25" x14ac:dyDescent="0.2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1"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306</v>
      </c>
      <c r="H6" s="68"/>
      <c r="I6" s="122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307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308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309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213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5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6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opLeftCell="I79" workbookViewId="0">
      <selection activeCell="R88" sqref="R88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302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295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296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300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299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298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297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294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293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291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292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285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289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288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290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287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286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269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270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271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275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274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273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276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280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279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272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283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284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262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262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264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263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263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261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261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265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266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267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277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282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281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268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278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5" thickBot="1" x14ac:dyDescent="0.25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5" thickTop="1" x14ac:dyDescent="0.2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5" thickBot="1" x14ac:dyDescent="0.25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225</v>
      </c>
      <c r="V112" s="50"/>
      <c r="W112" s="55"/>
      <c r="X112" s="35"/>
      <c r="Y112" s="35"/>
    </row>
    <row r="113" spans="2:25" ht="13.5" thickTop="1" x14ac:dyDescent="0.2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</row>
    <row r="117" spans="2:25" x14ac:dyDescent="0.2">
      <c r="E117" s="38"/>
    </row>
    <row r="118" spans="2:25" x14ac:dyDescent="0.2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Q23" sqref="Q2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301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216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217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2023-09-14T19:24:17Z</dcterms:modified>
</cp:coreProperties>
</file>