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4CF966-1AFB-487A-9AAA-874E6AE5322B}" xr6:coauthVersionLast="47" xr6:coauthVersionMax="47" xr10:uidLastSave="{00000000-0000-0000-0000-000000000000}"/>
  <bookViews>
    <workbookView xWindow="-120" yWindow="-120" windowWidth="38640" windowHeight="15720" tabRatio="599" firstSheet="25" activeTab="29"/>
  </bookViews>
  <sheets>
    <sheet name="curves" sheetId="127" r:id="rId1"/>
    <sheet name="CPA" sheetId="126" r:id="rId2"/>
    <sheet name="Feb 1" sheetId="125" r:id="rId3"/>
    <sheet name="Feb 2" sheetId="128" r:id="rId4"/>
    <sheet name="Feb 3" sheetId="129" r:id="rId5"/>
    <sheet name="Feb 4" sheetId="130" r:id="rId6"/>
    <sheet name="Feb 5" sheetId="131" r:id="rId7"/>
    <sheet name="Feb 6" sheetId="132" r:id="rId8"/>
    <sheet name="Feb 7" sheetId="133" r:id="rId9"/>
    <sheet name="Feb 8" sheetId="134" r:id="rId10"/>
    <sheet name="Feb 9" sheetId="135" r:id="rId11"/>
    <sheet name="Feb 10" sheetId="136" r:id="rId12"/>
    <sheet name="Feb 11" sheetId="137" r:id="rId13"/>
    <sheet name="Feb 12" sheetId="138" r:id="rId14"/>
    <sheet name="Feb 13" sheetId="139" r:id="rId15"/>
    <sheet name="Feb 14" sheetId="140" r:id="rId16"/>
    <sheet name="Feb 15" sheetId="141" r:id="rId17"/>
    <sheet name="Feb 16" sheetId="142" r:id="rId18"/>
    <sheet name="Feb 17" sheetId="143" r:id="rId19"/>
    <sheet name="Feb 18" sheetId="144" r:id="rId20"/>
    <sheet name="Feb 19" sheetId="145" r:id="rId21"/>
    <sheet name="Feb 20" sheetId="146" r:id="rId22"/>
    <sheet name="Feb 21" sheetId="147" r:id="rId23"/>
    <sheet name="Feb 22" sheetId="148" r:id="rId24"/>
    <sheet name="Feb 23" sheetId="149" r:id="rId25"/>
    <sheet name="Feb 24" sheetId="150" r:id="rId26"/>
    <sheet name="Feb 25" sheetId="151" r:id="rId27"/>
    <sheet name="Feb 26" sheetId="152" r:id="rId28"/>
    <sheet name="Feb 27" sheetId="153" r:id="rId29"/>
    <sheet name="Feb 28" sheetId="154" r:id="rId30"/>
  </sheets>
  <externalReferences>
    <externalReference r:id="rId31"/>
    <externalReference r:id="rId32"/>
  </externalReferences>
  <definedNames>
    <definedName name="_xlnm._FilterDatabase" localSheetId="0" hidden="1">curves!$B$82:$B$86</definedName>
    <definedName name="a">#REF!</definedName>
    <definedName name="able">#REF!</definedName>
    <definedName name="Alliance" localSheetId="0">curves!$B$3:$B$80</definedName>
    <definedName name="Alliance">#REF!</definedName>
    <definedName name="b">'[1]Transco-WSS'!$R$3:$S$7</definedName>
    <definedName name="cdc">#REF!</definedName>
    <definedName name="Columbus" localSheetId="0">curves!$C$3:$C$85</definedName>
    <definedName name="Columbus">#REF!</definedName>
    <definedName name="curve" localSheetId="0">curves!$A$2:$M$90</definedName>
    <definedName name="curve">#REF!</definedName>
    <definedName name="d">#REF!</definedName>
    <definedName name="Dayton" localSheetId="0">curves!$D$3:$D$85</definedName>
    <definedName name="Dayton">#REF!</definedName>
    <definedName name="Degrees" localSheetId="0">curves!$A$3:$A$80</definedName>
    <definedName name="Degrees">#REF!</definedName>
    <definedName name="e">#REF!</definedName>
    <definedName name="f">#REF!</definedName>
    <definedName name="g">#REF!</definedName>
    <definedName name="h">'[1]Transco-WSS'!$R$3:$S$7</definedName>
    <definedName name="Lima" localSheetId="0">curves!$E$3:$E$85</definedName>
    <definedName name="Lima">#REF!</definedName>
    <definedName name="Mansfield" localSheetId="0">curves!$F$3:$F$85</definedName>
    <definedName name="Mansfield">#REF!</definedName>
    <definedName name="New_Castle" localSheetId="0">curves!$G$3:$G$85</definedName>
    <definedName name="New_Castle">#REF!</definedName>
    <definedName name="Ohio_Misc." localSheetId="0">curves!$H$3:$H$85</definedName>
    <definedName name="Ohio_Misc.">#REF!</definedName>
    <definedName name="Parma" localSheetId="0">curves!$I$3:$I$85</definedName>
    <definedName name="Parma">#REF!</definedName>
    <definedName name="Pittsburg" localSheetId="0">curves!$J$3:$J$85</definedName>
    <definedName name="Pittsburg">#REF!</definedName>
    <definedName name="Portsmouth" localSheetId="0">curves!$K$3:$K$85</definedName>
    <definedName name="Portsmouth">#REF!</definedName>
    <definedName name="_xlnm.Print_Area" localSheetId="0">curves!$A$1:$N$80</definedName>
    <definedName name="_xlnm.Print_Area" localSheetId="2">'Feb 1'!$A$1:$Q$41</definedName>
    <definedName name="_xlnm.Print_Area" localSheetId="11">'Feb 10'!$A$1:$Q$41</definedName>
    <definedName name="_xlnm.Print_Area" localSheetId="12">'Feb 11'!$A$1:$Q$41</definedName>
    <definedName name="_xlnm.Print_Area" localSheetId="13">'Feb 12'!$A$1:$Q$41</definedName>
    <definedName name="_xlnm.Print_Area" localSheetId="14">'Feb 13'!$A$1:$Q$41</definedName>
    <definedName name="_xlnm.Print_Area" localSheetId="15">'Feb 14'!$A$1:$Q$41</definedName>
    <definedName name="_xlnm.Print_Area" localSheetId="16">'Feb 15'!$A$1:$Q$41</definedName>
    <definedName name="_xlnm.Print_Area" localSheetId="17">'Feb 16'!$A$1:$Q$41</definedName>
    <definedName name="_xlnm.Print_Area" localSheetId="18">'Feb 17'!$A$1:$Q$41</definedName>
    <definedName name="_xlnm.Print_Area" localSheetId="19">'Feb 18'!$A$1:$Q$41</definedName>
    <definedName name="_xlnm.Print_Area" localSheetId="20">'Feb 19'!$A$1:$Q$41</definedName>
    <definedName name="_xlnm.Print_Area" localSheetId="3">'Feb 2'!$A$1:$Q$41</definedName>
    <definedName name="_xlnm.Print_Area" localSheetId="21">'Feb 20'!$A$1:$Q$41</definedName>
    <definedName name="_xlnm.Print_Area" localSheetId="22">'Feb 21'!$A$1:$Q$41</definedName>
    <definedName name="_xlnm.Print_Area" localSheetId="23">'Feb 22'!$A$1:$Q$41</definedName>
    <definedName name="_xlnm.Print_Area" localSheetId="24">'Feb 23'!$A$1:$Q$41</definedName>
    <definedName name="_xlnm.Print_Area" localSheetId="25">'Feb 24'!$A$1:$Q$41</definedName>
    <definedName name="_xlnm.Print_Area" localSheetId="26">'Feb 25'!$A$1:$Q$41</definedName>
    <definedName name="_xlnm.Print_Area" localSheetId="27">'Feb 26'!$A$1:$Q$41</definedName>
    <definedName name="_xlnm.Print_Area" localSheetId="28">'Feb 27'!$A$1:$Q$41</definedName>
    <definedName name="_xlnm.Print_Area" localSheetId="29">'Feb 28'!$A$1:$Q$41</definedName>
    <definedName name="_xlnm.Print_Area" localSheetId="4">'Feb 3'!$A$1:$Q$41</definedName>
    <definedName name="_xlnm.Print_Area" localSheetId="5">'Feb 4'!$A$1:$Q$41</definedName>
    <definedName name="_xlnm.Print_Area" localSheetId="6">'Feb 5'!$A$1:$Q$41</definedName>
    <definedName name="_xlnm.Print_Area" localSheetId="7">'Feb 6'!$A$1:$Q$41</definedName>
    <definedName name="_xlnm.Print_Area" localSheetId="8">'Feb 7'!$A$1:$Q$41</definedName>
    <definedName name="_xlnm.Print_Area" localSheetId="9">'Feb 8'!$A$1:$Q$41</definedName>
    <definedName name="_xlnm.Print_Area" localSheetId="10">'Feb 9'!$A$1:$Q$41</definedName>
    <definedName name="Sandusky" localSheetId="0">curves!$L$3:$L$85</definedName>
    <definedName name="Sandusky">#REF!</definedName>
    <definedName name="Table">#REF!</definedName>
    <definedName name="Toledo" localSheetId="0">curves!$M$3:$M$85</definedName>
    <definedName name="Toledo">#REF!</definedName>
    <definedName name="Total" localSheetId="0">curves!$N$3:$N$87</definedName>
    <definedName name="Total">#REF!</definedName>
    <definedName name="x">#REF!</definedName>
    <definedName name="y">#REF!</definedName>
    <definedName name="z">#REF!</definedName>
  </definedNames>
  <calcPr calcId="0"/>
</workbook>
</file>

<file path=xl/calcChain.xml><?xml version="1.0" encoding="utf-8"?>
<calcChain xmlns="http://schemas.openxmlformats.org/spreadsheetml/2006/main">
  <c r="N3" i="127" l="1"/>
  <c r="N4" i="127"/>
  <c r="N5" i="127"/>
  <c r="N6" i="127"/>
  <c r="N7" i="127"/>
  <c r="N8" i="127"/>
  <c r="N9" i="127"/>
  <c r="N10" i="127"/>
  <c r="N11" i="127"/>
  <c r="N12" i="127"/>
  <c r="N13" i="127"/>
  <c r="N14" i="127"/>
  <c r="N15" i="127"/>
  <c r="N16" i="127"/>
  <c r="N17" i="127"/>
  <c r="N18" i="127"/>
  <c r="N19" i="127"/>
  <c r="N20" i="127"/>
  <c r="N21" i="127"/>
  <c r="N22" i="127"/>
  <c r="N23" i="127"/>
  <c r="N24" i="127"/>
  <c r="N25" i="127"/>
  <c r="N26" i="127"/>
  <c r="N27" i="127"/>
  <c r="N28" i="127"/>
  <c r="N29" i="127"/>
  <c r="N30" i="127"/>
  <c r="N31" i="127"/>
  <c r="N32" i="127"/>
  <c r="N33" i="127"/>
  <c r="N34" i="127"/>
  <c r="N35" i="127"/>
  <c r="N36" i="127"/>
  <c r="N37" i="127"/>
  <c r="N38" i="127"/>
  <c r="N39" i="127"/>
  <c r="N40" i="127"/>
  <c r="N41" i="127"/>
  <c r="N42" i="127"/>
  <c r="N43" i="127"/>
  <c r="N44" i="127"/>
  <c r="N45" i="127"/>
  <c r="N46" i="127"/>
  <c r="N47" i="127"/>
  <c r="N48" i="127"/>
  <c r="N49" i="127"/>
  <c r="N50" i="127"/>
  <c r="N51" i="127"/>
  <c r="N52" i="127"/>
  <c r="N53" i="127"/>
  <c r="N54" i="127"/>
  <c r="N55" i="127"/>
  <c r="N56" i="127"/>
  <c r="N57" i="127"/>
  <c r="N58" i="127"/>
  <c r="N59" i="127"/>
  <c r="N60" i="127"/>
  <c r="N61" i="127"/>
  <c r="N62" i="127"/>
  <c r="N63" i="127"/>
  <c r="N64" i="127"/>
  <c r="N65" i="127"/>
  <c r="N66" i="127"/>
  <c r="N67" i="127"/>
  <c r="N68" i="127"/>
  <c r="N69" i="127"/>
  <c r="N70" i="127"/>
  <c r="N71" i="127"/>
  <c r="N72" i="127"/>
  <c r="N73" i="127"/>
  <c r="N74" i="127"/>
  <c r="N75" i="127"/>
  <c r="N76" i="127"/>
  <c r="N77" i="127"/>
  <c r="N78" i="127"/>
  <c r="N79" i="127"/>
  <c r="N80" i="127"/>
  <c r="P1" i="125"/>
  <c r="P2" i="125"/>
  <c r="F5" i="125"/>
  <c r="H5" i="125"/>
  <c r="P5" i="125"/>
  <c r="Q5" i="125"/>
  <c r="R5" i="125"/>
  <c r="S5" i="125"/>
  <c r="F7" i="125"/>
  <c r="H7" i="125"/>
  <c r="P7" i="125"/>
  <c r="Q7" i="125"/>
  <c r="R7" i="125"/>
  <c r="S7" i="125"/>
  <c r="Q8" i="125"/>
  <c r="R8" i="125"/>
  <c r="S8" i="125"/>
  <c r="F10" i="125"/>
  <c r="H10" i="125"/>
  <c r="P10" i="125"/>
  <c r="Q10" i="125"/>
  <c r="R10" i="125"/>
  <c r="S10" i="125"/>
  <c r="Q11" i="125"/>
  <c r="R11" i="125"/>
  <c r="S11" i="125"/>
  <c r="Q12" i="125"/>
  <c r="R12" i="125"/>
  <c r="S12" i="125"/>
  <c r="Q13" i="125"/>
  <c r="R13" i="125"/>
  <c r="S13" i="125"/>
  <c r="F15" i="125"/>
  <c r="H15" i="125"/>
  <c r="P15" i="125"/>
  <c r="Q15" i="125"/>
  <c r="R15" i="125"/>
  <c r="S15" i="125"/>
  <c r="Q16" i="125"/>
  <c r="R16" i="125"/>
  <c r="S16" i="125"/>
  <c r="Q17" i="125"/>
  <c r="R17" i="125"/>
  <c r="S17" i="125"/>
  <c r="Q18" i="125"/>
  <c r="R18" i="125"/>
  <c r="S18" i="125"/>
  <c r="U18" i="125"/>
  <c r="W18" i="125"/>
  <c r="F20" i="125"/>
  <c r="H20" i="125"/>
  <c r="P20" i="125"/>
  <c r="Q20" i="125"/>
  <c r="R20" i="125"/>
  <c r="S20" i="125"/>
  <c r="F22" i="125"/>
  <c r="H22" i="125"/>
  <c r="P22" i="125"/>
  <c r="Q22" i="125"/>
  <c r="R22" i="125"/>
  <c r="S22" i="125"/>
  <c r="Q23" i="125"/>
  <c r="R23" i="125"/>
  <c r="S23" i="125"/>
  <c r="F25" i="125"/>
  <c r="H25" i="125"/>
  <c r="P25" i="125"/>
  <c r="Q25" i="125"/>
  <c r="R25" i="125"/>
  <c r="S25" i="125"/>
  <c r="F27" i="125"/>
  <c r="H27" i="125"/>
  <c r="P27" i="125"/>
  <c r="Q27" i="125"/>
  <c r="R27" i="125"/>
  <c r="S27" i="125"/>
  <c r="F29" i="125"/>
  <c r="H29" i="125"/>
  <c r="P29" i="125"/>
  <c r="Q29" i="125"/>
  <c r="R29" i="125"/>
  <c r="S29" i="125"/>
  <c r="F31" i="125"/>
  <c r="H31" i="125"/>
  <c r="P31" i="125"/>
  <c r="Q31" i="125"/>
  <c r="R31" i="125"/>
  <c r="S31" i="125"/>
  <c r="F33" i="125"/>
  <c r="H33" i="125"/>
  <c r="P33" i="125"/>
  <c r="Q33" i="125"/>
  <c r="R33" i="125"/>
  <c r="S33" i="125"/>
  <c r="Q34" i="125"/>
  <c r="R34" i="125"/>
  <c r="S34" i="125"/>
  <c r="Q35" i="125"/>
  <c r="R35" i="125"/>
  <c r="S35" i="125"/>
  <c r="F37" i="125"/>
  <c r="H37" i="125"/>
  <c r="Q37" i="125"/>
  <c r="R37" i="125"/>
  <c r="S37" i="125"/>
  <c r="Q38" i="125"/>
  <c r="R38" i="125"/>
  <c r="S38" i="125"/>
  <c r="J40" i="125"/>
  <c r="L40" i="125"/>
  <c r="N40" i="125"/>
  <c r="Q40" i="125"/>
  <c r="R40" i="125"/>
  <c r="S40" i="125"/>
  <c r="T40" i="125"/>
  <c r="N41" i="125"/>
  <c r="T41" i="125"/>
  <c r="R42" i="125"/>
  <c r="S42" i="125"/>
  <c r="T42" i="125"/>
  <c r="S43" i="125"/>
  <c r="S45" i="125"/>
  <c r="P1" i="136"/>
  <c r="P2" i="136"/>
  <c r="F5" i="136"/>
  <c r="H5" i="136"/>
  <c r="P5" i="136"/>
  <c r="Q5" i="136"/>
  <c r="R5" i="136"/>
  <c r="S5" i="136"/>
  <c r="F7" i="136"/>
  <c r="H7" i="136"/>
  <c r="P7" i="136"/>
  <c r="Q7" i="136"/>
  <c r="R7" i="136"/>
  <c r="S7" i="136"/>
  <c r="Q8" i="136"/>
  <c r="R8" i="136"/>
  <c r="S8" i="136"/>
  <c r="F10" i="136"/>
  <c r="H10" i="136"/>
  <c r="P10" i="136"/>
  <c r="Q10" i="136"/>
  <c r="R10" i="136"/>
  <c r="S10" i="136"/>
  <c r="Q11" i="136"/>
  <c r="R11" i="136"/>
  <c r="S11" i="136"/>
  <c r="Q12" i="136"/>
  <c r="R12" i="136"/>
  <c r="S12" i="136"/>
  <c r="Q13" i="136"/>
  <c r="R13" i="136"/>
  <c r="S13" i="136"/>
  <c r="F15" i="136"/>
  <c r="H15" i="136"/>
  <c r="P15" i="136"/>
  <c r="Q15" i="136"/>
  <c r="R15" i="136"/>
  <c r="S15" i="136"/>
  <c r="Q16" i="136"/>
  <c r="R16" i="136"/>
  <c r="S16" i="136"/>
  <c r="Q17" i="136"/>
  <c r="R17" i="136"/>
  <c r="S17" i="136"/>
  <c r="Q18" i="136"/>
  <c r="R18" i="136"/>
  <c r="S18" i="136"/>
  <c r="U18" i="136"/>
  <c r="W18" i="136"/>
  <c r="F20" i="136"/>
  <c r="H20" i="136"/>
  <c r="P20" i="136"/>
  <c r="Q20" i="136"/>
  <c r="R20" i="136"/>
  <c r="S20" i="136"/>
  <c r="F22" i="136"/>
  <c r="H22" i="136"/>
  <c r="P22" i="136"/>
  <c r="Q22" i="136"/>
  <c r="R22" i="136"/>
  <c r="S22" i="136"/>
  <c r="Q23" i="136"/>
  <c r="R23" i="136"/>
  <c r="S23" i="136"/>
  <c r="F25" i="136"/>
  <c r="H25" i="136"/>
  <c r="P25" i="136"/>
  <c r="Q25" i="136"/>
  <c r="R25" i="136"/>
  <c r="S25" i="136"/>
  <c r="F27" i="136"/>
  <c r="H27" i="136"/>
  <c r="P27" i="136"/>
  <c r="Q27" i="136"/>
  <c r="R27" i="136"/>
  <c r="S27" i="136"/>
  <c r="F29" i="136"/>
  <c r="H29" i="136"/>
  <c r="P29" i="136"/>
  <c r="Q29" i="136"/>
  <c r="R29" i="136"/>
  <c r="S29" i="136"/>
  <c r="F31" i="136"/>
  <c r="H31" i="136"/>
  <c r="P31" i="136"/>
  <c r="Q31" i="136"/>
  <c r="R31" i="136"/>
  <c r="S31" i="136"/>
  <c r="F33" i="136"/>
  <c r="H33" i="136"/>
  <c r="P33" i="136"/>
  <c r="Q33" i="136"/>
  <c r="R33" i="136"/>
  <c r="S33" i="136"/>
  <c r="Q34" i="136"/>
  <c r="R34" i="136"/>
  <c r="S34" i="136"/>
  <c r="Q35" i="136"/>
  <c r="R35" i="136"/>
  <c r="S35" i="136"/>
  <c r="F37" i="136"/>
  <c r="H37" i="136"/>
  <c r="Q37" i="136"/>
  <c r="R37" i="136"/>
  <c r="S37" i="136"/>
  <c r="Q38" i="136"/>
  <c r="R38" i="136"/>
  <c r="S38" i="136"/>
  <c r="J40" i="136"/>
  <c r="L40" i="136"/>
  <c r="N40" i="136"/>
  <c r="Q40" i="136"/>
  <c r="R40" i="136"/>
  <c r="S40" i="136"/>
  <c r="T40" i="136"/>
  <c r="N41" i="136"/>
  <c r="T41" i="136"/>
  <c r="R42" i="136"/>
  <c r="S42" i="136"/>
  <c r="T42" i="136"/>
  <c r="S45" i="136"/>
  <c r="P1" i="137"/>
  <c r="P2" i="137"/>
  <c r="F5" i="137"/>
  <c r="H5" i="137"/>
  <c r="P5" i="137"/>
  <c r="Q5" i="137"/>
  <c r="R5" i="137"/>
  <c r="S5" i="137"/>
  <c r="F7" i="137"/>
  <c r="H7" i="137"/>
  <c r="P7" i="137"/>
  <c r="Q7" i="137"/>
  <c r="R7" i="137"/>
  <c r="S7" i="137"/>
  <c r="Q8" i="137"/>
  <c r="R8" i="137"/>
  <c r="S8" i="137"/>
  <c r="F10" i="137"/>
  <c r="H10" i="137"/>
  <c r="P10" i="137"/>
  <c r="Q10" i="137"/>
  <c r="R10" i="137"/>
  <c r="S10" i="137"/>
  <c r="Q11" i="137"/>
  <c r="R11" i="137"/>
  <c r="S11" i="137"/>
  <c r="Q12" i="137"/>
  <c r="R12" i="137"/>
  <c r="S12" i="137"/>
  <c r="Q13" i="137"/>
  <c r="R13" i="137"/>
  <c r="S13" i="137"/>
  <c r="F15" i="137"/>
  <c r="H15" i="137"/>
  <c r="P15" i="137"/>
  <c r="Q15" i="137"/>
  <c r="R15" i="137"/>
  <c r="S15" i="137"/>
  <c r="Q16" i="137"/>
  <c r="R16" i="137"/>
  <c r="S16" i="137"/>
  <c r="Q17" i="137"/>
  <c r="R17" i="137"/>
  <c r="S17" i="137"/>
  <c r="Q18" i="137"/>
  <c r="R18" i="137"/>
  <c r="S18" i="137"/>
  <c r="U18" i="137"/>
  <c r="W18" i="137"/>
  <c r="F20" i="137"/>
  <c r="H20" i="137"/>
  <c r="P20" i="137"/>
  <c r="Q20" i="137"/>
  <c r="R20" i="137"/>
  <c r="S20" i="137"/>
  <c r="F22" i="137"/>
  <c r="H22" i="137"/>
  <c r="P22" i="137"/>
  <c r="Q22" i="137"/>
  <c r="R22" i="137"/>
  <c r="S22" i="137"/>
  <c r="Q23" i="137"/>
  <c r="R23" i="137"/>
  <c r="S23" i="137"/>
  <c r="F25" i="137"/>
  <c r="H25" i="137"/>
  <c r="P25" i="137"/>
  <c r="Q25" i="137"/>
  <c r="R25" i="137"/>
  <c r="S25" i="137"/>
  <c r="F27" i="137"/>
  <c r="H27" i="137"/>
  <c r="P27" i="137"/>
  <c r="Q27" i="137"/>
  <c r="R27" i="137"/>
  <c r="S27" i="137"/>
  <c r="F29" i="137"/>
  <c r="H29" i="137"/>
  <c r="P29" i="137"/>
  <c r="Q29" i="137"/>
  <c r="R29" i="137"/>
  <c r="S29" i="137"/>
  <c r="F31" i="137"/>
  <c r="H31" i="137"/>
  <c r="P31" i="137"/>
  <c r="Q31" i="137"/>
  <c r="R31" i="137"/>
  <c r="S31" i="137"/>
  <c r="F33" i="137"/>
  <c r="H33" i="137"/>
  <c r="P33" i="137"/>
  <c r="Q33" i="137"/>
  <c r="R33" i="137"/>
  <c r="S33" i="137"/>
  <c r="Q34" i="137"/>
  <c r="R34" i="137"/>
  <c r="S34" i="137"/>
  <c r="Q35" i="137"/>
  <c r="R35" i="137"/>
  <c r="S35" i="137"/>
  <c r="F37" i="137"/>
  <c r="H37" i="137"/>
  <c r="Q37" i="137"/>
  <c r="R37" i="137"/>
  <c r="S37" i="137"/>
  <c r="Q38" i="137"/>
  <c r="R38" i="137"/>
  <c r="S38" i="137"/>
  <c r="J40" i="137"/>
  <c r="L40" i="137"/>
  <c r="N40" i="137"/>
  <c r="Q40" i="137"/>
  <c r="R40" i="137"/>
  <c r="S40" i="137"/>
  <c r="T40" i="137"/>
  <c r="N41" i="137"/>
  <c r="T41" i="137"/>
  <c r="R42" i="137"/>
  <c r="S42" i="137"/>
  <c r="T42" i="137"/>
  <c r="S45" i="137"/>
  <c r="P1" i="138"/>
  <c r="P2" i="138"/>
  <c r="F5" i="138"/>
  <c r="H5" i="138"/>
  <c r="P5" i="138"/>
  <c r="Q5" i="138"/>
  <c r="R5" i="138"/>
  <c r="S5" i="138"/>
  <c r="F7" i="138"/>
  <c r="H7" i="138"/>
  <c r="P7" i="138"/>
  <c r="Q7" i="138"/>
  <c r="R7" i="138"/>
  <c r="S7" i="138"/>
  <c r="Q8" i="138"/>
  <c r="R8" i="138"/>
  <c r="S8" i="138"/>
  <c r="F10" i="138"/>
  <c r="H10" i="138"/>
  <c r="P10" i="138"/>
  <c r="Q10" i="138"/>
  <c r="R10" i="138"/>
  <c r="S10" i="138"/>
  <c r="Q11" i="138"/>
  <c r="R11" i="138"/>
  <c r="S11" i="138"/>
  <c r="Q12" i="138"/>
  <c r="R12" i="138"/>
  <c r="S12" i="138"/>
  <c r="Q13" i="138"/>
  <c r="R13" i="138"/>
  <c r="S13" i="138"/>
  <c r="F15" i="138"/>
  <c r="H15" i="138"/>
  <c r="P15" i="138"/>
  <c r="Q15" i="138"/>
  <c r="R15" i="138"/>
  <c r="S15" i="138"/>
  <c r="Q16" i="138"/>
  <c r="R16" i="138"/>
  <c r="S16" i="138"/>
  <c r="Q17" i="138"/>
  <c r="R17" i="138"/>
  <c r="S17" i="138"/>
  <c r="Q18" i="138"/>
  <c r="R18" i="138"/>
  <c r="S18" i="138"/>
  <c r="U18" i="138"/>
  <c r="W18" i="138"/>
  <c r="F20" i="138"/>
  <c r="H20" i="138"/>
  <c r="P20" i="138"/>
  <c r="Q20" i="138"/>
  <c r="R20" i="138"/>
  <c r="S20" i="138"/>
  <c r="F22" i="138"/>
  <c r="H22" i="138"/>
  <c r="P22" i="138"/>
  <c r="Q22" i="138"/>
  <c r="R22" i="138"/>
  <c r="S22" i="138"/>
  <c r="Q23" i="138"/>
  <c r="R23" i="138"/>
  <c r="S23" i="138"/>
  <c r="F25" i="138"/>
  <c r="H25" i="138"/>
  <c r="P25" i="138"/>
  <c r="Q25" i="138"/>
  <c r="R25" i="138"/>
  <c r="S25" i="138"/>
  <c r="F27" i="138"/>
  <c r="H27" i="138"/>
  <c r="P27" i="138"/>
  <c r="Q27" i="138"/>
  <c r="R27" i="138"/>
  <c r="S27" i="138"/>
  <c r="F29" i="138"/>
  <c r="H29" i="138"/>
  <c r="P29" i="138"/>
  <c r="Q29" i="138"/>
  <c r="R29" i="138"/>
  <c r="S29" i="138"/>
  <c r="F31" i="138"/>
  <c r="H31" i="138"/>
  <c r="P31" i="138"/>
  <c r="Q31" i="138"/>
  <c r="R31" i="138"/>
  <c r="S31" i="138"/>
  <c r="F33" i="138"/>
  <c r="H33" i="138"/>
  <c r="P33" i="138"/>
  <c r="Q33" i="138"/>
  <c r="R33" i="138"/>
  <c r="S33" i="138"/>
  <c r="Q34" i="138"/>
  <c r="R34" i="138"/>
  <c r="S34" i="138"/>
  <c r="Q35" i="138"/>
  <c r="R35" i="138"/>
  <c r="S35" i="138"/>
  <c r="F37" i="138"/>
  <c r="H37" i="138"/>
  <c r="Q37" i="138"/>
  <c r="R37" i="138"/>
  <c r="S37" i="138"/>
  <c r="Q38" i="138"/>
  <c r="R38" i="138"/>
  <c r="S38" i="138"/>
  <c r="J40" i="138"/>
  <c r="L40" i="138"/>
  <c r="N40" i="138"/>
  <c r="Q40" i="138"/>
  <c r="R40" i="138"/>
  <c r="S40" i="138"/>
  <c r="T40" i="138"/>
  <c r="N41" i="138"/>
  <c r="T41" i="138"/>
  <c r="R42" i="138"/>
  <c r="S42" i="138"/>
  <c r="T42" i="138"/>
  <c r="S45" i="138"/>
  <c r="P1" i="139"/>
  <c r="P2" i="139"/>
  <c r="F5" i="139"/>
  <c r="H5" i="139"/>
  <c r="P5" i="139"/>
  <c r="Q5" i="139"/>
  <c r="R5" i="139"/>
  <c r="S5" i="139"/>
  <c r="F7" i="139"/>
  <c r="H7" i="139"/>
  <c r="P7" i="139"/>
  <c r="Q7" i="139"/>
  <c r="R7" i="139"/>
  <c r="S7" i="139"/>
  <c r="Q8" i="139"/>
  <c r="R8" i="139"/>
  <c r="S8" i="139"/>
  <c r="F10" i="139"/>
  <c r="H10" i="139"/>
  <c r="P10" i="139"/>
  <c r="Q10" i="139"/>
  <c r="R10" i="139"/>
  <c r="S10" i="139"/>
  <c r="Q11" i="139"/>
  <c r="R11" i="139"/>
  <c r="S11" i="139"/>
  <c r="Q12" i="139"/>
  <c r="R12" i="139"/>
  <c r="S12" i="139"/>
  <c r="Q13" i="139"/>
  <c r="R13" i="139"/>
  <c r="S13" i="139"/>
  <c r="F15" i="139"/>
  <c r="H15" i="139"/>
  <c r="P15" i="139"/>
  <c r="Q15" i="139"/>
  <c r="R15" i="139"/>
  <c r="S15" i="139"/>
  <c r="Q16" i="139"/>
  <c r="R16" i="139"/>
  <c r="S16" i="139"/>
  <c r="Q17" i="139"/>
  <c r="R17" i="139"/>
  <c r="S17" i="139"/>
  <c r="Q18" i="139"/>
  <c r="R18" i="139"/>
  <c r="S18" i="139"/>
  <c r="U18" i="139"/>
  <c r="W18" i="139"/>
  <c r="F20" i="139"/>
  <c r="H20" i="139"/>
  <c r="P20" i="139"/>
  <c r="Q20" i="139"/>
  <c r="R20" i="139"/>
  <c r="S20" i="139"/>
  <c r="F22" i="139"/>
  <c r="H22" i="139"/>
  <c r="P22" i="139"/>
  <c r="Q22" i="139"/>
  <c r="R22" i="139"/>
  <c r="S22" i="139"/>
  <c r="Q23" i="139"/>
  <c r="R23" i="139"/>
  <c r="S23" i="139"/>
  <c r="F25" i="139"/>
  <c r="H25" i="139"/>
  <c r="P25" i="139"/>
  <c r="Q25" i="139"/>
  <c r="R25" i="139"/>
  <c r="S25" i="139"/>
  <c r="F27" i="139"/>
  <c r="H27" i="139"/>
  <c r="P27" i="139"/>
  <c r="Q27" i="139"/>
  <c r="R27" i="139"/>
  <c r="S27" i="139"/>
  <c r="F29" i="139"/>
  <c r="H29" i="139"/>
  <c r="P29" i="139"/>
  <c r="Q29" i="139"/>
  <c r="R29" i="139"/>
  <c r="S29" i="139"/>
  <c r="F31" i="139"/>
  <c r="H31" i="139"/>
  <c r="P31" i="139"/>
  <c r="Q31" i="139"/>
  <c r="R31" i="139"/>
  <c r="S31" i="139"/>
  <c r="F33" i="139"/>
  <c r="H33" i="139"/>
  <c r="P33" i="139"/>
  <c r="Q33" i="139"/>
  <c r="R33" i="139"/>
  <c r="S33" i="139"/>
  <c r="Q34" i="139"/>
  <c r="R34" i="139"/>
  <c r="S34" i="139"/>
  <c r="Q35" i="139"/>
  <c r="R35" i="139"/>
  <c r="S35" i="139"/>
  <c r="F37" i="139"/>
  <c r="H37" i="139"/>
  <c r="Q37" i="139"/>
  <c r="R37" i="139"/>
  <c r="S37" i="139"/>
  <c r="Q38" i="139"/>
  <c r="R38" i="139"/>
  <c r="S38" i="139"/>
  <c r="J40" i="139"/>
  <c r="L40" i="139"/>
  <c r="N40" i="139"/>
  <c r="Q40" i="139"/>
  <c r="R40" i="139"/>
  <c r="S40" i="139"/>
  <c r="T40" i="139"/>
  <c r="N41" i="139"/>
  <c r="T41" i="139"/>
  <c r="R42" i="139"/>
  <c r="S42" i="139"/>
  <c r="T42" i="139"/>
  <c r="S45" i="139"/>
  <c r="P1" i="140"/>
  <c r="P2" i="140"/>
  <c r="F5" i="140"/>
  <c r="H5" i="140"/>
  <c r="P5" i="140"/>
  <c r="Q5" i="140"/>
  <c r="R5" i="140"/>
  <c r="S5" i="140"/>
  <c r="F7" i="140"/>
  <c r="H7" i="140"/>
  <c r="P7" i="140"/>
  <c r="Q7" i="140"/>
  <c r="R7" i="140"/>
  <c r="S7" i="140"/>
  <c r="Q8" i="140"/>
  <c r="R8" i="140"/>
  <c r="S8" i="140"/>
  <c r="F10" i="140"/>
  <c r="H10" i="140"/>
  <c r="P10" i="140"/>
  <c r="Q10" i="140"/>
  <c r="R10" i="140"/>
  <c r="S10" i="140"/>
  <c r="Q11" i="140"/>
  <c r="R11" i="140"/>
  <c r="S11" i="140"/>
  <c r="Q12" i="140"/>
  <c r="R12" i="140"/>
  <c r="S12" i="140"/>
  <c r="Q13" i="140"/>
  <c r="R13" i="140"/>
  <c r="S13" i="140"/>
  <c r="F15" i="140"/>
  <c r="H15" i="140"/>
  <c r="P15" i="140"/>
  <c r="Q15" i="140"/>
  <c r="R15" i="140"/>
  <c r="S15" i="140"/>
  <c r="Q16" i="140"/>
  <c r="R16" i="140"/>
  <c r="S16" i="140"/>
  <c r="Q17" i="140"/>
  <c r="R17" i="140"/>
  <c r="S17" i="140"/>
  <c r="Q18" i="140"/>
  <c r="R18" i="140"/>
  <c r="S18" i="140"/>
  <c r="U18" i="140"/>
  <c r="W18" i="140"/>
  <c r="F20" i="140"/>
  <c r="H20" i="140"/>
  <c r="P20" i="140"/>
  <c r="Q20" i="140"/>
  <c r="R20" i="140"/>
  <c r="S20" i="140"/>
  <c r="F22" i="140"/>
  <c r="H22" i="140"/>
  <c r="P22" i="140"/>
  <c r="Q22" i="140"/>
  <c r="R22" i="140"/>
  <c r="S22" i="140"/>
  <c r="Q23" i="140"/>
  <c r="R23" i="140"/>
  <c r="S23" i="140"/>
  <c r="F25" i="140"/>
  <c r="H25" i="140"/>
  <c r="P25" i="140"/>
  <c r="Q25" i="140"/>
  <c r="R25" i="140"/>
  <c r="S25" i="140"/>
  <c r="F27" i="140"/>
  <c r="H27" i="140"/>
  <c r="P27" i="140"/>
  <c r="Q27" i="140"/>
  <c r="R27" i="140"/>
  <c r="S27" i="140"/>
  <c r="F29" i="140"/>
  <c r="H29" i="140"/>
  <c r="P29" i="140"/>
  <c r="Q29" i="140"/>
  <c r="R29" i="140"/>
  <c r="S29" i="140"/>
  <c r="F31" i="140"/>
  <c r="H31" i="140"/>
  <c r="P31" i="140"/>
  <c r="Q31" i="140"/>
  <c r="R31" i="140"/>
  <c r="S31" i="140"/>
  <c r="F33" i="140"/>
  <c r="H33" i="140"/>
  <c r="P33" i="140"/>
  <c r="Q33" i="140"/>
  <c r="R33" i="140"/>
  <c r="S33" i="140"/>
  <c r="Q34" i="140"/>
  <c r="R34" i="140"/>
  <c r="S34" i="140"/>
  <c r="Q35" i="140"/>
  <c r="R35" i="140"/>
  <c r="S35" i="140"/>
  <c r="F37" i="140"/>
  <c r="H37" i="140"/>
  <c r="Q37" i="140"/>
  <c r="R37" i="140"/>
  <c r="S37" i="140"/>
  <c r="Q38" i="140"/>
  <c r="R38" i="140"/>
  <c r="S38" i="140"/>
  <c r="J40" i="140"/>
  <c r="L40" i="140"/>
  <c r="N40" i="140"/>
  <c r="Q40" i="140"/>
  <c r="R40" i="140"/>
  <c r="S40" i="140"/>
  <c r="T40" i="140"/>
  <c r="N41" i="140"/>
  <c r="T41" i="140"/>
  <c r="R42" i="140"/>
  <c r="S42" i="140"/>
  <c r="T42" i="140"/>
  <c r="S45" i="140"/>
  <c r="P1" i="141"/>
  <c r="P2" i="141"/>
  <c r="F5" i="141"/>
  <c r="H5" i="141"/>
  <c r="P5" i="141"/>
  <c r="Q5" i="141"/>
  <c r="R5" i="141"/>
  <c r="S5" i="141"/>
  <c r="F7" i="141"/>
  <c r="H7" i="141"/>
  <c r="P7" i="141"/>
  <c r="Q7" i="141"/>
  <c r="R7" i="141"/>
  <c r="S7" i="141"/>
  <c r="Q8" i="141"/>
  <c r="R8" i="141"/>
  <c r="S8" i="141"/>
  <c r="F10" i="141"/>
  <c r="H10" i="141"/>
  <c r="P10" i="141"/>
  <c r="Q10" i="141"/>
  <c r="R10" i="141"/>
  <c r="S10" i="141"/>
  <c r="Q11" i="141"/>
  <c r="R11" i="141"/>
  <c r="S11" i="141"/>
  <c r="Q12" i="141"/>
  <c r="R12" i="141"/>
  <c r="S12" i="141"/>
  <c r="Q13" i="141"/>
  <c r="R13" i="141"/>
  <c r="S13" i="141"/>
  <c r="F15" i="141"/>
  <c r="H15" i="141"/>
  <c r="P15" i="141"/>
  <c r="Q15" i="141"/>
  <c r="R15" i="141"/>
  <c r="S15" i="141"/>
  <c r="Q16" i="141"/>
  <c r="R16" i="141"/>
  <c r="S16" i="141"/>
  <c r="Q17" i="141"/>
  <c r="R17" i="141"/>
  <c r="S17" i="141"/>
  <c r="Q18" i="141"/>
  <c r="R18" i="141"/>
  <c r="S18" i="141"/>
  <c r="U18" i="141"/>
  <c r="W18" i="141"/>
  <c r="F20" i="141"/>
  <c r="H20" i="141"/>
  <c r="P20" i="141"/>
  <c r="Q20" i="141"/>
  <c r="R20" i="141"/>
  <c r="S20" i="141"/>
  <c r="F22" i="141"/>
  <c r="H22" i="141"/>
  <c r="P22" i="141"/>
  <c r="Q22" i="141"/>
  <c r="R22" i="141"/>
  <c r="S22" i="141"/>
  <c r="Q23" i="141"/>
  <c r="R23" i="141"/>
  <c r="S23" i="141"/>
  <c r="F25" i="141"/>
  <c r="H25" i="141"/>
  <c r="P25" i="141"/>
  <c r="Q25" i="141"/>
  <c r="R25" i="141"/>
  <c r="S25" i="141"/>
  <c r="F27" i="141"/>
  <c r="H27" i="141"/>
  <c r="P27" i="141"/>
  <c r="Q27" i="141"/>
  <c r="R27" i="141"/>
  <c r="S27" i="141"/>
  <c r="F29" i="141"/>
  <c r="H29" i="141"/>
  <c r="P29" i="141"/>
  <c r="Q29" i="141"/>
  <c r="R29" i="141"/>
  <c r="S29" i="141"/>
  <c r="F31" i="141"/>
  <c r="H31" i="141"/>
  <c r="P31" i="141"/>
  <c r="Q31" i="141"/>
  <c r="R31" i="141"/>
  <c r="S31" i="141"/>
  <c r="F33" i="141"/>
  <c r="H33" i="141"/>
  <c r="P33" i="141"/>
  <c r="Q33" i="141"/>
  <c r="R33" i="141"/>
  <c r="S33" i="141"/>
  <c r="Q34" i="141"/>
  <c r="R34" i="141"/>
  <c r="S34" i="141"/>
  <c r="Q35" i="141"/>
  <c r="R35" i="141"/>
  <c r="S35" i="141"/>
  <c r="F37" i="141"/>
  <c r="H37" i="141"/>
  <c r="Q37" i="141"/>
  <c r="R37" i="141"/>
  <c r="S37" i="141"/>
  <c r="Q38" i="141"/>
  <c r="R38" i="141"/>
  <c r="S38" i="141"/>
  <c r="J40" i="141"/>
  <c r="L40" i="141"/>
  <c r="N40" i="141"/>
  <c r="Q40" i="141"/>
  <c r="R40" i="141"/>
  <c r="S40" i="141"/>
  <c r="T40" i="141"/>
  <c r="N41" i="141"/>
  <c r="T41" i="141"/>
  <c r="R42" i="141"/>
  <c r="S42" i="141"/>
  <c r="T42" i="141"/>
  <c r="S45" i="141"/>
  <c r="P1" i="142"/>
  <c r="P2" i="142"/>
  <c r="F5" i="142"/>
  <c r="H5" i="142"/>
  <c r="P5" i="142"/>
  <c r="Q5" i="142"/>
  <c r="R5" i="142"/>
  <c r="S5" i="142"/>
  <c r="F7" i="142"/>
  <c r="H7" i="142"/>
  <c r="P7" i="142"/>
  <c r="Q7" i="142"/>
  <c r="R7" i="142"/>
  <c r="S7" i="142"/>
  <c r="Q8" i="142"/>
  <c r="R8" i="142"/>
  <c r="S8" i="142"/>
  <c r="F10" i="142"/>
  <c r="H10" i="142"/>
  <c r="P10" i="142"/>
  <c r="Q10" i="142"/>
  <c r="R10" i="142"/>
  <c r="S10" i="142"/>
  <c r="Q11" i="142"/>
  <c r="R11" i="142"/>
  <c r="S11" i="142"/>
  <c r="Q12" i="142"/>
  <c r="R12" i="142"/>
  <c r="S12" i="142"/>
  <c r="Q13" i="142"/>
  <c r="R13" i="142"/>
  <c r="S13" i="142"/>
  <c r="F15" i="142"/>
  <c r="H15" i="142"/>
  <c r="P15" i="142"/>
  <c r="Q15" i="142"/>
  <c r="R15" i="142"/>
  <c r="S15" i="142"/>
  <c r="Q16" i="142"/>
  <c r="R16" i="142"/>
  <c r="S16" i="142"/>
  <c r="Q17" i="142"/>
  <c r="R17" i="142"/>
  <c r="S17" i="142"/>
  <c r="Q18" i="142"/>
  <c r="R18" i="142"/>
  <c r="S18" i="142"/>
  <c r="U18" i="142"/>
  <c r="W18" i="142"/>
  <c r="F20" i="142"/>
  <c r="H20" i="142"/>
  <c r="P20" i="142"/>
  <c r="Q20" i="142"/>
  <c r="R20" i="142"/>
  <c r="S20" i="142"/>
  <c r="F22" i="142"/>
  <c r="H22" i="142"/>
  <c r="P22" i="142"/>
  <c r="Q22" i="142"/>
  <c r="R22" i="142"/>
  <c r="S22" i="142"/>
  <c r="Q23" i="142"/>
  <c r="R23" i="142"/>
  <c r="S23" i="142"/>
  <c r="F25" i="142"/>
  <c r="H25" i="142"/>
  <c r="P25" i="142"/>
  <c r="Q25" i="142"/>
  <c r="R25" i="142"/>
  <c r="S25" i="142"/>
  <c r="F27" i="142"/>
  <c r="H27" i="142"/>
  <c r="P27" i="142"/>
  <c r="Q27" i="142"/>
  <c r="R27" i="142"/>
  <c r="S27" i="142"/>
  <c r="F29" i="142"/>
  <c r="H29" i="142"/>
  <c r="P29" i="142"/>
  <c r="Q29" i="142"/>
  <c r="R29" i="142"/>
  <c r="S29" i="142"/>
  <c r="F31" i="142"/>
  <c r="H31" i="142"/>
  <c r="P31" i="142"/>
  <c r="Q31" i="142"/>
  <c r="R31" i="142"/>
  <c r="S31" i="142"/>
  <c r="F33" i="142"/>
  <c r="H33" i="142"/>
  <c r="P33" i="142"/>
  <c r="Q33" i="142"/>
  <c r="R33" i="142"/>
  <c r="S33" i="142"/>
  <c r="Q34" i="142"/>
  <c r="R34" i="142"/>
  <c r="S34" i="142"/>
  <c r="Q35" i="142"/>
  <c r="R35" i="142"/>
  <c r="S35" i="142"/>
  <c r="F37" i="142"/>
  <c r="H37" i="142"/>
  <c r="Q37" i="142"/>
  <c r="R37" i="142"/>
  <c r="S37" i="142"/>
  <c r="Q38" i="142"/>
  <c r="R38" i="142"/>
  <c r="S38" i="142"/>
  <c r="J40" i="142"/>
  <c r="L40" i="142"/>
  <c r="N40" i="142"/>
  <c r="Q40" i="142"/>
  <c r="R40" i="142"/>
  <c r="S40" i="142"/>
  <c r="T40" i="142"/>
  <c r="N41" i="142"/>
  <c r="T41" i="142"/>
  <c r="R42" i="142"/>
  <c r="S42" i="142"/>
  <c r="T42" i="142"/>
  <c r="S45" i="142"/>
  <c r="P1" i="143"/>
  <c r="P2" i="143"/>
  <c r="F5" i="143"/>
  <c r="H5" i="143"/>
  <c r="P5" i="143"/>
  <c r="Q5" i="143"/>
  <c r="R5" i="143"/>
  <c r="S5" i="143"/>
  <c r="F7" i="143"/>
  <c r="H7" i="143"/>
  <c r="P7" i="143"/>
  <c r="Q7" i="143"/>
  <c r="R7" i="143"/>
  <c r="S7" i="143"/>
  <c r="Q8" i="143"/>
  <c r="R8" i="143"/>
  <c r="S8" i="143"/>
  <c r="F10" i="143"/>
  <c r="H10" i="143"/>
  <c r="P10" i="143"/>
  <c r="Q10" i="143"/>
  <c r="R10" i="143"/>
  <c r="S10" i="143"/>
  <c r="Q11" i="143"/>
  <c r="R11" i="143"/>
  <c r="S11" i="143"/>
  <c r="Q12" i="143"/>
  <c r="R12" i="143"/>
  <c r="S12" i="143"/>
  <c r="Q13" i="143"/>
  <c r="R13" i="143"/>
  <c r="S13" i="143"/>
  <c r="F15" i="143"/>
  <c r="H15" i="143"/>
  <c r="P15" i="143"/>
  <c r="Q15" i="143"/>
  <c r="R15" i="143"/>
  <c r="S15" i="143"/>
  <c r="Q16" i="143"/>
  <c r="R16" i="143"/>
  <c r="S16" i="143"/>
  <c r="Q17" i="143"/>
  <c r="R17" i="143"/>
  <c r="S17" i="143"/>
  <c r="Q18" i="143"/>
  <c r="R18" i="143"/>
  <c r="S18" i="143"/>
  <c r="U18" i="143"/>
  <c r="W18" i="143"/>
  <c r="F20" i="143"/>
  <c r="H20" i="143"/>
  <c r="P20" i="143"/>
  <c r="Q20" i="143"/>
  <c r="R20" i="143"/>
  <c r="S20" i="143"/>
  <c r="F22" i="143"/>
  <c r="H22" i="143"/>
  <c r="P22" i="143"/>
  <c r="Q22" i="143"/>
  <c r="R22" i="143"/>
  <c r="S22" i="143"/>
  <c r="Q23" i="143"/>
  <c r="R23" i="143"/>
  <c r="S23" i="143"/>
  <c r="F25" i="143"/>
  <c r="H25" i="143"/>
  <c r="P25" i="143"/>
  <c r="Q25" i="143"/>
  <c r="R25" i="143"/>
  <c r="S25" i="143"/>
  <c r="F27" i="143"/>
  <c r="H27" i="143"/>
  <c r="P27" i="143"/>
  <c r="Q27" i="143"/>
  <c r="R27" i="143"/>
  <c r="S27" i="143"/>
  <c r="F29" i="143"/>
  <c r="H29" i="143"/>
  <c r="P29" i="143"/>
  <c r="Q29" i="143"/>
  <c r="R29" i="143"/>
  <c r="S29" i="143"/>
  <c r="F31" i="143"/>
  <c r="H31" i="143"/>
  <c r="P31" i="143"/>
  <c r="Q31" i="143"/>
  <c r="R31" i="143"/>
  <c r="S31" i="143"/>
  <c r="F33" i="143"/>
  <c r="H33" i="143"/>
  <c r="P33" i="143"/>
  <c r="Q33" i="143"/>
  <c r="R33" i="143"/>
  <c r="S33" i="143"/>
  <c r="Q34" i="143"/>
  <c r="R34" i="143"/>
  <c r="S34" i="143"/>
  <c r="Q35" i="143"/>
  <c r="R35" i="143"/>
  <c r="S35" i="143"/>
  <c r="F37" i="143"/>
  <c r="H37" i="143"/>
  <c r="Q37" i="143"/>
  <c r="R37" i="143"/>
  <c r="S37" i="143"/>
  <c r="Q38" i="143"/>
  <c r="R38" i="143"/>
  <c r="S38" i="143"/>
  <c r="J40" i="143"/>
  <c r="L40" i="143"/>
  <c r="N40" i="143"/>
  <c r="Q40" i="143"/>
  <c r="R40" i="143"/>
  <c r="S40" i="143"/>
  <c r="T40" i="143"/>
  <c r="N41" i="143"/>
  <c r="T41" i="143"/>
  <c r="R42" i="143"/>
  <c r="S42" i="143"/>
  <c r="T42" i="143"/>
  <c r="S45" i="143"/>
  <c r="P1" i="144"/>
  <c r="P2" i="144"/>
  <c r="F5" i="144"/>
  <c r="H5" i="144"/>
  <c r="P5" i="144"/>
  <c r="Q5" i="144"/>
  <c r="R5" i="144"/>
  <c r="S5" i="144"/>
  <c r="F7" i="144"/>
  <c r="H7" i="144"/>
  <c r="P7" i="144"/>
  <c r="Q7" i="144"/>
  <c r="R7" i="144"/>
  <c r="S7" i="144"/>
  <c r="Q8" i="144"/>
  <c r="R8" i="144"/>
  <c r="S8" i="144"/>
  <c r="F10" i="144"/>
  <c r="H10" i="144"/>
  <c r="P10" i="144"/>
  <c r="Q10" i="144"/>
  <c r="R10" i="144"/>
  <c r="S10" i="144"/>
  <c r="Q11" i="144"/>
  <c r="R11" i="144"/>
  <c r="S11" i="144"/>
  <c r="Q12" i="144"/>
  <c r="R12" i="144"/>
  <c r="S12" i="144"/>
  <c r="Q13" i="144"/>
  <c r="R13" i="144"/>
  <c r="S13" i="144"/>
  <c r="F15" i="144"/>
  <c r="H15" i="144"/>
  <c r="P15" i="144"/>
  <c r="Q15" i="144"/>
  <c r="R15" i="144"/>
  <c r="S15" i="144"/>
  <c r="Q16" i="144"/>
  <c r="R16" i="144"/>
  <c r="S16" i="144"/>
  <c r="Q17" i="144"/>
  <c r="R17" i="144"/>
  <c r="S17" i="144"/>
  <c r="Q18" i="144"/>
  <c r="R18" i="144"/>
  <c r="S18" i="144"/>
  <c r="U18" i="144"/>
  <c r="W18" i="144"/>
  <c r="F20" i="144"/>
  <c r="H20" i="144"/>
  <c r="P20" i="144"/>
  <c r="Q20" i="144"/>
  <c r="R20" i="144"/>
  <c r="S20" i="144"/>
  <c r="F22" i="144"/>
  <c r="H22" i="144"/>
  <c r="P22" i="144"/>
  <c r="Q22" i="144"/>
  <c r="R22" i="144"/>
  <c r="S22" i="144"/>
  <c r="Q23" i="144"/>
  <c r="R23" i="144"/>
  <c r="S23" i="144"/>
  <c r="F25" i="144"/>
  <c r="H25" i="144"/>
  <c r="P25" i="144"/>
  <c r="Q25" i="144"/>
  <c r="R25" i="144"/>
  <c r="S25" i="144"/>
  <c r="F27" i="144"/>
  <c r="H27" i="144"/>
  <c r="P27" i="144"/>
  <c r="Q27" i="144"/>
  <c r="R27" i="144"/>
  <c r="S27" i="144"/>
  <c r="F29" i="144"/>
  <c r="H29" i="144"/>
  <c r="P29" i="144"/>
  <c r="Q29" i="144"/>
  <c r="R29" i="144"/>
  <c r="S29" i="144"/>
  <c r="F31" i="144"/>
  <c r="H31" i="144"/>
  <c r="P31" i="144"/>
  <c r="Q31" i="144"/>
  <c r="R31" i="144"/>
  <c r="S31" i="144"/>
  <c r="F33" i="144"/>
  <c r="H33" i="144"/>
  <c r="P33" i="144"/>
  <c r="Q33" i="144"/>
  <c r="R33" i="144"/>
  <c r="S33" i="144"/>
  <c r="Q34" i="144"/>
  <c r="R34" i="144"/>
  <c r="S34" i="144"/>
  <c r="Q35" i="144"/>
  <c r="R35" i="144"/>
  <c r="S35" i="144"/>
  <c r="F37" i="144"/>
  <c r="H37" i="144"/>
  <c r="Q37" i="144"/>
  <c r="R37" i="144"/>
  <c r="S37" i="144"/>
  <c r="Q38" i="144"/>
  <c r="R38" i="144"/>
  <c r="S38" i="144"/>
  <c r="J40" i="144"/>
  <c r="L40" i="144"/>
  <c r="N40" i="144"/>
  <c r="Q40" i="144"/>
  <c r="R40" i="144"/>
  <c r="S40" i="144"/>
  <c r="T40" i="144"/>
  <c r="N41" i="144"/>
  <c r="T41" i="144"/>
  <c r="R42" i="144"/>
  <c r="S42" i="144"/>
  <c r="T42" i="144"/>
  <c r="S45" i="144"/>
  <c r="P1" i="145"/>
  <c r="P2" i="145"/>
  <c r="F5" i="145"/>
  <c r="H5" i="145"/>
  <c r="P5" i="145"/>
  <c r="Q5" i="145"/>
  <c r="R5" i="145"/>
  <c r="S5" i="145"/>
  <c r="F7" i="145"/>
  <c r="H7" i="145"/>
  <c r="P7" i="145"/>
  <c r="Q7" i="145"/>
  <c r="R7" i="145"/>
  <c r="S7" i="145"/>
  <c r="Q8" i="145"/>
  <c r="R8" i="145"/>
  <c r="S8" i="145"/>
  <c r="F10" i="145"/>
  <c r="H10" i="145"/>
  <c r="P10" i="145"/>
  <c r="Q10" i="145"/>
  <c r="R10" i="145"/>
  <c r="S10" i="145"/>
  <c r="Q11" i="145"/>
  <c r="R11" i="145"/>
  <c r="S11" i="145"/>
  <c r="Q12" i="145"/>
  <c r="R12" i="145"/>
  <c r="S12" i="145"/>
  <c r="Q13" i="145"/>
  <c r="R13" i="145"/>
  <c r="S13" i="145"/>
  <c r="F15" i="145"/>
  <c r="H15" i="145"/>
  <c r="P15" i="145"/>
  <c r="Q15" i="145"/>
  <c r="R15" i="145"/>
  <c r="S15" i="145"/>
  <c r="Q16" i="145"/>
  <c r="R16" i="145"/>
  <c r="S16" i="145"/>
  <c r="Q17" i="145"/>
  <c r="R17" i="145"/>
  <c r="S17" i="145"/>
  <c r="Q18" i="145"/>
  <c r="R18" i="145"/>
  <c r="S18" i="145"/>
  <c r="U18" i="145"/>
  <c r="W18" i="145"/>
  <c r="F20" i="145"/>
  <c r="H20" i="145"/>
  <c r="P20" i="145"/>
  <c r="Q20" i="145"/>
  <c r="R20" i="145"/>
  <c r="S20" i="145"/>
  <c r="F22" i="145"/>
  <c r="H22" i="145"/>
  <c r="P22" i="145"/>
  <c r="Q22" i="145"/>
  <c r="R22" i="145"/>
  <c r="S22" i="145"/>
  <c r="Q23" i="145"/>
  <c r="R23" i="145"/>
  <c r="S23" i="145"/>
  <c r="F25" i="145"/>
  <c r="H25" i="145"/>
  <c r="P25" i="145"/>
  <c r="Q25" i="145"/>
  <c r="R25" i="145"/>
  <c r="S25" i="145"/>
  <c r="F27" i="145"/>
  <c r="H27" i="145"/>
  <c r="P27" i="145"/>
  <c r="Q27" i="145"/>
  <c r="R27" i="145"/>
  <c r="S27" i="145"/>
  <c r="F29" i="145"/>
  <c r="H29" i="145"/>
  <c r="P29" i="145"/>
  <c r="Q29" i="145"/>
  <c r="R29" i="145"/>
  <c r="S29" i="145"/>
  <c r="F31" i="145"/>
  <c r="H31" i="145"/>
  <c r="P31" i="145"/>
  <c r="Q31" i="145"/>
  <c r="R31" i="145"/>
  <c r="S31" i="145"/>
  <c r="F33" i="145"/>
  <c r="H33" i="145"/>
  <c r="P33" i="145"/>
  <c r="Q33" i="145"/>
  <c r="R33" i="145"/>
  <c r="S33" i="145"/>
  <c r="Q34" i="145"/>
  <c r="R34" i="145"/>
  <c r="S34" i="145"/>
  <c r="Q35" i="145"/>
  <c r="R35" i="145"/>
  <c r="S35" i="145"/>
  <c r="F37" i="145"/>
  <c r="H37" i="145"/>
  <c r="Q37" i="145"/>
  <c r="R37" i="145"/>
  <c r="S37" i="145"/>
  <c r="Q38" i="145"/>
  <c r="R38" i="145"/>
  <c r="S38" i="145"/>
  <c r="J40" i="145"/>
  <c r="L40" i="145"/>
  <c r="N40" i="145"/>
  <c r="Q40" i="145"/>
  <c r="R40" i="145"/>
  <c r="S40" i="145"/>
  <c r="T40" i="145"/>
  <c r="N41" i="145"/>
  <c r="T41" i="145"/>
  <c r="R42" i="145"/>
  <c r="S42" i="145"/>
  <c r="T42" i="145"/>
  <c r="S45" i="145"/>
  <c r="P1" i="128"/>
  <c r="P2" i="128"/>
  <c r="F5" i="128"/>
  <c r="H5" i="128"/>
  <c r="P5" i="128"/>
  <c r="Q5" i="128"/>
  <c r="R5" i="128"/>
  <c r="S5" i="128"/>
  <c r="F7" i="128"/>
  <c r="H7" i="128"/>
  <c r="P7" i="128"/>
  <c r="Q7" i="128"/>
  <c r="R7" i="128"/>
  <c r="S7" i="128"/>
  <c r="Q8" i="128"/>
  <c r="R8" i="128"/>
  <c r="S8" i="128"/>
  <c r="F10" i="128"/>
  <c r="H10" i="128"/>
  <c r="P10" i="128"/>
  <c r="Q10" i="128"/>
  <c r="R10" i="128"/>
  <c r="S10" i="128"/>
  <c r="Q11" i="128"/>
  <c r="R11" i="128"/>
  <c r="S11" i="128"/>
  <c r="Q12" i="128"/>
  <c r="R12" i="128"/>
  <c r="S12" i="128"/>
  <c r="Q13" i="128"/>
  <c r="R13" i="128"/>
  <c r="S13" i="128"/>
  <c r="F15" i="128"/>
  <c r="H15" i="128"/>
  <c r="P15" i="128"/>
  <c r="Q15" i="128"/>
  <c r="R15" i="128"/>
  <c r="S15" i="128"/>
  <c r="Q16" i="128"/>
  <c r="R16" i="128"/>
  <c r="S16" i="128"/>
  <c r="Q17" i="128"/>
  <c r="R17" i="128"/>
  <c r="S17" i="128"/>
  <c r="Q18" i="128"/>
  <c r="R18" i="128"/>
  <c r="S18" i="128"/>
  <c r="U18" i="128"/>
  <c r="W18" i="128"/>
  <c r="F20" i="128"/>
  <c r="H20" i="128"/>
  <c r="P20" i="128"/>
  <c r="Q20" i="128"/>
  <c r="R20" i="128"/>
  <c r="S20" i="128"/>
  <c r="F22" i="128"/>
  <c r="H22" i="128"/>
  <c r="P22" i="128"/>
  <c r="Q22" i="128"/>
  <c r="R22" i="128"/>
  <c r="S22" i="128"/>
  <c r="Q23" i="128"/>
  <c r="R23" i="128"/>
  <c r="S23" i="128"/>
  <c r="F25" i="128"/>
  <c r="H25" i="128"/>
  <c r="P25" i="128"/>
  <c r="Q25" i="128"/>
  <c r="R25" i="128"/>
  <c r="S25" i="128"/>
  <c r="F27" i="128"/>
  <c r="H27" i="128"/>
  <c r="P27" i="128"/>
  <c r="Q27" i="128"/>
  <c r="R27" i="128"/>
  <c r="S27" i="128"/>
  <c r="F29" i="128"/>
  <c r="H29" i="128"/>
  <c r="P29" i="128"/>
  <c r="Q29" i="128"/>
  <c r="R29" i="128"/>
  <c r="S29" i="128"/>
  <c r="F31" i="128"/>
  <c r="H31" i="128"/>
  <c r="P31" i="128"/>
  <c r="Q31" i="128"/>
  <c r="R31" i="128"/>
  <c r="S31" i="128"/>
  <c r="F33" i="128"/>
  <c r="H33" i="128"/>
  <c r="P33" i="128"/>
  <c r="Q33" i="128"/>
  <c r="R33" i="128"/>
  <c r="S33" i="128"/>
  <c r="Q34" i="128"/>
  <c r="R34" i="128"/>
  <c r="S34" i="128"/>
  <c r="Q35" i="128"/>
  <c r="R35" i="128"/>
  <c r="S35" i="128"/>
  <c r="F37" i="128"/>
  <c r="H37" i="128"/>
  <c r="Q37" i="128"/>
  <c r="R37" i="128"/>
  <c r="S37" i="128"/>
  <c r="Q38" i="128"/>
  <c r="R38" i="128"/>
  <c r="S38" i="128"/>
  <c r="J40" i="128"/>
  <c r="L40" i="128"/>
  <c r="N40" i="128"/>
  <c r="Q40" i="128"/>
  <c r="R40" i="128"/>
  <c r="S40" i="128"/>
  <c r="T40" i="128"/>
  <c r="N41" i="128"/>
  <c r="T41" i="128"/>
  <c r="R42" i="128"/>
  <c r="S42" i="128"/>
  <c r="T42" i="128"/>
  <c r="S45" i="128"/>
  <c r="P1" i="146"/>
  <c r="P2" i="146"/>
  <c r="F5" i="146"/>
  <c r="H5" i="146"/>
  <c r="P5" i="146"/>
  <c r="Q5" i="146"/>
  <c r="R5" i="146"/>
  <c r="S5" i="146"/>
  <c r="F7" i="146"/>
  <c r="H7" i="146"/>
  <c r="P7" i="146"/>
  <c r="Q7" i="146"/>
  <c r="R7" i="146"/>
  <c r="S7" i="146"/>
  <c r="Q8" i="146"/>
  <c r="R8" i="146"/>
  <c r="S8" i="146"/>
  <c r="F10" i="146"/>
  <c r="H10" i="146"/>
  <c r="P10" i="146"/>
  <c r="Q10" i="146"/>
  <c r="R10" i="146"/>
  <c r="S10" i="146"/>
  <c r="Q11" i="146"/>
  <c r="R11" i="146"/>
  <c r="S11" i="146"/>
  <c r="Q12" i="146"/>
  <c r="R12" i="146"/>
  <c r="S12" i="146"/>
  <c r="Q13" i="146"/>
  <c r="R13" i="146"/>
  <c r="S13" i="146"/>
  <c r="F15" i="146"/>
  <c r="H15" i="146"/>
  <c r="P15" i="146"/>
  <c r="Q15" i="146"/>
  <c r="R15" i="146"/>
  <c r="S15" i="146"/>
  <c r="Q16" i="146"/>
  <c r="R16" i="146"/>
  <c r="S16" i="146"/>
  <c r="Q17" i="146"/>
  <c r="R17" i="146"/>
  <c r="S17" i="146"/>
  <c r="Q18" i="146"/>
  <c r="R18" i="146"/>
  <c r="S18" i="146"/>
  <c r="U18" i="146"/>
  <c r="W18" i="146"/>
  <c r="F20" i="146"/>
  <c r="H20" i="146"/>
  <c r="P20" i="146"/>
  <c r="Q20" i="146"/>
  <c r="R20" i="146"/>
  <c r="S20" i="146"/>
  <c r="F22" i="146"/>
  <c r="H22" i="146"/>
  <c r="P22" i="146"/>
  <c r="Q22" i="146"/>
  <c r="R22" i="146"/>
  <c r="S22" i="146"/>
  <c r="Q23" i="146"/>
  <c r="R23" i="146"/>
  <c r="S23" i="146"/>
  <c r="F25" i="146"/>
  <c r="H25" i="146"/>
  <c r="P25" i="146"/>
  <c r="Q25" i="146"/>
  <c r="R25" i="146"/>
  <c r="S25" i="146"/>
  <c r="F27" i="146"/>
  <c r="H27" i="146"/>
  <c r="P27" i="146"/>
  <c r="Q27" i="146"/>
  <c r="R27" i="146"/>
  <c r="S27" i="146"/>
  <c r="F29" i="146"/>
  <c r="H29" i="146"/>
  <c r="P29" i="146"/>
  <c r="Q29" i="146"/>
  <c r="R29" i="146"/>
  <c r="S29" i="146"/>
  <c r="F31" i="146"/>
  <c r="H31" i="146"/>
  <c r="P31" i="146"/>
  <c r="Q31" i="146"/>
  <c r="R31" i="146"/>
  <c r="S31" i="146"/>
  <c r="F33" i="146"/>
  <c r="H33" i="146"/>
  <c r="P33" i="146"/>
  <c r="Q33" i="146"/>
  <c r="R33" i="146"/>
  <c r="S33" i="146"/>
  <c r="Q34" i="146"/>
  <c r="R34" i="146"/>
  <c r="S34" i="146"/>
  <c r="Q35" i="146"/>
  <c r="R35" i="146"/>
  <c r="S35" i="146"/>
  <c r="F37" i="146"/>
  <c r="H37" i="146"/>
  <c r="Q37" i="146"/>
  <c r="R37" i="146"/>
  <c r="S37" i="146"/>
  <c r="Q38" i="146"/>
  <c r="R38" i="146"/>
  <c r="S38" i="146"/>
  <c r="J40" i="146"/>
  <c r="L40" i="146"/>
  <c r="N40" i="146"/>
  <c r="Q40" i="146"/>
  <c r="R40" i="146"/>
  <c r="S40" i="146"/>
  <c r="T40" i="146"/>
  <c r="N41" i="146"/>
  <c r="T41" i="146"/>
  <c r="R42" i="146"/>
  <c r="S42" i="146"/>
  <c r="T42" i="146"/>
  <c r="S45" i="146"/>
  <c r="P1" i="147"/>
  <c r="P2" i="147"/>
  <c r="F5" i="147"/>
  <c r="H5" i="147"/>
  <c r="P5" i="147"/>
  <c r="Q5" i="147"/>
  <c r="R5" i="147"/>
  <c r="S5" i="147"/>
  <c r="F7" i="147"/>
  <c r="H7" i="147"/>
  <c r="P7" i="147"/>
  <c r="Q7" i="147"/>
  <c r="R7" i="147"/>
  <c r="S7" i="147"/>
  <c r="Q8" i="147"/>
  <c r="R8" i="147"/>
  <c r="S8" i="147"/>
  <c r="F10" i="147"/>
  <c r="H10" i="147"/>
  <c r="P10" i="147"/>
  <c r="Q10" i="147"/>
  <c r="R10" i="147"/>
  <c r="S10" i="147"/>
  <c r="Q11" i="147"/>
  <c r="R11" i="147"/>
  <c r="S11" i="147"/>
  <c r="Q12" i="147"/>
  <c r="R12" i="147"/>
  <c r="S12" i="147"/>
  <c r="Q13" i="147"/>
  <c r="R13" i="147"/>
  <c r="S13" i="147"/>
  <c r="F15" i="147"/>
  <c r="H15" i="147"/>
  <c r="P15" i="147"/>
  <c r="Q15" i="147"/>
  <c r="R15" i="147"/>
  <c r="S15" i="147"/>
  <c r="Q16" i="147"/>
  <c r="R16" i="147"/>
  <c r="S16" i="147"/>
  <c r="Q17" i="147"/>
  <c r="R17" i="147"/>
  <c r="S17" i="147"/>
  <c r="Q18" i="147"/>
  <c r="R18" i="147"/>
  <c r="S18" i="147"/>
  <c r="U18" i="147"/>
  <c r="W18" i="147"/>
  <c r="F20" i="147"/>
  <c r="H20" i="147"/>
  <c r="P20" i="147"/>
  <c r="Q20" i="147"/>
  <c r="R20" i="147"/>
  <c r="S20" i="147"/>
  <c r="F22" i="147"/>
  <c r="H22" i="147"/>
  <c r="P22" i="147"/>
  <c r="Q22" i="147"/>
  <c r="R22" i="147"/>
  <c r="S22" i="147"/>
  <c r="Q23" i="147"/>
  <c r="R23" i="147"/>
  <c r="S23" i="147"/>
  <c r="F25" i="147"/>
  <c r="H25" i="147"/>
  <c r="P25" i="147"/>
  <c r="Q25" i="147"/>
  <c r="R25" i="147"/>
  <c r="S25" i="147"/>
  <c r="F27" i="147"/>
  <c r="H27" i="147"/>
  <c r="P27" i="147"/>
  <c r="Q27" i="147"/>
  <c r="R27" i="147"/>
  <c r="S27" i="147"/>
  <c r="F29" i="147"/>
  <c r="H29" i="147"/>
  <c r="P29" i="147"/>
  <c r="Q29" i="147"/>
  <c r="R29" i="147"/>
  <c r="S29" i="147"/>
  <c r="F31" i="147"/>
  <c r="H31" i="147"/>
  <c r="P31" i="147"/>
  <c r="Q31" i="147"/>
  <c r="R31" i="147"/>
  <c r="S31" i="147"/>
  <c r="F33" i="147"/>
  <c r="H33" i="147"/>
  <c r="P33" i="147"/>
  <c r="Q33" i="147"/>
  <c r="R33" i="147"/>
  <c r="S33" i="147"/>
  <c r="Q34" i="147"/>
  <c r="R34" i="147"/>
  <c r="S34" i="147"/>
  <c r="Q35" i="147"/>
  <c r="R35" i="147"/>
  <c r="S35" i="147"/>
  <c r="F37" i="147"/>
  <c r="H37" i="147"/>
  <c r="Q37" i="147"/>
  <c r="R37" i="147"/>
  <c r="S37" i="147"/>
  <c r="Q38" i="147"/>
  <c r="R38" i="147"/>
  <c r="S38" i="147"/>
  <c r="J40" i="147"/>
  <c r="L40" i="147"/>
  <c r="N40" i="147"/>
  <c r="Q40" i="147"/>
  <c r="R40" i="147"/>
  <c r="S40" i="147"/>
  <c r="T40" i="147"/>
  <c r="N41" i="147"/>
  <c r="T41" i="147"/>
  <c r="R42" i="147"/>
  <c r="S42" i="147"/>
  <c r="T42" i="147"/>
  <c r="S45" i="147"/>
  <c r="P1" i="148"/>
  <c r="P2" i="148"/>
  <c r="F5" i="148"/>
  <c r="H5" i="148"/>
  <c r="P5" i="148"/>
  <c r="Q5" i="148"/>
  <c r="R5" i="148"/>
  <c r="S5" i="148"/>
  <c r="F7" i="148"/>
  <c r="H7" i="148"/>
  <c r="P7" i="148"/>
  <c r="Q7" i="148"/>
  <c r="R7" i="148"/>
  <c r="S7" i="148"/>
  <c r="Q8" i="148"/>
  <c r="R8" i="148"/>
  <c r="S8" i="148"/>
  <c r="F10" i="148"/>
  <c r="H10" i="148"/>
  <c r="P10" i="148"/>
  <c r="Q10" i="148"/>
  <c r="R10" i="148"/>
  <c r="S10" i="148"/>
  <c r="Q11" i="148"/>
  <c r="R11" i="148"/>
  <c r="S11" i="148"/>
  <c r="Q12" i="148"/>
  <c r="R12" i="148"/>
  <c r="S12" i="148"/>
  <c r="Q13" i="148"/>
  <c r="R13" i="148"/>
  <c r="S13" i="148"/>
  <c r="F15" i="148"/>
  <c r="H15" i="148"/>
  <c r="P15" i="148"/>
  <c r="Q15" i="148"/>
  <c r="R15" i="148"/>
  <c r="S15" i="148"/>
  <c r="Q16" i="148"/>
  <c r="R16" i="148"/>
  <c r="S16" i="148"/>
  <c r="Q17" i="148"/>
  <c r="R17" i="148"/>
  <c r="S17" i="148"/>
  <c r="Q18" i="148"/>
  <c r="R18" i="148"/>
  <c r="S18" i="148"/>
  <c r="U18" i="148"/>
  <c r="W18" i="148"/>
  <c r="F20" i="148"/>
  <c r="H20" i="148"/>
  <c r="P20" i="148"/>
  <c r="Q20" i="148"/>
  <c r="R20" i="148"/>
  <c r="S20" i="148"/>
  <c r="F22" i="148"/>
  <c r="H22" i="148"/>
  <c r="P22" i="148"/>
  <c r="Q22" i="148"/>
  <c r="R22" i="148"/>
  <c r="S22" i="148"/>
  <c r="Q23" i="148"/>
  <c r="R23" i="148"/>
  <c r="S23" i="148"/>
  <c r="F25" i="148"/>
  <c r="H25" i="148"/>
  <c r="P25" i="148"/>
  <c r="Q25" i="148"/>
  <c r="R25" i="148"/>
  <c r="S25" i="148"/>
  <c r="F27" i="148"/>
  <c r="H27" i="148"/>
  <c r="P27" i="148"/>
  <c r="Q27" i="148"/>
  <c r="R27" i="148"/>
  <c r="S27" i="148"/>
  <c r="F29" i="148"/>
  <c r="H29" i="148"/>
  <c r="P29" i="148"/>
  <c r="Q29" i="148"/>
  <c r="R29" i="148"/>
  <c r="S29" i="148"/>
  <c r="F31" i="148"/>
  <c r="H31" i="148"/>
  <c r="P31" i="148"/>
  <c r="Q31" i="148"/>
  <c r="R31" i="148"/>
  <c r="S31" i="148"/>
  <c r="F33" i="148"/>
  <c r="H33" i="148"/>
  <c r="P33" i="148"/>
  <c r="Q33" i="148"/>
  <c r="R33" i="148"/>
  <c r="S33" i="148"/>
  <c r="Q34" i="148"/>
  <c r="R34" i="148"/>
  <c r="S34" i="148"/>
  <c r="Q35" i="148"/>
  <c r="R35" i="148"/>
  <c r="S35" i="148"/>
  <c r="F37" i="148"/>
  <c r="H37" i="148"/>
  <c r="Q37" i="148"/>
  <c r="R37" i="148"/>
  <c r="S37" i="148"/>
  <c r="Q38" i="148"/>
  <c r="R38" i="148"/>
  <c r="S38" i="148"/>
  <c r="J40" i="148"/>
  <c r="L40" i="148"/>
  <c r="N40" i="148"/>
  <c r="Q40" i="148"/>
  <c r="R40" i="148"/>
  <c r="S40" i="148"/>
  <c r="T40" i="148"/>
  <c r="N41" i="148"/>
  <c r="T41" i="148"/>
  <c r="R42" i="148"/>
  <c r="S42" i="148"/>
  <c r="T42" i="148"/>
  <c r="S45" i="148"/>
  <c r="P1" i="149"/>
  <c r="P2" i="149"/>
  <c r="F5" i="149"/>
  <c r="H5" i="149"/>
  <c r="P5" i="149"/>
  <c r="Q5" i="149"/>
  <c r="R5" i="149"/>
  <c r="S5" i="149"/>
  <c r="F7" i="149"/>
  <c r="H7" i="149"/>
  <c r="P7" i="149"/>
  <c r="Q7" i="149"/>
  <c r="R7" i="149"/>
  <c r="S7" i="149"/>
  <c r="Q8" i="149"/>
  <c r="R8" i="149"/>
  <c r="S8" i="149"/>
  <c r="F10" i="149"/>
  <c r="H10" i="149"/>
  <c r="P10" i="149"/>
  <c r="Q10" i="149"/>
  <c r="R10" i="149"/>
  <c r="S10" i="149"/>
  <c r="Q11" i="149"/>
  <c r="R11" i="149"/>
  <c r="S11" i="149"/>
  <c r="Q12" i="149"/>
  <c r="R12" i="149"/>
  <c r="S12" i="149"/>
  <c r="Q13" i="149"/>
  <c r="R13" i="149"/>
  <c r="S13" i="149"/>
  <c r="F15" i="149"/>
  <c r="H15" i="149"/>
  <c r="P15" i="149"/>
  <c r="Q15" i="149"/>
  <c r="R15" i="149"/>
  <c r="S15" i="149"/>
  <c r="Q16" i="149"/>
  <c r="R16" i="149"/>
  <c r="S16" i="149"/>
  <c r="Q17" i="149"/>
  <c r="R17" i="149"/>
  <c r="S17" i="149"/>
  <c r="Q18" i="149"/>
  <c r="R18" i="149"/>
  <c r="S18" i="149"/>
  <c r="U18" i="149"/>
  <c r="W18" i="149"/>
  <c r="F20" i="149"/>
  <c r="H20" i="149"/>
  <c r="P20" i="149"/>
  <c r="Q20" i="149"/>
  <c r="R20" i="149"/>
  <c r="S20" i="149"/>
  <c r="F22" i="149"/>
  <c r="H22" i="149"/>
  <c r="P22" i="149"/>
  <c r="Q22" i="149"/>
  <c r="R22" i="149"/>
  <c r="S22" i="149"/>
  <c r="Q23" i="149"/>
  <c r="R23" i="149"/>
  <c r="S23" i="149"/>
  <c r="F25" i="149"/>
  <c r="H25" i="149"/>
  <c r="P25" i="149"/>
  <c r="Q25" i="149"/>
  <c r="R25" i="149"/>
  <c r="S25" i="149"/>
  <c r="F27" i="149"/>
  <c r="H27" i="149"/>
  <c r="P27" i="149"/>
  <c r="Q27" i="149"/>
  <c r="R27" i="149"/>
  <c r="S27" i="149"/>
  <c r="F29" i="149"/>
  <c r="H29" i="149"/>
  <c r="P29" i="149"/>
  <c r="Q29" i="149"/>
  <c r="R29" i="149"/>
  <c r="S29" i="149"/>
  <c r="F31" i="149"/>
  <c r="H31" i="149"/>
  <c r="P31" i="149"/>
  <c r="Q31" i="149"/>
  <c r="R31" i="149"/>
  <c r="S31" i="149"/>
  <c r="F33" i="149"/>
  <c r="H33" i="149"/>
  <c r="P33" i="149"/>
  <c r="Q33" i="149"/>
  <c r="R33" i="149"/>
  <c r="S33" i="149"/>
  <c r="Q34" i="149"/>
  <c r="R34" i="149"/>
  <c r="S34" i="149"/>
  <c r="Q35" i="149"/>
  <c r="R35" i="149"/>
  <c r="S35" i="149"/>
  <c r="F37" i="149"/>
  <c r="H37" i="149"/>
  <c r="Q37" i="149"/>
  <c r="R37" i="149"/>
  <c r="S37" i="149"/>
  <c r="Q38" i="149"/>
  <c r="R38" i="149"/>
  <c r="S38" i="149"/>
  <c r="J40" i="149"/>
  <c r="L40" i="149"/>
  <c r="N40" i="149"/>
  <c r="Q40" i="149"/>
  <c r="R40" i="149"/>
  <c r="S40" i="149"/>
  <c r="T40" i="149"/>
  <c r="N41" i="149"/>
  <c r="T41" i="149"/>
  <c r="R42" i="149"/>
  <c r="S42" i="149"/>
  <c r="T42" i="149"/>
  <c r="S45" i="149"/>
  <c r="P1" i="150"/>
  <c r="P2" i="150"/>
  <c r="F5" i="150"/>
  <c r="H5" i="150"/>
  <c r="P5" i="150"/>
  <c r="Q5" i="150"/>
  <c r="R5" i="150"/>
  <c r="S5" i="150"/>
  <c r="F7" i="150"/>
  <c r="H7" i="150"/>
  <c r="P7" i="150"/>
  <c r="Q7" i="150"/>
  <c r="R7" i="150"/>
  <c r="S7" i="150"/>
  <c r="Q8" i="150"/>
  <c r="R8" i="150"/>
  <c r="S8" i="150"/>
  <c r="F10" i="150"/>
  <c r="H10" i="150"/>
  <c r="P10" i="150"/>
  <c r="Q10" i="150"/>
  <c r="R10" i="150"/>
  <c r="S10" i="150"/>
  <c r="Q11" i="150"/>
  <c r="R11" i="150"/>
  <c r="S11" i="150"/>
  <c r="Q12" i="150"/>
  <c r="R12" i="150"/>
  <c r="S12" i="150"/>
  <c r="Q13" i="150"/>
  <c r="R13" i="150"/>
  <c r="S13" i="150"/>
  <c r="F15" i="150"/>
  <c r="H15" i="150"/>
  <c r="P15" i="150"/>
  <c r="Q15" i="150"/>
  <c r="R15" i="150"/>
  <c r="S15" i="150"/>
  <c r="Q16" i="150"/>
  <c r="R16" i="150"/>
  <c r="S16" i="150"/>
  <c r="Q17" i="150"/>
  <c r="R17" i="150"/>
  <c r="S17" i="150"/>
  <c r="Q18" i="150"/>
  <c r="R18" i="150"/>
  <c r="S18" i="150"/>
  <c r="U18" i="150"/>
  <c r="W18" i="150"/>
  <c r="F20" i="150"/>
  <c r="H20" i="150"/>
  <c r="P20" i="150"/>
  <c r="Q20" i="150"/>
  <c r="R20" i="150"/>
  <c r="S20" i="150"/>
  <c r="F22" i="150"/>
  <c r="H22" i="150"/>
  <c r="P22" i="150"/>
  <c r="Q22" i="150"/>
  <c r="R22" i="150"/>
  <c r="S22" i="150"/>
  <c r="Q23" i="150"/>
  <c r="R23" i="150"/>
  <c r="S23" i="150"/>
  <c r="F25" i="150"/>
  <c r="H25" i="150"/>
  <c r="P25" i="150"/>
  <c r="Q25" i="150"/>
  <c r="R25" i="150"/>
  <c r="S25" i="150"/>
  <c r="F27" i="150"/>
  <c r="H27" i="150"/>
  <c r="P27" i="150"/>
  <c r="Q27" i="150"/>
  <c r="R27" i="150"/>
  <c r="S27" i="150"/>
  <c r="F29" i="150"/>
  <c r="H29" i="150"/>
  <c r="P29" i="150"/>
  <c r="Q29" i="150"/>
  <c r="R29" i="150"/>
  <c r="S29" i="150"/>
  <c r="F31" i="150"/>
  <c r="H31" i="150"/>
  <c r="P31" i="150"/>
  <c r="Q31" i="150"/>
  <c r="R31" i="150"/>
  <c r="S31" i="150"/>
  <c r="F33" i="150"/>
  <c r="H33" i="150"/>
  <c r="P33" i="150"/>
  <c r="Q33" i="150"/>
  <c r="R33" i="150"/>
  <c r="S33" i="150"/>
  <c r="Q34" i="150"/>
  <c r="R34" i="150"/>
  <c r="S34" i="150"/>
  <c r="Q35" i="150"/>
  <c r="R35" i="150"/>
  <c r="S35" i="150"/>
  <c r="F37" i="150"/>
  <c r="H37" i="150"/>
  <c r="Q37" i="150"/>
  <c r="R37" i="150"/>
  <c r="S37" i="150"/>
  <c r="Q38" i="150"/>
  <c r="R38" i="150"/>
  <c r="S38" i="150"/>
  <c r="J40" i="150"/>
  <c r="L40" i="150"/>
  <c r="N40" i="150"/>
  <c r="Q40" i="150"/>
  <c r="R40" i="150"/>
  <c r="S40" i="150"/>
  <c r="T40" i="150"/>
  <c r="N41" i="150"/>
  <c r="T41" i="150"/>
  <c r="R42" i="150"/>
  <c r="S42" i="150"/>
  <c r="T42" i="150"/>
  <c r="S45" i="150"/>
  <c r="P1" i="151"/>
  <c r="P2" i="151"/>
  <c r="F5" i="151"/>
  <c r="H5" i="151"/>
  <c r="P5" i="151"/>
  <c r="Q5" i="151"/>
  <c r="R5" i="151"/>
  <c r="S5" i="151"/>
  <c r="F7" i="151"/>
  <c r="H7" i="151"/>
  <c r="P7" i="151"/>
  <c r="Q7" i="151"/>
  <c r="R7" i="151"/>
  <c r="S7" i="151"/>
  <c r="Q8" i="151"/>
  <c r="R8" i="151"/>
  <c r="S8" i="151"/>
  <c r="F10" i="151"/>
  <c r="H10" i="151"/>
  <c r="P10" i="151"/>
  <c r="Q10" i="151"/>
  <c r="R10" i="151"/>
  <c r="S10" i="151"/>
  <c r="Q11" i="151"/>
  <c r="R11" i="151"/>
  <c r="S11" i="151"/>
  <c r="Q12" i="151"/>
  <c r="R12" i="151"/>
  <c r="S12" i="151"/>
  <c r="Q13" i="151"/>
  <c r="R13" i="151"/>
  <c r="S13" i="151"/>
  <c r="F15" i="151"/>
  <c r="H15" i="151"/>
  <c r="P15" i="151"/>
  <c r="Q15" i="151"/>
  <c r="R15" i="151"/>
  <c r="S15" i="151"/>
  <c r="Q16" i="151"/>
  <c r="R16" i="151"/>
  <c r="S16" i="151"/>
  <c r="Q17" i="151"/>
  <c r="R17" i="151"/>
  <c r="S17" i="151"/>
  <c r="Q18" i="151"/>
  <c r="R18" i="151"/>
  <c r="S18" i="151"/>
  <c r="U18" i="151"/>
  <c r="W18" i="151"/>
  <c r="F20" i="151"/>
  <c r="H20" i="151"/>
  <c r="P20" i="151"/>
  <c r="Q20" i="151"/>
  <c r="R20" i="151"/>
  <c r="S20" i="151"/>
  <c r="F22" i="151"/>
  <c r="H22" i="151"/>
  <c r="P22" i="151"/>
  <c r="Q22" i="151"/>
  <c r="R22" i="151"/>
  <c r="S22" i="151"/>
  <c r="Q23" i="151"/>
  <c r="R23" i="151"/>
  <c r="S23" i="151"/>
  <c r="F25" i="151"/>
  <c r="H25" i="151"/>
  <c r="P25" i="151"/>
  <c r="Q25" i="151"/>
  <c r="R25" i="151"/>
  <c r="S25" i="151"/>
  <c r="F27" i="151"/>
  <c r="H27" i="151"/>
  <c r="P27" i="151"/>
  <c r="Q27" i="151"/>
  <c r="R27" i="151"/>
  <c r="S27" i="151"/>
  <c r="F29" i="151"/>
  <c r="H29" i="151"/>
  <c r="P29" i="151"/>
  <c r="Q29" i="151"/>
  <c r="R29" i="151"/>
  <c r="S29" i="151"/>
  <c r="F31" i="151"/>
  <c r="H31" i="151"/>
  <c r="P31" i="151"/>
  <c r="Q31" i="151"/>
  <c r="R31" i="151"/>
  <c r="S31" i="151"/>
  <c r="F33" i="151"/>
  <c r="H33" i="151"/>
  <c r="P33" i="151"/>
  <c r="Q33" i="151"/>
  <c r="R33" i="151"/>
  <c r="S33" i="151"/>
  <c r="Q34" i="151"/>
  <c r="R34" i="151"/>
  <c r="S34" i="151"/>
  <c r="Q35" i="151"/>
  <c r="R35" i="151"/>
  <c r="S35" i="151"/>
  <c r="F37" i="151"/>
  <c r="H37" i="151"/>
  <c r="Q37" i="151"/>
  <c r="R37" i="151"/>
  <c r="S37" i="151"/>
  <c r="Q38" i="151"/>
  <c r="R38" i="151"/>
  <c r="S38" i="151"/>
  <c r="J40" i="151"/>
  <c r="L40" i="151"/>
  <c r="N40" i="151"/>
  <c r="Q40" i="151"/>
  <c r="R40" i="151"/>
  <c r="S40" i="151"/>
  <c r="T40" i="151"/>
  <c r="N41" i="151"/>
  <c r="T41" i="151"/>
  <c r="R42" i="151"/>
  <c r="S42" i="151"/>
  <c r="T42" i="151"/>
  <c r="S45" i="151"/>
  <c r="P1" i="152"/>
  <c r="P2" i="152"/>
  <c r="F5" i="152"/>
  <c r="H5" i="152"/>
  <c r="P5" i="152"/>
  <c r="Q5" i="152"/>
  <c r="R5" i="152"/>
  <c r="S5" i="152"/>
  <c r="F7" i="152"/>
  <c r="H7" i="152"/>
  <c r="P7" i="152"/>
  <c r="Q7" i="152"/>
  <c r="R7" i="152"/>
  <c r="S7" i="152"/>
  <c r="Q8" i="152"/>
  <c r="R8" i="152"/>
  <c r="S8" i="152"/>
  <c r="F10" i="152"/>
  <c r="H10" i="152"/>
  <c r="P10" i="152"/>
  <c r="Q10" i="152"/>
  <c r="R10" i="152"/>
  <c r="S10" i="152"/>
  <c r="Q11" i="152"/>
  <c r="R11" i="152"/>
  <c r="S11" i="152"/>
  <c r="Q12" i="152"/>
  <c r="R12" i="152"/>
  <c r="S12" i="152"/>
  <c r="Q13" i="152"/>
  <c r="R13" i="152"/>
  <c r="S13" i="152"/>
  <c r="F15" i="152"/>
  <c r="H15" i="152"/>
  <c r="P15" i="152"/>
  <c r="Q15" i="152"/>
  <c r="R15" i="152"/>
  <c r="S15" i="152"/>
  <c r="Q16" i="152"/>
  <c r="R16" i="152"/>
  <c r="S16" i="152"/>
  <c r="Q17" i="152"/>
  <c r="R17" i="152"/>
  <c r="S17" i="152"/>
  <c r="Q18" i="152"/>
  <c r="R18" i="152"/>
  <c r="S18" i="152"/>
  <c r="U18" i="152"/>
  <c r="W18" i="152"/>
  <c r="F20" i="152"/>
  <c r="H20" i="152"/>
  <c r="P20" i="152"/>
  <c r="Q20" i="152"/>
  <c r="R20" i="152"/>
  <c r="S20" i="152"/>
  <c r="F22" i="152"/>
  <c r="H22" i="152"/>
  <c r="P22" i="152"/>
  <c r="Q22" i="152"/>
  <c r="R22" i="152"/>
  <c r="S22" i="152"/>
  <c r="Q23" i="152"/>
  <c r="R23" i="152"/>
  <c r="S23" i="152"/>
  <c r="F25" i="152"/>
  <c r="H25" i="152"/>
  <c r="P25" i="152"/>
  <c r="Q25" i="152"/>
  <c r="R25" i="152"/>
  <c r="S25" i="152"/>
  <c r="F27" i="152"/>
  <c r="H27" i="152"/>
  <c r="P27" i="152"/>
  <c r="Q27" i="152"/>
  <c r="R27" i="152"/>
  <c r="S27" i="152"/>
  <c r="F29" i="152"/>
  <c r="H29" i="152"/>
  <c r="P29" i="152"/>
  <c r="Q29" i="152"/>
  <c r="R29" i="152"/>
  <c r="S29" i="152"/>
  <c r="F31" i="152"/>
  <c r="H31" i="152"/>
  <c r="P31" i="152"/>
  <c r="Q31" i="152"/>
  <c r="R31" i="152"/>
  <c r="S31" i="152"/>
  <c r="F33" i="152"/>
  <c r="H33" i="152"/>
  <c r="P33" i="152"/>
  <c r="Q33" i="152"/>
  <c r="R33" i="152"/>
  <c r="S33" i="152"/>
  <c r="Q34" i="152"/>
  <c r="R34" i="152"/>
  <c r="S34" i="152"/>
  <c r="Q35" i="152"/>
  <c r="R35" i="152"/>
  <c r="S35" i="152"/>
  <c r="F37" i="152"/>
  <c r="H37" i="152"/>
  <c r="Q37" i="152"/>
  <c r="R37" i="152"/>
  <c r="S37" i="152"/>
  <c r="Q38" i="152"/>
  <c r="R38" i="152"/>
  <c r="S38" i="152"/>
  <c r="J40" i="152"/>
  <c r="L40" i="152"/>
  <c r="N40" i="152"/>
  <c r="Q40" i="152"/>
  <c r="R40" i="152"/>
  <c r="S40" i="152"/>
  <c r="T40" i="152"/>
  <c r="N41" i="152"/>
  <c r="T41" i="152"/>
  <c r="R42" i="152"/>
  <c r="S42" i="152"/>
  <c r="T42" i="152"/>
  <c r="S45" i="152"/>
  <c r="P1" i="153"/>
  <c r="P2" i="153"/>
  <c r="F5" i="153"/>
  <c r="H5" i="153"/>
  <c r="P5" i="153"/>
  <c r="Q5" i="153"/>
  <c r="R5" i="153"/>
  <c r="S5" i="153"/>
  <c r="F7" i="153"/>
  <c r="H7" i="153"/>
  <c r="P7" i="153"/>
  <c r="Q7" i="153"/>
  <c r="R7" i="153"/>
  <c r="S7" i="153"/>
  <c r="Q8" i="153"/>
  <c r="R8" i="153"/>
  <c r="S8" i="153"/>
  <c r="F10" i="153"/>
  <c r="H10" i="153"/>
  <c r="P10" i="153"/>
  <c r="Q10" i="153"/>
  <c r="R10" i="153"/>
  <c r="S10" i="153"/>
  <c r="Q11" i="153"/>
  <c r="R11" i="153"/>
  <c r="S11" i="153"/>
  <c r="Q12" i="153"/>
  <c r="R12" i="153"/>
  <c r="S12" i="153"/>
  <c r="Q13" i="153"/>
  <c r="R13" i="153"/>
  <c r="S13" i="153"/>
  <c r="F15" i="153"/>
  <c r="H15" i="153"/>
  <c r="P15" i="153"/>
  <c r="Q15" i="153"/>
  <c r="R15" i="153"/>
  <c r="S15" i="153"/>
  <c r="Q16" i="153"/>
  <c r="R16" i="153"/>
  <c r="S16" i="153"/>
  <c r="Q17" i="153"/>
  <c r="R17" i="153"/>
  <c r="S17" i="153"/>
  <c r="Q18" i="153"/>
  <c r="R18" i="153"/>
  <c r="S18" i="153"/>
  <c r="U18" i="153"/>
  <c r="W18" i="153"/>
  <c r="F20" i="153"/>
  <c r="H20" i="153"/>
  <c r="P20" i="153"/>
  <c r="Q20" i="153"/>
  <c r="R20" i="153"/>
  <c r="S20" i="153"/>
  <c r="F22" i="153"/>
  <c r="H22" i="153"/>
  <c r="P22" i="153"/>
  <c r="Q22" i="153"/>
  <c r="R22" i="153"/>
  <c r="S22" i="153"/>
  <c r="Q23" i="153"/>
  <c r="R23" i="153"/>
  <c r="S23" i="153"/>
  <c r="F25" i="153"/>
  <c r="H25" i="153"/>
  <c r="P25" i="153"/>
  <c r="Q25" i="153"/>
  <c r="R25" i="153"/>
  <c r="S25" i="153"/>
  <c r="F27" i="153"/>
  <c r="H27" i="153"/>
  <c r="P27" i="153"/>
  <c r="Q27" i="153"/>
  <c r="R27" i="153"/>
  <c r="S27" i="153"/>
  <c r="F29" i="153"/>
  <c r="H29" i="153"/>
  <c r="P29" i="153"/>
  <c r="Q29" i="153"/>
  <c r="R29" i="153"/>
  <c r="S29" i="153"/>
  <c r="F31" i="153"/>
  <c r="H31" i="153"/>
  <c r="P31" i="153"/>
  <c r="Q31" i="153"/>
  <c r="R31" i="153"/>
  <c r="S31" i="153"/>
  <c r="F33" i="153"/>
  <c r="H33" i="153"/>
  <c r="P33" i="153"/>
  <c r="Q33" i="153"/>
  <c r="R33" i="153"/>
  <c r="S33" i="153"/>
  <c r="Q34" i="153"/>
  <c r="R34" i="153"/>
  <c r="S34" i="153"/>
  <c r="Q35" i="153"/>
  <c r="R35" i="153"/>
  <c r="S35" i="153"/>
  <c r="F37" i="153"/>
  <c r="H37" i="153"/>
  <c r="Q37" i="153"/>
  <c r="R37" i="153"/>
  <c r="S37" i="153"/>
  <c r="Q38" i="153"/>
  <c r="R38" i="153"/>
  <c r="S38" i="153"/>
  <c r="J40" i="153"/>
  <c r="L40" i="153"/>
  <c r="N40" i="153"/>
  <c r="Q40" i="153"/>
  <c r="R40" i="153"/>
  <c r="S40" i="153"/>
  <c r="T40" i="153"/>
  <c r="N41" i="153"/>
  <c r="T41" i="153"/>
  <c r="R42" i="153"/>
  <c r="S42" i="153"/>
  <c r="T42" i="153"/>
  <c r="S45" i="153"/>
  <c r="P1" i="154"/>
  <c r="P2" i="154"/>
  <c r="F5" i="154"/>
  <c r="H5" i="154"/>
  <c r="P5" i="154"/>
  <c r="Q5" i="154"/>
  <c r="R5" i="154"/>
  <c r="S5" i="154"/>
  <c r="F7" i="154"/>
  <c r="H7" i="154"/>
  <c r="P7" i="154"/>
  <c r="Q7" i="154"/>
  <c r="R7" i="154"/>
  <c r="S7" i="154"/>
  <c r="Q8" i="154"/>
  <c r="R8" i="154"/>
  <c r="S8" i="154"/>
  <c r="F10" i="154"/>
  <c r="H10" i="154"/>
  <c r="P10" i="154"/>
  <c r="Q10" i="154"/>
  <c r="R10" i="154"/>
  <c r="S10" i="154"/>
  <c r="Q11" i="154"/>
  <c r="R11" i="154"/>
  <c r="S11" i="154"/>
  <c r="Q12" i="154"/>
  <c r="R12" i="154"/>
  <c r="S12" i="154"/>
  <c r="Q13" i="154"/>
  <c r="R13" i="154"/>
  <c r="S13" i="154"/>
  <c r="F15" i="154"/>
  <c r="H15" i="154"/>
  <c r="P15" i="154"/>
  <c r="Q15" i="154"/>
  <c r="R15" i="154"/>
  <c r="S15" i="154"/>
  <c r="Q16" i="154"/>
  <c r="R16" i="154"/>
  <c r="S16" i="154"/>
  <c r="Q17" i="154"/>
  <c r="R17" i="154"/>
  <c r="S17" i="154"/>
  <c r="Q18" i="154"/>
  <c r="R18" i="154"/>
  <c r="S18" i="154"/>
  <c r="U18" i="154"/>
  <c r="W18" i="154"/>
  <c r="F20" i="154"/>
  <c r="H20" i="154"/>
  <c r="P20" i="154"/>
  <c r="Q20" i="154"/>
  <c r="R20" i="154"/>
  <c r="S20" i="154"/>
  <c r="F22" i="154"/>
  <c r="H22" i="154"/>
  <c r="P22" i="154"/>
  <c r="Q22" i="154"/>
  <c r="R22" i="154"/>
  <c r="S22" i="154"/>
  <c r="Q23" i="154"/>
  <c r="R23" i="154"/>
  <c r="S23" i="154"/>
  <c r="F25" i="154"/>
  <c r="H25" i="154"/>
  <c r="P25" i="154"/>
  <c r="Q25" i="154"/>
  <c r="R25" i="154"/>
  <c r="S25" i="154"/>
  <c r="F27" i="154"/>
  <c r="H27" i="154"/>
  <c r="P27" i="154"/>
  <c r="Q27" i="154"/>
  <c r="R27" i="154"/>
  <c r="S27" i="154"/>
  <c r="F29" i="154"/>
  <c r="H29" i="154"/>
  <c r="P29" i="154"/>
  <c r="Q29" i="154"/>
  <c r="R29" i="154"/>
  <c r="S29" i="154"/>
  <c r="F31" i="154"/>
  <c r="H31" i="154"/>
  <c r="P31" i="154"/>
  <c r="Q31" i="154"/>
  <c r="R31" i="154"/>
  <c r="S31" i="154"/>
  <c r="F33" i="154"/>
  <c r="H33" i="154"/>
  <c r="P33" i="154"/>
  <c r="Q33" i="154"/>
  <c r="R33" i="154"/>
  <c r="S33" i="154"/>
  <c r="Q34" i="154"/>
  <c r="R34" i="154"/>
  <c r="S34" i="154"/>
  <c r="Q35" i="154"/>
  <c r="R35" i="154"/>
  <c r="S35" i="154"/>
  <c r="F37" i="154"/>
  <c r="H37" i="154"/>
  <c r="Q37" i="154"/>
  <c r="R37" i="154"/>
  <c r="S37" i="154"/>
  <c r="Q38" i="154"/>
  <c r="R38" i="154"/>
  <c r="S38" i="154"/>
  <c r="J40" i="154"/>
  <c r="L40" i="154"/>
  <c r="N40" i="154"/>
  <c r="Q40" i="154"/>
  <c r="R40" i="154"/>
  <c r="S40" i="154"/>
  <c r="T40" i="154"/>
  <c r="N41" i="154"/>
  <c r="T41" i="154"/>
  <c r="R42" i="154"/>
  <c r="S42" i="154"/>
  <c r="T42" i="154"/>
  <c r="S45" i="154"/>
  <c r="P1" i="129"/>
  <c r="P2" i="129"/>
  <c r="F5" i="129"/>
  <c r="H5" i="129"/>
  <c r="P5" i="129"/>
  <c r="Q5" i="129"/>
  <c r="R5" i="129"/>
  <c r="S5" i="129"/>
  <c r="F7" i="129"/>
  <c r="H7" i="129"/>
  <c r="P7" i="129"/>
  <c r="Q7" i="129"/>
  <c r="R7" i="129"/>
  <c r="S7" i="129"/>
  <c r="Q8" i="129"/>
  <c r="R8" i="129"/>
  <c r="S8" i="129"/>
  <c r="F10" i="129"/>
  <c r="H10" i="129"/>
  <c r="P10" i="129"/>
  <c r="Q10" i="129"/>
  <c r="R10" i="129"/>
  <c r="S10" i="129"/>
  <c r="Q11" i="129"/>
  <c r="R11" i="129"/>
  <c r="S11" i="129"/>
  <c r="Q12" i="129"/>
  <c r="R12" i="129"/>
  <c r="S12" i="129"/>
  <c r="Q13" i="129"/>
  <c r="R13" i="129"/>
  <c r="S13" i="129"/>
  <c r="F15" i="129"/>
  <c r="H15" i="129"/>
  <c r="P15" i="129"/>
  <c r="Q15" i="129"/>
  <c r="R15" i="129"/>
  <c r="S15" i="129"/>
  <c r="Q16" i="129"/>
  <c r="R16" i="129"/>
  <c r="S16" i="129"/>
  <c r="Q17" i="129"/>
  <c r="R17" i="129"/>
  <c r="S17" i="129"/>
  <c r="Q18" i="129"/>
  <c r="R18" i="129"/>
  <c r="S18" i="129"/>
  <c r="U18" i="129"/>
  <c r="W18" i="129"/>
  <c r="F20" i="129"/>
  <c r="H20" i="129"/>
  <c r="P20" i="129"/>
  <c r="Q20" i="129"/>
  <c r="R20" i="129"/>
  <c r="S20" i="129"/>
  <c r="F22" i="129"/>
  <c r="H22" i="129"/>
  <c r="P22" i="129"/>
  <c r="Q22" i="129"/>
  <c r="R22" i="129"/>
  <c r="S22" i="129"/>
  <c r="Q23" i="129"/>
  <c r="R23" i="129"/>
  <c r="S23" i="129"/>
  <c r="F25" i="129"/>
  <c r="H25" i="129"/>
  <c r="P25" i="129"/>
  <c r="Q25" i="129"/>
  <c r="R25" i="129"/>
  <c r="S25" i="129"/>
  <c r="F27" i="129"/>
  <c r="H27" i="129"/>
  <c r="P27" i="129"/>
  <c r="Q27" i="129"/>
  <c r="R27" i="129"/>
  <c r="S27" i="129"/>
  <c r="F29" i="129"/>
  <c r="H29" i="129"/>
  <c r="P29" i="129"/>
  <c r="Q29" i="129"/>
  <c r="R29" i="129"/>
  <c r="S29" i="129"/>
  <c r="F31" i="129"/>
  <c r="H31" i="129"/>
  <c r="P31" i="129"/>
  <c r="Q31" i="129"/>
  <c r="R31" i="129"/>
  <c r="S31" i="129"/>
  <c r="F33" i="129"/>
  <c r="H33" i="129"/>
  <c r="P33" i="129"/>
  <c r="Q33" i="129"/>
  <c r="R33" i="129"/>
  <c r="S33" i="129"/>
  <c r="Q34" i="129"/>
  <c r="R34" i="129"/>
  <c r="S34" i="129"/>
  <c r="Q35" i="129"/>
  <c r="R35" i="129"/>
  <c r="S35" i="129"/>
  <c r="F37" i="129"/>
  <c r="H37" i="129"/>
  <c r="Q37" i="129"/>
  <c r="R37" i="129"/>
  <c r="S37" i="129"/>
  <c r="Q38" i="129"/>
  <c r="R38" i="129"/>
  <c r="S38" i="129"/>
  <c r="J40" i="129"/>
  <c r="L40" i="129"/>
  <c r="N40" i="129"/>
  <c r="Q40" i="129"/>
  <c r="R40" i="129"/>
  <c r="S40" i="129"/>
  <c r="T40" i="129"/>
  <c r="N41" i="129"/>
  <c r="T41" i="129"/>
  <c r="R42" i="129"/>
  <c r="S42" i="129"/>
  <c r="T42" i="129"/>
  <c r="S45" i="129"/>
  <c r="P1" i="130"/>
  <c r="P2" i="130"/>
  <c r="F5" i="130"/>
  <c r="H5" i="130"/>
  <c r="P5" i="130"/>
  <c r="Q5" i="130"/>
  <c r="R5" i="130"/>
  <c r="S5" i="130"/>
  <c r="F7" i="130"/>
  <c r="H7" i="130"/>
  <c r="P7" i="130"/>
  <c r="Q7" i="130"/>
  <c r="R7" i="130"/>
  <c r="S7" i="130"/>
  <c r="Q8" i="130"/>
  <c r="R8" i="130"/>
  <c r="S8" i="130"/>
  <c r="F10" i="130"/>
  <c r="H10" i="130"/>
  <c r="P10" i="130"/>
  <c r="Q10" i="130"/>
  <c r="R10" i="130"/>
  <c r="S10" i="130"/>
  <c r="Q11" i="130"/>
  <c r="R11" i="130"/>
  <c r="S11" i="130"/>
  <c r="Q12" i="130"/>
  <c r="R12" i="130"/>
  <c r="S12" i="130"/>
  <c r="Q13" i="130"/>
  <c r="R13" i="130"/>
  <c r="S13" i="130"/>
  <c r="F15" i="130"/>
  <c r="H15" i="130"/>
  <c r="P15" i="130"/>
  <c r="Q15" i="130"/>
  <c r="R15" i="130"/>
  <c r="S15" i="130"/>
  <c r="Q16" i="130"/>
  <c r="R16" i="130"/>
  <c r="S16" i="130"/>
  <c r="Q17" i="130"/>
  <c r="R17" i="130"/>
  <c r="S17" i="130"/>
  <c r="Q18" i="130"/>
  <c r="R18" i="130"/>
  <c r="S18" i="130"/>
  <c r="U18" i="130"/>
  <c r="W18" i="130"/>
  <c r="F20" i="130"/>
  <c r="H20" i="130"/>
  <c r="P20" i="130"/>
  <c r="Q20" i="130"/>
  <c r="R20" i="130"/>
  <c r="S20" i="130"/>
  <c r="F22" i="130"/>
  <c r="H22" i="130"/>
  <c r="P22" i="130"/>
  <c r="Q22" i="130"/>
  <c r="R22" i="130"/>
  <c r="S22" i="130"/>
  <c r="Q23" i="130"/>
  <c r="R23" i="130"/>
  <c r="S23" i="130"/>
  <c r="F25" i="130"/>
  <c r="H25" i="130"/>
  <c r="P25" i="130"/>
  <c r="Q25" i="130"/>
  <c r="R25" i="130"/>
  <c r="S25" i="130"/>
  <c r="F27" i="130"/>
  <c r="H27" i="130"/>
  <c r="P27" i="130"/>
  <c r="Q27" i="130"/>
  <c r="R27" i="130"/>
  <c r="S27" i="130"/>
  <c r="F29" i="130"/>
  <c r="H29" i="130"/>
  <c r="P29" i="130"/>
  <c r="Q29" i="130"/>
  <c r="R29" i="130"/>
  <c r="S29" i="130"/>
  <c r="F31" i="130"/>
  <c r="H31" i="130"/>
  <c r="P31" i="130"/>
  <c r="Q31" i="130"/>
  <c r="R31" i="130"/>
  <c r="S31" i="130"/>
  <c r="F33" i="130"/>
  <c r="H33" i="130"/>
  <c r="P33" i="130"/>
  <c r="Q33" i="130"/>
  <c r="R33" i="130"/>
  <c r="S33" i="130"/>
  <c r="Q34" i="130"/>
  <c r="R34" i="130"/>
  <c r="S34" i="130"/>
  <c r="Q35" i="130"/>
  <c r="R35" i="130"/>
  <c r="S35" i="130"/>
  <c r="F37" i="130"/>
  <c r="H37" i="130"/>
  <c r="Q37" i="130"/>
  <c r="R37" i="130"/>
  <c r="S37" i="130"/>
  <c r="Q38" i="130"/>
  <c r="R38" i="130"/>
  <c r="S38" i="130"/>
  <c r="J40" i="130"/>
  <c r="L40" i="130"/>
  <c r="N40" i="130"/>
  <c r="Q40" i="130"/>
  <c r="R40" i="130"/>
  <c r="S40" i="130"/>
  <c r="T40" i="130"/>
  <c r="N41" i="130"/>
  <c r="T41" i="130"/>
  <c r="R42" i="130"/>
  <c r="S42" i="130"/>
  <c r="T42" i="130"/>
  <c r="S45" i="130"/>
  <c r="P1" i="131"/>
  <c r="P2" i="131"/>
  <c r="F5" i="131"/>
  <c r="H5" i="131"/>
  <c r="P5" i="131"/>
  <c r="Q5" i="131"/>
  <c r="R5" i="131"/>
  <c r="S5" i="131"/>
  <c r="F7" i="131"/>
  <c r="H7" i="131"/>
  <c r="P7" i="131"/>
  <c r="Q7" i="131"/>
  <c r="R7" i="131"/>
  <c r="S7" i="131"/>
  <c r="Q8" i="131"/>
  <c r="R8" i="131"/>
  <c r="S8" i="131"/>
  <c r="F10" i="131"/>
  <c r="H10" i="131"/>
  <c r="P10" i="131"/>
  <c r="Q10" i="131"/>
  <c r="R10" i="131"/>
  <c r="S10" i="131"/>
  <c r="Q11" i="131"/>
  <c r="R11" i="131"/>
  <c r="S11" i="131"/>
  <c r="Q12" i="131"/>
  <c r="R12" i="131"/>
  <c r="S12" i="131"/>
  <c r="Q13" i="131"/>
  <c r="R13" i="131"/>
  <c r="S13" i="131"/>
  <c r="F15" i="131"/>
  <c r="H15" i="131"/>
  <c r="P15" i="131"/>
  <c r="Q15" i="131"/>
  <c r="R15" i="131"/>
  <c r="S15" i="131"/>
  <c r="Q16" i="131"/>
  <c r="R16" i="131"/>
  <c r="S16" i="131"/>
  <c r="Q17" i="131"/>
  <c r="R17" i="131"/>
  <c r="S17" i="131"/>
  <c r="Q18" i="131"/>
  <c r="R18" i="131"/>
  <c r="S18" i="131"/>
  <c r="U18" i="131"/>
  <c r="W18" i="131"/>
  <c r="F20" i="131"/>
  <c r="H20" i="131"/>
  <c r="P20" i="131"/>
  <c r="Q20" i="131"/>
  <c r="R20" i="131"/>
  <c r="S20" i="131"/>
  <c r="F22" i="131"/>
  <c r="H22" i="131"/>
  <c r="P22" i="131"/>
  <c r="Q22" i="131"/>
  <c r="R22" i="131"/>
  <c r="S22" i="131"/>
  <c r="Q23" i="131"/>
  <c r="R23" i="131"/>
  <c r="S23" i="131"/>
  <c r="F25" i="131"/>
  <c r="H25" i="131"/>
  <c r="P25" i="131"/>
  <c r="Q25" i="131"/>
  <c r="R25" i="131"/>
  <c r="S25" i="131"/>
  <c r="F27" i="131"/>
  <c r="H27" i="131"/>
  <c r="P27" i="131"/>
  <c r="Q27" i="131"/>
  <c r="R27" i="131"/>
  <c r="S27" i="131"/>
  <c r="F29" i="131"/>
  <c r="H29" i="131"/>
  <c r="P29" i="131"/>
  <c r="Q29" i="131"/>
  <c r="R29" i="131"/>
  <c r="S29" i="131"/>
  <c r="F31" i="131"/>
  <c r="H31" i="131"/>
  <c r="P31" i="131"/>
  <c r="Q31" i="131"/>
  <c r="R31" i="131"/>
  <c r="S31" i="131"/>
  <c r="F33" i="131"/>
  <c r="H33" i="131"/>
  <c r="P33" i="131"/>
  <c r="Q33" i="131"/>
  <c r="R33" i="131"/>
  <c r="S33" i="131"/>
  <c r="Q34" i="131"/>
  <c r="R34" i="131"/>
  <c r="S34" i="131"/>
  <c r="Q35" i="131"/>
  <c r="R35" i="131"/>
  <c r="S35" i="131"/>
  <c r="F37" i="131"/>
  <c r="H37" i="131"/>
  <c r="Q37" i="131"/>
  <c r="R37" i="131"/>
  <c r="S37" i="131"/>
  <c r="Q38" i="131"/>
  <c r="R38" i="131"/>
  <c r="S38" i="131"/>
  <c r="J40" i="131"/>
  <c r="L40" i="131"/>
  <c r="N40" i="131"/>
  <c r="Q40" i="131"/>
  <c r="R40" i="131"/>
  <c r="S40" i="131"/>
  <c r="T40" i="131"/>
  <c r="N41" i="131"/>
  <c r="T41" i="131"/>
  <c r="R42" i="131"/>
  <c r="S42" i="131"/>
  <c r="T42" i="131"/>
  <c r="S45" i="131"/>
  <c r="P1" i="132"/>
  <c r="P2" i="132"/>
  <c r="F5" i="132"/>
  <c r="H5" i="132"/>
  <c r="P5" i="132"/>
  <c r="Q5" i="132"/>
  <c r="R5" i="132"/>
  <c r="S5" i="132"/>
  <c r="F7" i="132"/>
  <c r="H7" i="132"/>
  <c r="P7" i="132"/>
  <c r="Q7" i="132"/>
  <c r="R7" i="132"/>
  <c r="S7" i="132"/>
  <c r="Q8" i="132"/>
  <c r="R8" i="132"/>
  <c r="S8" i="132"/>
  <c r="F10" i="132"/>
  <c r="H10" i="132"/>
  <c r="P10" i="132"/>
  <c r="Q10" i="132"/>
  <c r="R10" i="132"/>
  <c r="S10" i="132"/>
  <c r="Q11" i="132"/>
  <c r="R11" i="132"/>
  <c r="S11" i="132"/>
  <c r="Q12" i="132"/>
  <c r="R12" i="132"/>
  <c r="S12" i="132"/>
  <c r="Q13" i="132"/>
  <c r="R13" i="132"/>
  <c r="S13" i="132"/>
  <c r="F15" i="132"/>
  <c r="H15" i="132"/>
  <c r="P15" i="132"/>
  <c r="Q15" i="132"/>
  <c r="R15" i="132"/>
  <c r="S15" i="132"/>
  <c r="Q16" i="132"/>
  <c r="R16" i="132"/>
  <c r="S16" i="132"/>
  <c r="Q17" i="132"/>
  <c r="R17" i="132"/>
  <c r="S17" i="132"/>
  <c r="Q18" i="132"/>
  <c r="R18" i="132"/>
  <c r="S18" i="132"/>
  <c r="U18" i="132"/>
  <c r="W18" i="132"/>
  <c r="F20" i="132"/>
  <c r="H20" i="132"/>
  <c r="P20" i="132"/>
  <c r="Q20" i="132"/>
  <c r="R20" i="132"/>
  <c r="S20" i="132"/>
  <c r="F22" i="132"/>
  <c r="H22" i="132"/>
  <c r="P22" i="132"/>
  <c r="Q22" i="132"/>
  <c r="R22" i="132"/>
  <c r="S22" i="132"/>
  <c r="Q23" i="132"/>
  <c r="R23" i="132"/>
  <c r="S23" i="132"/>
  <c r="F25" i="132"/>
  <c r="H25" i="132"/>
  <c r="P25" i="132"/>
  <c r="Q25" i="132"/>
  <c r="R25" i="132"/>
  <c r="S25" i="132"/>
  <c r="F27" i="132"/>
  <c r="H27" i="132"/>
  <c r="P27" i="132"/>
  <c r="Q27" i="132"/>
  <c r="R27" i="132"/>
  <c r="S27" i="132"/>
  <c r="F29" i="132"/>
  <c r="H29" i="132"/>
  <c r="P29" i="132"/>
  <c r="Q29" i="132"/>
  <c r="R29" i="132"/>
  <c r="S29" i="132"/>
  <c r="F31" i="132"/>
  <c r="H31" i="132"/>
  <c r="P31" i="132"/>
  <c r="Q31" i="132"/>
  <c r="R31" i="132"/>
  <c r="S31" i="132"/>
  <c r="F33" i="132"/>
  <c r="H33" i="132"/>
  <c r="P33" i="132"/>
  <c r="Q33" i="132"/>
  <c r="R33" i="132"/>
  <c r="S33" i="132"/>
  <c r="Q34" i="132"/>
  <c r="R34" i="132"/>
  <c r="S34" i="132"/>
  <c r="Q35" i="132"/>
  <c r="R35" i="132"/>
  <c r="S35" i="132"/>
  <c r="F37" i="132"/>
  <c r="H37" i="132"/>
  <c r="Q37" i="132"/>
  <c r="R37" i="132"/>
  <c r="S37" i="132"/>
  <c r="Q38" i="132"/>
  <c r="R38" i="132"/>
  <c r="S38" i="132"/>
  <c r="J40" i="132"/>
  <c r="L40" i="132"/>
  <c r="N40" i="132"/>
  <c r="Q40" i="132"/>
  <c r="R40" i="132"/>
  <c r="S40" i="132"/>
  <c r="T40" i="132"/>
  <c r="N41" i="132"/>
  <c r="T41" i="132"/>
  <c r="R42" i="132"/>
  <c r="S42" i="132"/>
  <c r="T42" i="132"/>
  <c r="S45" i="132"/>
  <c r="P1" i="133"/>
  <c r="P2" i="133"/>
  <c r="F5" i="133"/>
  <c r="H5" i="133"/>
  <c r="P5" i="133"/>
  <c r="Q5" i="133"/>
  <c r="R5" i="133"/>
  <c r="S5" i="133"/>
  <c r="F7" i="133"/>
  <c r="H7" i="133"/>
  <c r="P7" i="133"/>
  <c r="Q7" i="133"/>
  <c r="R7" i="133"/>
  <c r="S7" i="133"/>
  <c r="Q8" i="133"/>
  <c r="R8" i="133"/>
  <c r="S8" i="133"/>
  <c r="F10" i="133"/>
  <c r="H10" i="133"/>
  <c r="P10" i="133"/>
  <c r="Q10" i="133"/>
  <c r="R10" i="133"/>
  <c r="S10" i="133"/>
  <c r="Q11" i="133"/>
  <c r="R11" i="133"/>
  <c r="S11" i="133"/>
  <c r="Q12" i="133"/>
  <c r="R12" i="133"/>
  <c r="S12" i="133"/>
  <c r="Q13" i="133"/>
  <c r="R13" i="133"/>
  <c r="S13" i="133"/>
  <c r="F15" i="133"/>
  <c r="H15" i="133"/>
  <c r="P15" i="133"/>
  <c r="Q15" i="133"/>
  <c r="R15" i="133"/>
  <c r="S15" i="133"/>
  <c r="Q16" i="133"/>
  <c r="R16" i="133"/>
  <c r="S16" i="133"/>
  <c r="Q17" i="133"/>
  <c r="R17" i="133"/>
  <c r="S17" i="133"/>
  <c r="Q18" i="133"/>
  <c r="R18" i="133"/>
  <c r="S18" i="133"/>
  <c r="U18" i="133"/>
  <c r="W18" i="133"/>
  <c r="F20" i="133"/>
  <c r="H20" i="133"/>
  <c r="P20" i="133"/>
  <c r="Q20" i="133"/>
  <c r="R20" i="133"/>
  <c r="S20" i="133"/>
  <c r="F22" i="133"/>
  <c r="H22" i="133"/>
  <c r="P22" i="133"/>
  <c r="Q22" i="133"/>
  <c r="R22" i="133"/>
  <c r="S22" i="133"/>
  <c r="Q23" i="133"/>
  <c r="R23" i="133"/>
  <c r="S23" i="133"/>
  <c r="F25" i="133"/>
  <c r="H25" i="133"/>
  <c r="P25" i="133"/>
  <c r="Q25" i="133"/>
  <c r="R25" i="133"/>
  <c r="S25" i="133"/>
  <c r="F27" i="133"/>
  <c r="H27" i="133"/>
  <c r="P27" i="133"/>
  <c r="Q27" i="133"/>
  <c r="R27" i="133"/>
  <c r="S27" i="133"/>
  <c r="F29" i="133"/>
  <c r="H29" i="133"/>
  <c r="P29" i="133"/>
  <c r="Q29" i="133"/>
  <c r="R29" i="133"/>
  <c r="S29" i="133"/>
  <c r="F31" i="133"/>
  <c r="H31" i="133"/>
  <c r="P31" i="133"/>
  <c r="Q31" i="133"/>
  <c r="R31" i="133"/>
  <c r="S31" i="133"/>
  <c r="F33" i="133"/>
  <c r="H33" i="133"/>
  <c r="P33" i="133"/>
  <c r="Q33" i="133"/>
  <c r="R33" i="133"/>
  <c r="S33" i="133"/>
  <c r="Q34" i="133"/>
  <c r="R34" i="133"/>
  <c r="S34" i="133"/>
  <c r="Q35" i="133"/>
  <c r="R35" i="133"/>
  <c r="S35" i="133"/>
  <c r="F37" i="133"/>
  <c r="H37" i="133"/>
  <c r="Q37" i="133"/>
  <c r="R37" i="133"/>
  <c r="S37" i="133"/>
  <c r="Q38" i="133"/>
  <c r="R38" i="133"/>
  <c r="S38" i="133"/>
  <c r="J40" i="133"/>
  <c r="L40" i="133"/>
  <c r="N40" i="133"/>
  <c r="Q40" i="133"/>
  <c r="R40" i="133"/>
  <c r="S40" i="133"/>
  <c r="T40" i="133"/>
  <c r="N41" i="133"/>
  <c r="T41" i="133"/>
  <c r="R42" i="133"/>
  <c r="S42" i="133"/>
  <c r="T42" i="133"/>
  <c r="S45" i="133"/>
  <c r="P1" i="134"/>
  <c r="P2" i="134"/>
  <c r="F5" i="134"/>
  <c r="H5" i="134"/>
  <c r="P5" i="134"/>
  <c r="Q5" i="134"/>
  <c r="R5" i="134"/>
  <c r="S5" i="134"/>
  <c r="F7" i="134"/>
  <c r="H7" i="134"/>
  <c r="P7" i="134"/>
  <c r="Q7" i="134"/>
  <c r="R7" i="134"/>
  <c r="S7" i="134"/>
  <c r="Q8" i="134"/>
  <c r="R8" i="134"/>
  <c r="S8" i="134"/>
  <c r="F10" i="134"/>
  <c r="H10" i="134"/>
  <c r="P10" i="134"/>
  <c r="Q10" i="134"/>
  <c r="R10" i="134"/>
  <c r="S10" i="134"/>
  <c r="Q11" i="134"/>
  <c r="R11" i="134"/>
  <c r="S11" i="134"/>
  <c r="Q12" i="134"/>
  <c r="R12" i="134"/>
  <c r="S12" i="134"/>
  <c r="Q13" i="134"/>
  <c r="R13" i="134"/>
  <c r="S13" i="134"/>
  <c r="F15" i="134"/>
  <c r="H15" i="134"/>
  <c r="P15" i="134"/>
  <c r="Q15" i="134"/>
  <c r="R15" i="134"/>
  <c r="S15" i="134"/>
  <c r="Q16" i="134"/>
  <c r="R16" i="134"/>
  <c r="S16" i="134"/>
  <c r="Q17" i="134"/>
  <c r="R17" i="134"/>
  <c r="S17" i="134"/>
  <c r="Q18" i="134"/>
  <c r="R18" i="134"/>
  <c r="S18" i="134"/>
  <c r="U18" i="134"/>
  <c r="W18" i="134"/>
  <c r="F20" i="134"/>
  <c r="H20" i="134"/>
  <c r="P20" i="134"/>
  <c r="Q20" i="134"/>
  <c r="R20" i="134"/>
  <c r="S20" i="134"/>
  <c r="F22" i="134"/>
  <c r="H22" i="134"/>
  <c r="P22" i="134"/>
  <c r="Q22" i="134"/>
  <c r="R22" i="134"/>
  <c r="S22" i="134"/>
  <c r="Q23" i="134"/>
  <c r="R23" i="134"/>
  <c r="S23" i="134"/>
  <c r="F25" i="134"/>
  <c r="H25" i="134"/>
  <c r="P25" i="134"/>
  <c r="Q25" i="134"/>
  <c r="R25" i="134"/>
  <c r="S25" i="134"/>
  <c r="F27" i="134"/>
  <c r="H27" i="134"/>
  <c r="P27" i="134"/>
  <c r="Q27" i="134"/>
  <c r="R27" i="134"/>
  <c r="S27" i="134"/>
  <c r="F29" i="134"/>
  <c r="H29" i="134"/>
  <c r="P29" i="134"/>
  <c r="Q29" i="134"/>
  <c r="R29" i="134"/>
  <c r="S29" i="134"/>
  <c r="F31" i="134"/>
  <c r="H31" i="134"/>
  <c r="P31" i="134"/>
  <c r="Q31" i="134"/>
  <c r="R31" i="134"/>
  <c r="S31" i="134"/>
  <c r="F33" i="134"/>
  <c r="H33" i="134"/>
  <c r="P33" i="134"/>
  <c r="Q33" i="134"/>
  <c r="R33" i="134"/>
  <c r="S33" i="134"/>
  <c r="Q34" i="134"/>
  <c r="R34" i="134"/>
  <c r="S34" i="134"/>
  <c r="Q35" i="134"/>
  <c r="R35" i="134"/>
  <c r="S35" i="134"/>
  <c r="F37" i="134"/>
  <c r="H37" i="134"/>
  <c r="Q37" i="134"/>
  <c r="R37" i="134"/>
  <c r="S37" i="134"/>
  <c r="Q38" i="134"/>
  <c r="R38" i="134"/>
  <c r="S38" i="134"/>
  <c r="J40" i="134"/>
  <c r="L40" i="134"/>
  <c r="N40" i="134"/>
  <c r="Q40" i="134"/>
  <c r="R40" i="134"/>
  <c r="S40" i="134"/>
  <c r="T40" i="134"/>
  <c r="N41" i="134"/>
  <c r="T41" i="134"/>
  <c r="R42" i="134"/>
  <c r="S42" i="134"/>
  <c r="T42" i="134"/>
  <c r="S45" i="134"/>
  <c r="P1" i="135"/>
  <c r="P2" i="135"/>
  <c r="F5" i="135"/>
  <c r="H5" i="135"/>
  <c r="P5" i="135"/>
  <c r="Q5" i="135"/>
  <c r="R5" i="135"/>
  <c r="S5" i="135"/>
  <c r="F7" i="135"/>
  <c r="H7" i="135"/>
  <c r="P7" i="135"/>
  <c r="Q7" i="135"/>
  <c r="R7" i="135"/>
  <c r="S7" i="135"/>
  <c r="Q8" i="135"/>
  <c r="R8" i="135"/>
  <c r="S8" i="135"/>
  <c r="F10" i="135"/>
  <c r="H10" i="135"/>
  <c r="P10" i="135"/>
  <c r="Q10" i="135"/>
  <c r="R10" i="135"/>
  <c r="S10" i="135"/>
  <c r="Q11" i="135"/>
  <c r="R11" i="135"/>
  <c r="S11" i="135"/>
  <c r="Q12" i="135"/>
  <c r="R12" i="135"/>
  <c r="S12" i="135"/>
  <c r="Q13" i="135"/>
  <c r="R13" i="135"/>
  <c r="S13" i="135"/>
  <c r="F15" i="135"/>
  <c r="H15" i="135"/>
  <c r="P15" i="135"/>
  <c r="Q15" i="135"/>
  <c r="R15" i="135"/>
  <c r="S15" i="135"/>
  <c r="Q16" i="135"/>
  <c r="R16" i="135"/>
  <c r="S16" i="135"/>
  <c r="Q17" i="135"/>
  <c r="R17" i="135"/>
  <c r="S17" i="135"/>
  <c r="Q18" i="135"/>
  <c r="R18" i="135"/>
  <c r="S18" i="135"/>
  <c r="U18" i="135"/>
  <c r="W18" i="135"/>
  <c r="F20" i="135"/>
  <c r="H20" i="135"/>
  <c r="P20" i="135"/>
  <c r="Q20" i="135"/>
  <c r="R20" i="135"/>
  <c r="S20" i="135"/>
  <c r="F22" i="135"/>
  <c r="H22" i="135"/>
  <c r="P22" i="135"/>
  <c r="Q22" i="135"/>
  <c r="R22" i="135"/>
  <c r="S22" i="135"/>
  <c r="Q23" i="135"/>
  <c r="R23" i="135"/>
  <c r="S23" i="135"/>
  <c r="F25" i="135"/>
  <c r="H25" i="135"/>
  <c r="P25" i="135"/>
  <c r="Q25" i="135"/>
  <c r="R25" i="135"/>
  <c r="S25" i="135"/>
  <c r="F27" i="135"/>
  <c r="H27" i="135"/>
  <c r="P27" i="135"/>
  <c r="Q27" i="135"/>
  <c r="R27" i="135"/>
  <c r="S27" i="135"/>
  <c r="F29" i="135"/>
  <c r="H29" i="135"/>
  <c r="P29" i="135"/>
  <c r="Q29" i="135"/>
  <c r="R29" i="135"/>
  <c r="S29" i="135"/>
  <c r="F31" i="135"/>
  <c r="H31" i="135"/>
  <c r="P31" i="135"/>
  <c r="Q31" i="135"/>
  <c r="R31" i="135"/>
  <c r="S31" i="135"/>
  <c r="F33" i="135"/>
  <c r="H33" i="135"/>
  <c r="P33" i="135"/>
  <c r="Q33" i="135"/>
  <c r="R33" i="135"/>
  <c r="S33" i="135"/>
  <c r="Q34" i="135"/>
  <c r="R34" i="135"/>
  <c r="S34" i="135"/>
  <c r="Q35" i="135"/>
  <c r="R35" i="135"/>
  <c r="S35" i="135"/>
  <c r="F37" i="135"/>
  <c r="H37" i="135"/>
  <c r="Q37" i="135"/>
  <c r="R37" i="135"/>
  <c r="S37" i="135"/>
  <c r="Q38" i="135"/>
  <c r="R38" i="135"/>
  <c r="S38" i="135"/>
  <c r="J40" i="135"/>
  <c r="L40" i="135"/>
  <c r="N40" i="135"/>
  <c r="Q40" i="135"/>
  <c r="R40" i="135"/>
  <c r="S40" i="135"/>
  <c r="T40" i="135"/>
  <c r="N41" i="135"/>
  <c r="T41" i="135"/>
  <c r="R42" i="135"/>
  <c r="S42" i="135"/>
  <c r="T42" i="135"/>
  <c r="S45" i="135"/>
</calcChain>
</file>

<file path=xl/sharedStrings.xml><?xml version="1.0" encoding="utf-8"?>
<sst xmlns="http://schemas.openxmlformats.org/spreadsheetml/2006/main" count="1364" uniqueCount="96">
  <si>
    <t>FOR GAS DAY</t>
  </si>
  <si>
    <t>FORECASTED</t>
  </si>
  <si>
    <t>ACTUALS</t>
  </si>
  <si>
    <t>MA</t>
  </si>
  <si>
    <t>NOM ID</t>
  </si>
  <si>
    <t>CONTRACT #</t>
  </si>
  <si>
    <t>FT</t>
  </si>
  <si>
    <t>AT</t>
  </si>
  <si>
    <t>22-15</t>
  </si>
  <si>
    <t>23-01</t>
  </si>
  <si>
    <t>23-03</t>
  </si>
  <si>
    <t>23-04</t>
  </si>
  <si>
    <t>23-05</t>
  </si>
  <si>
    <t>23-06</t>
  </si>
  <si>
    <t>23-08</t>
  </si>
  <si>
    <t>23-09</t>
  </si>
  <si>
    <t>24-35</t>
  </si>
  <si>
    <t>24-39</t>
  </si>
  <si>
    <t>23N-02</t>
  </si>
  <si>
    <t>23N-07</t>
  </si>
  <si>
    <t>Lima</t>
  </si>
  <si>
    <t>Mansfield</t>
  </si>
  <si>
    <t>New Castle</t>
  </si>
  <si>
    <t>Ohio Misc.</t>
  </si>
  <si>
    <t>Parma</t>
  </si>
  <si>
    <t>Pittsburg</t>
  </si>
  <si>
    <t>Portsmouth</t>
  </si>
  <si>
    <t>Sandusky</t>
  </si>
  <si>
    <t>Toledo</t>
  </si>
  <si>
    <t>Dayton</t>
  </si>
  <si>
    <t>Columbus</t>
  </si>
  <si>
    <t>Alliance</t>
  </si>
  <si>
    <t>COH 3-15</t>
  </si>
  <si>
    <t>COH 5-2</t>
  </si>
  <si>
    <t>COH 5-7</t>
  </si>
  <si>
    <t>COH 7-1</t>
  </si>
  <si>
    <t>COH 7-3</t>
  </si>
  <si>
    <t>COH 7-4</t>
  </si>
  <si>
    <t>COH 7-5</t>
  </si>
  <si>
    <t>COH 7-6</t>
  </si>
  <si>
    <t>COH 7-8</t>
  </si>
  <si>
    <t>COH 7-9</t>
  </si>
  <si>
    <t>COH 8-35</t>
  </si>
  <si>
    <t>COH 8-39</t>
  </si>
  <si>
    <t>Dekatherms</t>
  </si>
  <si>
    <t>Degrees</t>
  </si>
  <si>
    <t>Total</t>
  </si>
  <si>
    <t>FT DROP</t>
  </si>
  <si>
    <t>AT DROP</t>
  </si>
  <si>
    <t>% Storage</t>
  </si>
  <si>
    <t>Sto</t>
  </si>
  <si>
    <t>Flo</t>
  </si>
  <si>
    <t>Over</t>
  </si>
  <si>
    <t>#67694</t>
  </si>
  <si>
    <t xml:space="preserve">% </t>
  </si>
  <si>
    <t>Storage</t>
  </si>
  <si>
    <t>FOM</t>
  </si>
  <si>
    <t>NPC Buy from/(Sell to) ENA</t>
  </si>
  <si>
    <t>A06</t>
  </si>
  <si>
    <t>CES/NPC COH CHOICE NOMINATIONS TO ACTUALS</t>
  </si>
  <si>
    <t>Pull from ENA Pool to NPC Pool</t>
  </si>
  <si>
    <t>CPA</t>
  </si>
  <si>
    <t xml:space="preserve"> 8-36-A05</t>
  </si>
  <si>
    <t xml:space="preserve"> 8-35-A06</t>
  </si>
  <si>
    <t>CES/ENA K#</t>
  </si>
  <si>
    <t>Rec Pts.</t>
  </si>
  <si>
    <t>BR-Cobb</t>
  </si>
  <si>
    <t>Leach</t>
  </si>
  <si>
    <t>Delmont</t>
  </si>
  <si>
    <t>MacC</t>
  </si>
  <si>
    <t>MDQ</t>
  </si>
  <si>
    <t>Del Pts.</t>
  </si>
  <si>
    <t>Demand</t>
  </si>
  <si>
    <t>Non</t>
  </si>
  <si>
    <t xml:space="preserve"> 4-25</t>
  </si>
  <si>
    <t xml:space="preserve"> 8-26</t>
  </si>
  <si>
    <t xml:space="preserve"> 8-35</t>
  </si>
  <si>
    <t xml:space="preserve"> 8-36</t>
  </si>
  <si>
    <t xml:space="preserve"> 8-38</t>
  </si>
  <si>
    <t xml:space="preserve"> 8-39</t>
  </si>
  <si>
    <t>RP Open</t>
  </si>
  <si>
    <t>Volume Bought at Receipt Point</t>
  </si>
  <si>
    <t>Supplies</t>
  </si>
  <si>
    <t>Shipper</t>
  </si>
  <si>
    <t>EOG</t>
  </si>
  <si>
    <t>ENA</t>
  </si>
  <si>
    <t>EES</t>
  </si>
  <si>
    <t>Bought</t>
  </si>
  <si>
    <t>K#</t>
  </si>
  <si>
    <t>Pool</t>
  </si>
  <si>
    <t>Volume</t>
  </si>
  <si>
    <t>Rec.Pt.</t>
  </si>
  <si>
    <t>B-9</t>
  </si>
  <si>
    <t>C-16</t>
  </si>
  <si>
    <t>n/a</t>
  </si>
  <si>
    <t>Upstream K#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</si>
</sst>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5" formatCode="_(* #,##0_);_(* \(#,##0\);_(* &quot;-&quot;??_);_(@_)"/>
    <numFmt numFmtId="166" formatCode="0.0000"/>
    <numFmt numFmtId="167" formatCode="0.00_)"/>
    <numFmt numFmtId="169" formatCode="0.0%"/>
    <numFmt numFmtId="171" formatCode="dd\-mmm\-yy"/>
    <numFmt numFmtId="201" formatCode="0_);[Red]\(0\)"/>
  </numFmts>
  <fonts count="22" x14ac:knownFonts="1">
    <font>
      <sz val="10"/>
      <name val="Arial"/>
    </font>
    <font>
      <sz val="10"/>
      <name val="Arial"/>
    </font>
    <font>
      <b/>
      <sz val="20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12"/>
      <color indexed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20"/>
      <color indexed="10"/>
      <name val="Arial"/>
      <family val="2"/>
    </font>
    <font>
      <u/>
      <sz val="12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20"/>
      <color indexed="8"/>
      <name val="Arial"/>
      <family val="2"/>
    </font>
    <font>
      <u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sz val="12"/>
      <color indexed="10"/>
      <name val="Arial"/>
      <family val="2"/>
    </font>
    <font>
      <i/>
      <sz val="12"/>
      <name val="Arial"/>
      <family val="2"/>
    </font>
    <font>
      <i/>
      <sz val="10"/>
      <name val="Arial"/>
      <family val="2"/>
    </font>
    <font>
      <sz val="10"/>
      <color indexed="8"/>
      <name val="MS Sans Serif"/>
    </font>
    <font>
      <b/>
      <sz val="10"/>
      <color indexed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15" fillId="0" borderId="0" xfId="0" applyFont="1"/>
    <xf numFmtId="3" fontId="3" fillId="0" borderId="0" xfId="0" applyNumberFormat="1" applyFont="1"/>
    <xf numFmtId="0" fontId="3" fillId="0" borderId="0" xfId="0" applyFont="1" applyBorder="1"/>
    <xf numFmtId="0" fontId="4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9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4" fillId="0" borderId="3" xfId="0" applyFont="1" applyBorder="1"/>
    <xf numFmtId="0" fontId="4" fillId="0" borderId="0" xfId="0" applyFont="1" applyBorder="1" applyAlignment="1">
      <alignment horizontal="center"/>
    </xf>
    <xf numFmtId="0" fontId="4" fillId="0" borderId="0" xfId="0" applyFont="1" applyBorder="1"/>
    <xf numFmtId="0" fontId="9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9" fillId="0" borderId="0" xfId="0" applyFont="1" applyBorder="1"/>
    <xf numFmtId="3" fontId="3" fillId="0" borderId="3" xfId="0" applyNumberFormat="1" applyFont="1" applyBorder="1"/>
    <xf numFmtId="3" fontId="3" fillId="0" borderId="0" xfId="0" applyNumberFormat="1" applyFont="1" applyBorder="1" applyAlignment="1">
      <alignment horizontal="right"/>
    </xf>
    <xf numFmtId="3" fontId="3" fillId="0" borderId="0" xfId="0" applyNumberFormat="1" applyFont="1" applyBorder="1"/>
    <xf numFmtId="3" fontId="5" fillId="0" borderId="0" xfId="0" applyNumberFormat="1" applyFont="1" applyFill="1" applyBorder="1"/>
    <xf numFmtId="3" fontId="3" fillId="0" borderId="0" xfId="0" applyNumberFormat="1" applyFont="1" applyFill="1" applyBorder="1"/>
    <xf numFmtId="3" fontId="5" fillId="0" borderId="0" xfId="1" applyNumberFormat="1" applyFont="1" applyFill="1" applyBorder="1"/>
    <xf numFmtId="3" fontId="5" fillId="0" borderId="0" xfId="0" applyNumberFormat="1" applyFont="1" applyBorder="1"/>
    <xf numFmtId="3" fontId="3" fillId="0" borderId="0" xfId="1" applyNumberFormat="1" applyFont="1" applyBorder="1"/>
    <xf numFmtId="3" fontId="7" fillId="0" borderId="0" xfId="0" applyNumberFormat="1" applyFont="1" applyBorder="1"/>
    <xf numFmtId="3" fontId="14" fillId="0" borderId="0" xfId="0" applyNumberFormat="1" applyFont="1" applyBorder="1"/>
    <xf numFmtId="3" fontId="5" fillId="0" borderId="0" xfId="1" applyNumberFormat="1" applyFont="1" applyBorder="1"/>
    <xf numFmtId="0" fontId="3" fillId="0" borderId="4" xfId="0" applyFont="1" applyBorder="1"/>
    <xf numFmtId="0" fontId="3" fillId="0" borderId="5" xfId="0" applyFont="1" applyBorder="1"/>
    <xf numFmtId="0" fontId="5" fillId="0" borderId="5" xfId="0" applyFont="1" applyBorder="1"/>
    <xf numFmtId="0" fontId="14" fillId="0" borderId="5" xfId="0" applyFont="1" applyBorder="1"/>
    <xf numFmtId="1" fontId="3" fillId="0" borderId="0" xfId="0" applyNumberFormat="1" applyFont="1" applyBorder="1"/>
    <xf numFmtId="1" fontId="7" fillId="0" borderId="0" xfId="0" applyNumberFormat="1" applyFont="1" applyBorder="1"/>
    <xf numFmtId="1" fontId="3" fillId="0" borderId="0" xfId="0" applyNumberFormat="1" applyFont="1" applyFill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9" fontId="3" fillId="0" borderId="5" xfId="4" applyFont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3" fontId="1" fillId="0" borderId="0" xfId="2" applyNumberFormat="1" applyAlignment="1">
      <alignment horizontal="center"/>
    </xf>
    <xf numFmtId="3" fontId="0" fillId="0" borderId="0" xfId="0" applyNumberFormat="1"/>
    <xf numFmtId="3" fontId="1" fillId="0" borderId="0" xfId="2" applyNumberFormat="1"/>
    <xf numFmtId="38" fontId="1" fillId="0" borderId="0" xfId="2" applyNumberFormat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2" fontId="3" fillId="0" borderId="0" xfId="0" applyNumberFormat="1" applyFont="1"/>
    <xf numFmtId="0" fontId="4" fillId="0" borderId="0" xfId="0" applyFont="1" applyAlignment="1">
      <alignment horizontal="center"/>
    </xf>
    <xf numFmtId="3" fontId="4" fillId="0" borderId="0" xfId="1" applyNumberFormat="1" applyFont="1" applyAlignment="1">
      <alignment horizontal="center"/>
    </xf>
    <xf numFmtId="3" fontId="4" fillId="0" borderId="0" xfId="0" applyNumberFormat="1" applyFont="1"/>
    <xf numFmtId="3" fontId="3" fillId="0" borderId="0" xfId="1" applyNumberFormat="1" applyFont="1" applyAlignment="1">
      <alignment horizontal="center"/>
    </xf>
    <xf numFmtId="3" fontId="6" fillId="0" borderId="0" xfId="1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1" applyNumberFormat="1" applyFont="1" applyBorder="1"/>
    <xf numFmtId="165" fontId="3" fillId="0" borderId="0" xfId="0" applyNumberFormat="1" applyFont="1"/>
    <xf numFmtId="169" fontId="3" fillId="0" borderId="0" xfId="4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9" fontId="16" fillId="0" borderId="8" xfId="4" applyFont="1" applyBorder="1" applyAlignment="1">
      <alignment horizontal="center"/>
    </xf>
    <xf numFmtId="1" fontId="17" fillId="0" borderId="9" xfId="0" applyNumberFormat="1" applyFont="1" applyBorder="1"/>
    <xf numFmtId="9" fontId="17" fillId="0" borderId="10" xfId="4" applyFont="1" applyBorder="1"/>
    <xf numFmtId="0" fontId="17" fillId="0" borderId="0" xfId="0" applyFont="1"/>
    <xf numFmtId="0" fontId="18" fillId="0" borderId="0" xfId="0" applyFont="1"/>
    <xf numFmtId="0" fontId="2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" fontId="3" fillId="0" borderId="0" xfId="1" applyNumberFormat="1" applyFont="1" applyBorder="1" applyAlignment="1">
      <alignment horizontal="right"/>
    </xf>
    <xf numFmtId="10" fontId="3" fillId="0" borderId="0" xfId="4" applyNumberFormat="1" applyFont="1" applyBorder="1" applyAlignment="1">
      <alignment horizontal="center"/>
    </xf>
    <xf numFmtId="18" fontId="11" fillId="0" borderId="0" xfId="0" applyNumberFormat="1" applyFont="1"/>
    <xf numFmtId="171" fontId="11" fillId="0" borderId="0" xfId="0" applyNumberFormat="1" applyFont="1"/>
    <xf numFmtId="3" fontId="14" fillId="0" borderId="0" xfId="1" applyNumberFormat="1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/>
    <xf numFmtId="9" fontId="5" fillId="0" borderId="9" xfId="4" applyFont="1" applyFill="1" applyBorder="1" applyAlignment="1">
      <alignment horizontal="center"/>
    </xf>
    <xf numFmtId="9" fontId="5" fillId="0" borderId="9" xfId="4" applyFont="1" applyBorder="1"/>
    <xf numFmtId="38" fontId="5" fillId="0" borderId="0" xfId="0" applyNumberFormat="1" applyFont="1"/>
    <xf numFmtId="0" fontId="6" fillId="0" borderId="0" xfId="0" applyFont="1" applyAlignment="1">
      <alignment horizontal="right"/>
    </xf>
    <xf numFmtId="0" fontId="0" fillId="0" borderId="12" xfId="0" applyBorder="1"/>
    <xf numFmtId="0" fontId="11" fillId="0" borderId="13" xfId="0" applyFont="1" applyBorder="1" applyAlignment="1">
      <alignment horizontal="center"/>
    </xf>
    <xf numFmtId="38" fontId="1" fillId="0" borderId="0" xfId="2" applyNumberFormat="1"/>
    <xf numFmtId="38" fontId="0" fillId="0" borderId="13" xfId="0" applyNumberFormat="1" applyBorder="1"/>
    <xf numFmtId="0" fontId="1" fillId="0" borderId="0" xfId="2"/>
    <xf numFmtId="0" fontId="0" fillId="0" borderId="13" xfId="0" applyBorder="1"/>
    <xf numFmtId="3" fontId="1" fillId="0" borderId="13" xfId="2" applyNumberFormat="1" applyBorder="1" applyAlignment="1">
      <alignment horizontal="center"/>
    </xf>
    <xf numFmtId="3" fontId="1" fillId="0" borderId="13" xfId="2" applyNumberFormat="1" applyBorder="1"/>
    <xf numFmtId="3" fontId="14" fillId="0" borderId="0" xfId="1" applyNumberFormat="1" applyFont="1" applyBorder="1" applyAlignment="1">
      <alignment horizontal="center"/>
    </xf>
    <xf numFmtId="166" fontId="11" fillId="0" borderId="14" xfId="3" applyNumberFormat="1" applyFont="1" applyFill="1" applyBorder="1" applyAlignment="1">
      <alignment horizontal="center"/>
    </xf>
    <xf numFmtId="38" fontId="6" fillId="0" borderId="15" xfId="2" applyNumberFormat="1" applyFont="1" applyBorder="1" applyAlignment="1">
      <alignment horizontal="right"/>
    </xf>
    <xf numFmtId="38" fontId="11" fillId="0" borderId="15" xfId="2" applyNumberFormat="1" applyFont="1" applyBorder="1" applyAlignment="1"/>
    <xf numFmtId="17" fontId="11" fillId="0" borderId="15" xfId="2" applyNumberFormat="1" applyFont="1" applyBorder="1" applyAlignment="1"/>
    <xf numFmtId="17" fontId="11" fillId="0" borderId="16" xfId="2" applyNumberFormat="1" applyFont="1" applyBorder="1" applyAlignment="1"/>
    <xf numFmtId="38" fontId="6" fillId="0" borderId="17" xfId="2" applyNumberFormat="1" applyFont="1" applyBorder="1" applyAlignment="1">
      <alignment horizontal="right"/>
    </xf>
    <xf numFmtId="38" fontId="6" fillId="0" borderId="0" xfId="2" applyNumberFormat="1" applyFont="1" applyBorder="1" applyAlignment="1">
      <alignment horizontal="right"/>
    </xf>
    <xf numFmtId="201" fontId="11" fillId="0" borderId="0" xfId="2" applyNumberFormat="1" applyFont="1" applyBorder="1" applyAlignment="1">
      <alignment horizontal="right"/>
    </xf>
    <xf numFmtId="201" fontId="11" fillId="0" borderId="0" xfId="2" applyNumberFormat="1" applyFont="1" applyBorder="1" applyAlignment="1"/>
    <xf numFmtId="201" fontId="11" fillId="0" borderId="18" xfId="2" applyNumberFormat="1" applyFont="1" applyBorder="1" applyAlignment="1"/>
    <xf numFmtId="38" fontId="11" fillId="0" borderId="0" xfId="2" applyNumberFormat="1" applyFont="1" applyBorder="1" applyAlignment="1">
      <alignment horizontal="right"/>
    </xf>
    <xf numFmtId="38" fontId="11" fillId="0" borderId="0" xfId="2" applyNumberFormat="1" applyFont="1" applyBorder="1" applyAlignment="1"/>
    <xf numFmtId="0" fontId="11" fillId="0" borderId="0" xfId="2" applyFont="1" applyBorder="1" applyAlignment="1"/>
    <xf numFmtId="0" fontId="11" fillId="0" borderId="18" xfId="2" applyFont="1" applyBorder="1" applyAlignment="1"/>
    <xf numFmtId="38" fontId="11" fillId="0" borderId="17" xfId="2" applyNumberFormat="1" applyFont="1" applyBorder="1" applyAlignment="1">
      <alignment horizontal="right"/>
    </xf>
    <xf numFmtId="165" fontId="6" fillId="0" borderId="0" xfId="1" applyNumberFormat="1" applyFont="1" applyBorder="1" applyAlignment="1">
      <alignment horizontal="right"/>
    </xf>
    <xf numFmtId="165" fontId="11" fillId="0" borderId="0" xfId="1" applyNumberFormat="1" applyFont="1" applyBorder="1" applyAlignment="1">
      <alignment horizontal="right"/>
    </xf>
    <xf numFmtId="165" fontId="6" fillId="0" borderId="0" xfId="1" applyNumberFormat="1" applyFont="1" applyBorder="1" applyAlignment="1"/>
    <xf numFmtId="165" fontId="6" fillId="0" borderId="18" xfId="1" applyNumberFormat="1" applyFont="1" applyBorder="1" applyAlignment="1"/>
    <xf numFmtId="165" fontId="11" fillId="0" borderId="0" xfId="1" applyNumberFormat="1" applyFont="1" applyBorder="1" applyAlignment="1">
      <alignment horizontal="center"/>
    </xf>
    <xf numFmtId="165" fontId="6" fillId="0" borderId="0" xfId="1" applyNumberFormat="1" applyFont="1" applyBorder="1"/>
    <xf numFmtId="165" fontId="6" fillId="0" borderId="18" xfId="1" applyNumberFormat="1" applyFont="1" applyBorder="1"/>
    <xf numFmtId="166" fontId="11" fillId="0" borderId="17" xfId="3" applyNumberFormat="1" applyFont="1" applyFill="1" applyBorder="1" applyAlignment="1">
      <alignment horizontal="center"/>
    </xf>
    <xf numFmtId="0" fontId="11" fillId="0" borderId="0" xfId="2" applyNumberFormat="1" applyFont="1" applyBorder="1"/>
    <xf numFmtId="165" fontId="20" fillId="0" borderId="0" xfId="1" applyNumberFormat="1" applyFont="1" applyBorder="1"/>
    <xf numFmtId="165" fontId="6" fillId="0" borderId="19" xfId="1" applyNumberFormat="1" applyFont="1" applyBorder="1" applyAlignment="1">
      <alignment horizontal="right"/>
    </xf>
    <xf numFmtId="165" fontId="1" fillId="0" borderId="0" xfId="1" applyNumberFormat="1" applyBorder="1"/>
    <xf numFmtId="165" fontId="1" fillId="0" borderId="18" xfId="1" applyNumberFormat="1" applyBorder="1"/>
    <xf numFmtId="165" fontId="1" fillId="0" borderId="14" xfId="1" applyNumberFormat="1" applyBorder="1"/>
    <xf numFmtId="165" fontId="1" fillId="0" borderId="15" xfId="1" applyNumberFormat="1" applyBorder="1"/>
    <xf numFmtId="165" fontId="1" fillId="0" borderId="16" xfId="1" applyNumberFormat="1" applyBorder="1"/>
    <xf numFmtId="165" fontId="6" fillId="0" borderId="17" xfId="1" applyNumberFormat="1" applyFont="1" applyBorder="1"/>
    <xf numFmtId="0" fontId="21" fillId="0" borderId="20" xfId="2" applyFont="1" applyBorder="1"/>
    <xf numFmtId="0" fontId="11" fillId="0" borderId="21" xfId="2" applyFont="1" applyBorder="1"/>
    <xf numFmtId="165" fontId="11" fillId="0" borderId="21" xfId="1" applyNumberFormat="1" applyFont="1" applyBorder="1"/>
    <xf numFmtId="0" fontId="6" fillId="0" borderId="0" xfId="2" applyFont="1"/>
    <xf numFmtId="165" fontId="11" fillId="0" borderId="20" xfId="1" applyNumberFormat="1" applyFont="1" applyBorder="1"/>
    <xf numFmtId="165" fontId="11" fillId="0" borderId="22" xfId="1" applyNumberFormat="1" applyFont="1" applyBorder="1"/>
    <xf numFmtId="0" fontId="21" fillId="0" borderId="14" xfId="2" applyFont="1" applyBorder="1"/>
    <xf numFmtId="0" fontId="21" fillId="0" borderId="15" xfId="2" applyFont="1" applyBorder="1"/>
    <xf numFmtId="38" fontId="11" fillId="0" borderId="15" xfId="2" applyNumberFormat="1" applyFont="1" applyBorder="1" applyAlignment="1">
      <alignment horizontal="right"/>
    </xf>
    <xf numFmtId="165" fontId="11" fillId="0" borderId="15" xfId="1" applyNumberFormat="1" applyFont="1" applyBorder="1"/>
    <xf numFmtId="0" fontId="11" fillId="0" borderId="15" xfId="2" applyFont="1" applyBorder="1"/>
    <xf numFmtId="165" fontId="6" fillId="0" borderId="16" xfId="1" applyNumberFormat="1" applyFont="1" applyBorder="1"/>
    <xf numFmtId="165" fontId="11" fillId="0" borderId="0" xfId="1" applyNumberFormat="1" applyFont="1" applyBorder="1"/>
    <xf numFmtId="0" fontId="1" fillId="0" borderId="20" xfId="2" applyBorder="1"/>
    <xf numFmtId="0" fontId="1" fillId="0" borderId="21" xfId="2" applyBorder="1"/>
    <xf numFmtId="0" fontId="1" fillId="0" borderId="14" xfId="2" applyBorder="1"/>
    <xf numFmtId="165" fontId="11" fillId="0" borderId="23" xfId="1" applyNumberFormat="1" applyFont="1" applyBorder="1"/>
    <xf numFmtId="165" fontId="10" fillId="0" borderId="15" xfId="1" applyNumberFormat="1" applyFont="1" applyBorder="1" applyAlignment="1">
      <alignment horizontal="center"/>
    </xf>
    <xf numFmtId="165" fontId="10" fillId="0" borderId="16" xfId="1" applyNumberFormat="1" applyFont="1" applyBorder="1" applyAlignment="1">
      <alignment horizontal="center"/>
    </xf>
    <xf numFmtId="0" fontId="1" fillId="0" borderId="17" xfId="2" applyBorder="1"/>
    <xf numFmtId="0" fontId="11" fillId="0" borderId="0" xfId="2" applyFont="1" applyBorder="1"/>
    <xf numFmtId="165" fontId="11" fillId="0" borderId="13" xfId="1" applyNumberFormat="1" applyFont="1" applyBorder="1"/>
    <xf numFmtId="0" fontId="10" fillId="0" borderId="0" xfId="2" applyNumberFormat="1" applyFont="1" applyBorder="1" applyAlignment="1">
      <alignment horizontal="center"/>
    </xf>
    <xf numFmtId="0" fontId="10" fillId="0" borderId="0" xfId="1" applyNumberFormat="1" applyFont="1" applyBorder="1" applyAlignment="1">
      <alignment horizontal="center"/>
    </xf>
    <xf numFmtId="0" fontId="10" fillId="0" borderId="18" xfId="1" applyNumberFormat="1" applyFont="1" applyBorder="1" applyAlignment="1">
      <alignment horizontal="center"/>
    </xf>
    <xf numFmtId="165" fontId="10" fillId="0" borderId="0" xfId="1" applyNumberFormat="1" applyFont="1" applyBorder="1" applyAlignment="1">
      <alignment horizontal="center"/>
    </xf>
    <xf numFmtId="165" fontId="10" fillId="0" borderId="18" xfId="1" applyNumberFormat="1" applyFont="1" applyBorder="1" applyAlignment="1">
      <alignment horizontal="center"/>
    </xf>
    <xf numFmtId="0" fontId="1" fillId="0" borderId="0" xfId="2" applyBorder="1"/>
    <xf numFmtId="165" fontId="11" fillId="0" borderId="24" xfId="1" applyNumberFormat="1" applyFont="1" applyBorder="1"/>
    <xf numFmtId="165" fontId="10" fillId="0" borderId="21" xfId="1" applyNumberFormat="1" applyFont="1" applyBorder="1" applyAlignment="1">
      <alignment horizontal="center"/>
    </xf>
    <xf numFmtId="165" fontId="10" fillId="0" borderId="22" xfId="1" applyNumberFormat="1" applyFont="1" applyBorder="1" applyAlignment="1">
      <alignment horizontal="center"/>
    </xf>
    <xf numFmtId="165" fontId="11" fillId="0" borderId="15" xfId="1" applyNumberFormat="1" applyFont="1" applyBorder="1" applyAlignment="1">
      <alignment horizontal="left"/>
    </xf>
    <xf numFmtId="37" fontId="10" fillId="0" borderId="0" xfId="1" applyNumberFormat="1" applyFont="1" applyBorder="1" applyAlignment="1">
      <alignment horizontal="center"/>
    </xf>
    <xf numFmtId="37" fontId="10" fillId="0" borderId="18" xfId="1" applyNumberFormat="1" applyFont="1" applyBorder="1" applyAlignment="1">
      <alignment horizontal="center"/>
    </xf>
    <xf numFmtId="3" fontId="5" fillId="0" borderId="19" xfId="1" applyNumberFormat="1" applyFont="1" applyFill="1" applyBorder="1"/>
    <xf numFmtId="3" fontId="3" fillId="0" borderId="23" xfId="0" applyNumberFormat="1" applyFont="1" applyBorder="1" applyAlignment="1">
      <alignment horizontal="center"/>
    </xf>
    <xf numFmtId="0" fontId="6" fillId="0" borderId="13" xfId="0" applyFont="1" applyBorder="1"/>
    <xf numFmtId="3" fontId="3" fillId="0" borderId="24" xfId="0" applyNumberFormat="1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</cellXfs>
  <cellStyles count="5">
    <cellStyle name="Comma" xfId="1" builtinId="3"/>
    <cellStyle name="Normal" xfId="0" builtinId="0"/>
    <cellStyle name="Normal_COH 2000-2001" xfId="2"/>
    <cellStyle name="Normal_LOAD CURVE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EnergyOps\Gas%20Storage\99-00%20Storage%20Schedu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Feb01No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TCO-FSS"/>
      <sheetName val="IBSS"/>
      <sheetName val="Peaking"/>
      <sheetName val="Sonat CSS"/>
      <sheetName val="Transco-ESS"/>
      <sheetName val="Transco-WSS"/>
      <sheetName val="CNG"/>
      <sheetName val="TGP-PA"/>
      <sheetName val="TGP-MA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R3">
            <v>0</v>
          </cell>
          <cell r="S3">
            <v>6.45E-3</v>
          </cell>
        </row>
        <row r="4">
          <cell r="R4">
            <v>0.21</v>
          </cell>
          <cell r="S4">
            <v>8.0000000000000002E-3</v>
          </cell>
        </row>
        <row r="5">
          <cell r="R5">
            <v>0.41</v>
          </cell>
          <cell r="S5">
            <v>9.5200000000000007E-3</v>
          </cell>
        </row>
        <row r="6">
          <cell r="R6">
            <v>0.61</v>
          </cell>
          <cell r="S6">
            <v>1.0529999999999999E-2</v>
          </cell>
        </row>
        <row r="7">
          <cell r="R7">
            <v>0.81</v>
          </cell>
          <cell r="S7">
            <v>1.176E-2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MDDemand"/>
      <sheetName val="CPADemand"/>
      <sheetName val="CVA Demand"/>
      <sheetName val="COH Demand"/>
      <sheetName val="EUSA Demand"/>
      <sheetName val="3rdParty"/>
      <sheetName val="Forcast"/>
      <sheetName val="Daily"/>
      <sheetName val="$"/>
      <sheetName val="Usage"/>
      <sheetName val="COH"/>
      <sheetName val="Plan"/>
      <sheetName val="EUSA"/>
      <sheetName val="CMD"/>
      <sheetName val="CPA"/>
      <sheetName val="CGV"/>
      <sheetName val="Ohio"/>
    </sheetNames>
    <definedNames>
      <definedName name="buysell" refersTo="='COH'!$A$133:$IV$133"/>
      <definedName name="date" refersTo="='COH'!$A$3:$IV$3"/>
      <definedName name="enaft" refersTo="='COH'!$A$101:$IV$101"/>
    </definedNames>
    <sheetDataSet>
      <sheetData sheetId="0"/>
      <sheetData sheetId="1"/>
      <sheetData sheetId="2">
        <row r="3">
          <cell r="A3" t="str">
            <v xml:space="preserve"> Normalization Report of Volumes for Year Ending December, 2000                                                                                                 </v>
          </cell>
        </row>
        <row r="101">
          <cell r="A101" t="str">
            <v xml:space="preserve">                                                                                                                                                                </v>
          </cell>
        </row>
      </sheetData>
      <sheetData sheetId="3">
        <row r="3">
          <cell r="B3" t="str">
            <v>Normalization</v>
          </cell>
          <cell r="C3" t="str">
            <v>Report</v>
          </cell>
          <cell r="D3" t="str">
            <v>of</v>
          </cell>
          <cell r="E3" t="str">
            <v>Volumes</v>
          </cell>
          <cell r="F3" t="str">
            <v>for</v>
          </cell>
          <cell r="G3" t="str">
            <v>Year</v>
          </cell>
          <cell r="H3" t="str">
            <v>Ending</v>
          </cell>
          <cell r="I3" t="str">
            <v>December,</v>
          </cell>
          <cell r="J3">
            <v>2000</v>
          </cell>
        </row>
        <row r="101">
          <cell r="B101">
            <v>2</v>
          </cell>
          <cell r="C101">
            <v>60</v>
          </cell>
          <cell r="D101">
            <v>482</v>
          </cell>
          <cell r="E101">
            <v>500</v>
          </cell>
          <cell r="F101">
            <v>53</v>
          </cell>
          <cell r="G101">
            <v>9</v>
          </cell>
          <cell r="H101">
            <v>4253</v>
          </cell>
          <cell r="I101">
            <v>4410</v>
          </cell>
        </row>
        <row r="133">
          <cell r="B133">
            <v>34</v>
          </cell>
          <cell r="C133">
            <v>28</v>
          </cell>
          <cell r="D133">
            <v>2848</v>
          </cell>
          <cell r="E133">
            <v>2953</v>
          </cell>
          <cell r="F133" t="str">
            <v>Peak</v>
          </cell>
          <cell r="G133" t="str">
            <v>Temperature=</v>
          </cell>
          <cell r="H133">
            <v>-9</v>
          </cell>
          <cell r="I133" t="str">
            <v>Degrees.</v>
          </cell>
        </row>
      </sheetData>
      <sheetData sheetId="4">
        <row r="3">
          <cell r="B3" t="str">
            <v xml:space="preserve">                                                                                                                                                                </v>
          </cell>
        </row>
        <row r="101">
          <cell r="C101">
            <v>3806</v>
          </cell>
          <cell r="D101" t="str">
            <v>N</v>
          </cell>
          <cell r="E101">
            <v>34</v>
          </cell>
          <cell r="F101">
            <v>7</v>
          </cell>
          <cell r="G101">
            <v>1.0369999999999999</v>
          </cell>
          <cell r="H101">
            <v>9</v>
          </cell>
          <cell r="I101">
            <v>43</v>
          </cell>
          <cell r="J101">
            <v>42</v>
          </cell>
          <cell r="K101">
            <v>5976</v>
          </cell>
          <cell r="L101">
            <v>72</v>
          </cell>
          <cell r="M101">
            <v>20</v>
          </cell>
          <cell r="N101">
            <v>52</v>
          </cell>
          <cell r="O101">
            <v>42</v>
          </cell>
          <cell r="P101">
            <v>0</v>
          </cell>
          <cell r="Q101">
            <v>-1.5</v>
          </cell>
          <cell r="R101" t="str">
            <v>Ohio Misc.</v>
          </cell>
        </row>
        <row r="133">
          <cell r="B133" t="str">
            <v xml:space="preserve">             1           61            4            4                52           10           41           43                                                  </v>
          </cell>
        </row>
      </sheetData>
      <sheetData sheetId="5">
        <row r="3">
          <cell r="C3">
            <v>103722</v>
          </cell>
          <cell r="D3" t="str">
            <v>Dynegy</v>
          </cell>
          <cell r="E3" t="str">
            <v>Bridgette</v>
          </cell>
          <cell r="F3" t="str">
            <v>Frilot</v>
          </cell>
          <cell r="G3" t="str">
            <v>713/767-8642</v>
          </cell>
        </row>
      </sheetData>
      <sheetData sheetId="6">
        <row r="3">
          <cell r="A3" t="str">
            <v>EUSA</v>
          </cell>
          <cell r="C3" t="str">
            <v>LDC</v>
          </cell>
          <cell r="D3" t="str">
            <v>%</v>
          </cell>
          <cell r="E3" t="str">
            <v>Usage</v>
          </cell>
          <cell r="F3" t="str">
            <v>Average</v>
          </cell>
          <cell r="G3" t="str">
            <v>Storage</v>
          </cell>
          <cell r="H3" t="str">
            <v>Supply</v>
          </cell>
          <cell r="I3" t="str">
            <v>Notes</v>
          </cell>
          <cell r="J3" t="str">
            <v>capacity</v>
          </cell>
          <cell r="K3" t="str">
            <v>capacity</v>
          </cell>
          <cell r="L3" t="str">
            <v>Notes</v>
          </cell>
          <cell r="M3" t="str">
            <v>Cap</v>
          </cell>
          <cell r="N3" t="str">
            <v>Cap</v>
          </cell>
          <cell r="O3" t="str">
            <v>Notes</v>
          </cell>
          <cell r="Q3" t="str">
            <v>SST Pool</v>
          </cell>
        </row>
      </sheetData>
      <sheetData sheetId="7">
        <row r="3">
          <cell r="A3">
            <v>36950.613102314812</v>
          </cell>
          <cell r="C3" t="str">
            <v>Source</v>
          </cell>
          <cell r="D3">
            <v>36923</v>
          </cell>
          <cell r="E3">
            <v>36924</v>
          </cell>
          <cell r="F3">
            <v>36925</v>
          </cell>
          <cell r="G3">
            <v>36926</v>
          </cell>
          <cell r="H3">
            <v>36927</v>
          </cell>
          <cell r="I3">
            <v>36928</v>
          </cell>
          <cell r="J3">
            <v>36929</v>
          </cell>
          <cell r="K3">
            <v>36930</v>
          </cell>
          <cell r="L3">
            <v>36931</v>
          </cell>
          <cell r="M3">
            <v>36932</v>
          </cell>
          <cell r="N3">
            <v>36933</v>
          </cell>
          <cell r="O3">
            <v>36934</v>
          </cell>
          <cell r="P3">
            <v>36935</v>
          </cell>
          <cell r="Q3">
            <v>36936</v>
          </cell>
          <cell r="R3">
            <v>36937</v>
          </cell>
          <cell r="S3">
            <v>36938</v>
          </cell>
          <cell r="T3">
            <v>36939</v>
          </cell>
          <cell r="U3">
            <v>36940</v>
          </cell>
          <cell r="V3">
            <v>36941</v>
          </cell>
          <cell r="W3">
            <v>36942</v>
          </cell>
          <cell r="X3">
            <v>36943</v>
          </cell>
          <cell r="Y3">
            <v>36944</v>
          </cell>
          <cell r="Z3">
            <v>36945</v>
          </cell>
          <cell r="AA3">
            <v>36946</v>
          </cell>
          <cell r="AB3">
            <v>36947</v>
          </cell>
          <cell r="AC3">
            <v>36948</v>
          </cell>
          <cell r="AD3">
            <v>36949</v>
          </cell>
          <cell r="AE3">
            <v>36950</v>
          </cell>
          <cell r="AF3" t="str">
            <v>Sum</v>
          </cell>
        </row>
      </sheetData>
      <sheetData sheetId="8" refreshError="1"/>
      <sheetData sheetId="9" refreshError="1"/>
      <sheetData sheetId="10">
        <row r="3">
          <cell r="B3" t="str">
            <v xml:space="preserve">Contract </v>
          </cell>
          <cell r="C3" t="str">
            <v>Shipper</v>
          </cell>
          <cell r="D3" t="str">
            <v>Re.Pt.</v>
          </cell>
          <cell r="E3" t="str">
            <v>Zone</v>
          </cell>
          <cell r="F3" t="str">
            <v>Meter</v>
          </cell>
          <cell r="G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  <row r="101">
          <cell r="C101" t="str">
            <v>NPC</v>
          </cell>
          <cell r="D101" t="str">
            <v>Paul</v>
          </cell>
          <cell r="E101">
            <v>3</v>
          </cell>
          <cell r="H101">
            <v>2105</v>
          </cell>
          <cell r="I101">
            <v>2105</v>
          </cell>
          <cell r="J101">
            <v>2105</v>
          </cell>
          <cell r="K101">
            <v>2105</v>
          </cell>
          <cell r="L101">
            <v>2105</v>
          </cell>
          <cell r="M101">
            <v>2105</v>
          </cell>
          <cell r="N101">
            <v>2105</v>
          </cell>
          <cell r="O101">
            <v>2604</v>
          </cell>
          <cell r="P101">
            <v>2604</v>
          </cell>
          <cell r="Q101">
            <v>2604</v>
          </cell>
          <cell r="R101">
            <v>2604</v>
          </cell>
          <cell r="S101">
            <v>2604</v>
          </cell>
          <cell r="T101">
            <v>2604</v>
          </cell>
          <cell r="U101">
            <v>2604</v>
          </cell>
          <cell r="V101">
            <v>2604</v>
          </cell>
          <cell r="W101">
            <v>2604</v>
          </cell>
          <cell r="X101">
            <v>2604</v>
          </cell>
          <cell r="Y101">
            <v>2604</v>
          </cell>
          <cell r="Z101">
            <v>2604</v>
          </cell>
          <cell r="AA101">
            <v>2604</v>
          </cell>
          <cell r="AB101">
            <v>2604</v>
          </cell>
          <cell r="AC101">
            <v>2604</v>
          </cell>
          <cell r="AD101">
            <v>2604</v>
          </cell>
          <cell r="AE101">
            <v>2604</v>
          </cell>
          <cell r="AF101">
            <v>2604</v>
          </cell>
          <cell r="AG101">
            <v>2604</v>
          </cell>
          <cell r="AH101">
            <v>2604</v>
          </cell>
          <cell r="AI101">
            <v>2604</v>
          </cell>
          <cell r="AJ101">
            <v>69419</v>
          </cell>
        </row>
        <row r="133">
          <cell r="F133" t="str">
            <v>Term Buy/(Sale)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</row>
      </sheetData>
      <sheetData sheetId="11">
        <row r="3">
          <cell r="G3" t="str">
            <v>LDC Max</v>
          </cell>
          <cell r="H3">
            <v>1815182</v>
          </cell>
          <cell r="K3">
            <v>2434575</v>
          </cell>
          <cell r="M3" t="str">
            <v>LDC Max</v>
          </cell>
          <cell r="N3">
            <v>474708</v>
          </cell>
          <cell r="U3" t="str">
            <v>Swing  Margin</v>
          </cell>
        </row>
      </sheetData>
      <sheetData sheetId="12">
        <row r="3">
          <cell r="B3" t="str">
            <v xml:space="preserve">Contract </v>
          </cell>
          <cell r="C3" t="str">
            <v>Sto/Flo</v>
          </cell>
          <cell r="D3" t="str">
            <v>Zone</v>
          </cell>
          <cell r="E3" t="str">
            <v>Meter</v>
          </cell>
          <cell r="F3" t="str">
            <v>Group ID #</v>
          </cell>
          <cell r="G3">
            <v>36923</v>
          </cell>
          <cell r="H3">
            <v>36924</v>
          </cell>
          <cell r="I3">
            <v>36925</v>
          </cell>
          <cell r="J3">
            <v>36926</v>
          </cell>
          <cell r="K3">
            <v>36927</v>
          </cell>
          <cell r="L3">
            <v>36928</v>
          </cell>
          <cell r="M3">
            <v>36929</v>
          </cell>
          <cell r="N3">
            <v>36930</v>
          </cell>
          <cell r="O3">
            <v>36931</v>
          </cell>
          <cell r="P3">
            <v>36932</v>
          </cell>
          <cell r="Q3">
            <v>36933</v>
          </cell>
          <cell r="R3">
            <v>36934</v>
          </cell>
          <cell r="S3">
            <v>36935</v>
          </cell>
          <cell r="T3">
            <v>36936</v>
          </cell>
          <cell r="U3">
            <v>36937</v>
          </cell>
          <cell r="V3">
            <v>36938</v>
          </cell>
          <cell r="W3">
            <v>36939</v>
          </cell>
          <cell r="X3">
            <v>36940</v>
          </cell>
          <cell r="Y3">
            <v>36941</v>
          </cell>
          <cell r="Z3">
            <v>36942</v>
          </cell>
          <cell r="AA3">
            <v>36943</v>
          </cell>
          <cell r="AB3">
            <v>36944</v>
          </cell>
          <cell r="AC3">
            <v>36945</v>
          </cell>
          <cell r="AD3">
            <v>36946</v>
          </cell>
          <cell r="AE3">
            <v>36947</v>
          </cell>
          <cell r="AF3">
            <v>36948</v>
          </cell>
          <cell r="AG3">
            <v>36949</v>
          </cell>
          <cell r="AH3">
            <v>36950</v>
          </cell>
          <cell r="AI3" t="str">
            <v>Sum</v>
          </cell>
        </row>
        <row r="133">
          <cell r="E133" t="str">
            <v>Daily Gain/(Loss)</v>
          </cell>
          <cell r="G133" t="e">
            <v>#REF!</v>
          </cell>
          <cell r="H133" t="e">
            <v>#REF!</v>
          </cell>
          <cell r="I133" t="e">
            <v>#REF!</v>
          </cell>
          <cell r="J133" t="e">
            <v>#REF!</v>
          </cell>
          <cell r="K133" t="e">
            <v>#REF!</v>
          </cell>
          <cell r="L133" t="e">
            <v>#REF!</v>
          </cell>
          <cell r="M133" t="e">
            <v>#REF!</v>
          </cell>
          <cell r="N133" t="e">
            <v>#REF!</v>
          </cell>
          <cell r="O133" t="e">
            <v>#REF!</v>
          </cell>
          <cell r="P133" t="e">
            <v>#REF!</v>
          </cell>
          <cell r="Q133" t="e">
            <v>#REF!</v>
          </cell>
          <cell r="R133" t="e">
            <v>#REF!</v>
          </cell>
          <cell r="S133" t="e">
            <v>#REF!</v>
          </cell>
          <cell r="T133" t="e">
            <v>#REF!</v>
          </cell>
          <cell r="U133" t="e">
            <v>#REF!</v>
          </cell>
          <cell r="V133" t="e">
            <v>#REF!</v>
          </cell>
          <cell r="W133" t="e">
            <v>#REF!</v>
          </cell>
          <cell r="X133" t="e">
            <v>#REF!</v>
          </cell>
          <cell r="Y133" t="e">
            <v>#REF!</v>
          </cell>
          <cell r="Z133" t="e">
            <v>#REF!</v>
          </cell>
          <cell r="AA133" t="e">
            <v>#REF!</v>
          </cell>
          <cell r="AB133" t="e">
            <v>#REF!</v>
          </cell>
          <cell r="AC133" t="e">
            <v>#REF!</v>
          </cell>
          <cell r="AD133" t="e">
            <v>#REF!</v>
          </cell>
          <cell r="AE133" t="e">
            <v>#REF!</v>
          </cell>
          <cell r="AF133" t="e">
            <v>#REF!</v>
          </cell>
          <cell r="AG133" t="e">
            <v>#REF!</v>
          </cell>
          <cell r="AH133" t="e">
            <v>#REF!</v>
          </cell>
        </row>
      </sheetData>
      <sheetData sheetId="13">
        <row r="3">
          <cell r="E3">
            <v>210681</v>
          </cell>
        </row>
      </sheetData>
      <sheetData sheetId="14">
        <row r="3">
          <cell r="A3" t="str">
            <v>Batch</v>
          </cell>
          <cell r="B3" t="str">
            <v xml:space="preserve">Contract </v>
          </cell>
          <cell r="C3" t="str">
            <v>Customer</v>
          </cell>
          <cell r="F3" t="str">
            <v>Group ID #</v>
          </cell>
          <cell r="H3">
            <v>36923</v>
          </cell>
          <cell r="I3">
            <v>36924</v>
          </cell>
          <cell r="J3">
            <v>36925</v>
          </cell>
          <cell r="K3">
            <v>36926</v>
          </cell>
          <cell r="L3">
            <v>36927</v>
          </cell>
          <cell r="M3">
            <v>36928</v>
          </cell>
          <cell r="N3">
            <v>36929</v>
          </cell>
          <cell r="O3">
            <v>36930</v>
          </cell>
          <cell r="P3">
            <v>36931</v>
          </cell>
          <cell r="Q3">
            <v>36932</v>
          </cell>
          <cell r="R3">
            <v>36933</v>
          </cell>
          <cell r="S3">
            <v>36934</v>
          </cell>
          <cell r="T3">
            <v>36935</v>
          </cell>
          <cell r="U3">
            <v>36936</v>
          </cell>
          <cell r="V3">
            <v>36937</v>
          </cell>
          <cell r="W3">
            <v>36938</v>
          </cell>
          <cell r="X3">
            <v>36939</v>
          </cell>
          <cell r="Y3">
            <v>36940</v>
          </cell>
          <cell r="Z3">
            <v>36941</v>
          </cell>
          <cell r="AA3">
            <v>36942</v>
          </cell>
          <cell r="AB3">
            <v>36943</v>
          </cell>
          <cell r="AC3">
            <v>36944</v>
          </cell>
          <cell r="AD3">
            <v>36945</v>
          </cell>
          <cell r="AE3">
            <v>36946</v>
          </cell>
          <cell r="AF3">
            <v>36947</v>
          </cell>
          <cell r="AG3">
            <v>36948</v>
          </cell>
          <cell r="AH3">
            <v>36949</v>
          </cell>
          <cell r="AI3">
            <v>36950</v>
          </cell>
          <cell r="AJ3" t="str">
            <v>Sum</v>
          </cell>
        </row>
      </sheetData>
      <sheetData sheetId="15"/>
      <sheetData sheetId="16">
        <row r="3">
          <cell r="C3">
            <v>36819</v>
          </cell>
          <cell r="D3" t="str">
            <v>Recent</v>
          </cell>
          <cell r="E3" t="str">
            <v>Demand</v>
          </cell>
          <cell r="F3" t="str">
            <v>MDWQ</v>
          </cell>
          <cell r="G3" t="str">
            <v>Sto Ave</v>
          </cell>
          <cell r="H3" t="str">
            <v>Storage FOM</v>
          </cell>
          <cell r="I3" t="str">
            <v>SST/Pool</v>
          </cell>
          <cell r="J3" t="str">
            <v>AGG Pool</v>
          </cell>
          <cell r="K3" t="str">
            <v>Delivered</v>
          </cell>
          <cell r="L3" t="str">
            <v>NPC Capacity</v>
          </cell>
          <cell r="M3" t="str">
            <v>ENA</v>
          </cell>
          <cell r="N3" t="str">
            <v>Storage ENA</v>
          </cell>
          <cell r="O3" t="str">
            <v>Supply</v>
          </cell>
          <cell r="P3" t="str">
            <v>Capacity</v>
          </cell>
          <cell r="Q3" t="str">
            <v>Cap Pos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Z111"/>
  <sheetViews>
    <sheetView zoomScale="75" workbookViewId="0">
      <pane ySplit="2" topLeftCell="A25" activePane="bottomLeft" state="frozenSplit"/>
      <selection pane="bottomLeft" activeCell="K41" sqref="K41"/>
    </sheetView>
  </sheetViews>
  <sheetFormatPr defaultRowHeight="12.75" x14ac:dyDescent="0.2"/>
  <cols>
    <col min="1" max="1" width="9.140625" style="45"/>
    <col min="7" max="7" width="11.140625" bestFit="1" customWidth="1"/>
    <col min="8" max="8" width="10.42578125" bestFit="1" customWidth="1"/>
    <col min="11" max="11" width="11.28515625" bestFit="1" customWidth="1"/>
    <col min="14" max="14" width="9.5703125" bestFit="1" customWidth="1"/>
    <col min="15" max="15" width="9.140625" style="92"/>
  </cols>
  <sheetData>
    <row r="1" spans="1:16" x14ac:dyDescent="0.2">
      <c r="G1" t="s">
        <v>44</v>
      </c>
      <c r="O1" s="87"/>
    </row>
    <row r="2" spans="1:16" s="46" customFormat="1" x14ac:dyDescent="0.2">
      <c r="A2" s="46" t="s">
        <v>45</v>
      </c>
      <c r="B2" s="46" t="s">
        <v>31</v>
      </c>
      <c r="C2" s="46" t="s">
        <v>30</v>
      </c>
      <c r="D2" s="46" t="s">
        <v>29</v>
      </c>
      <c r="E2" s="46" t="s">
        <v>20</v>
      </c>
      <c r="F2" s="46" t="s">
        <v>21</v>
      </c>
      <c r="G2" s="46" t="s">
        <v>22</v>
      </c>
      <c r="H2" s="46" t="s">
        <v>23</v>
      </c>
      <c r="I2" s="46" t="s">
        <v>24</v>
      </c>
      <c r="J2" s="46" t="s">
        <v>25</v>
      </c>
      <c r="K2" s="46" t="s">
        <v>26</v>
      </c>
      <c r="L2" s="46" t="s">
        <v>27</v>
      </c>
      <c r="M2" s="46" t="s">
        <v>28</v>
      </c>
      <c r="N2" s="46" t="s">
        <v>46</v>
      </c>
      <c r="O2" s="88"/>
    </row>
    <row r="3" spans="1:16" x14ac:dyDescent="0.2">
      <c r="A3" s="47">
        <v>-15</v>
      </c>
      <c r="B3" s="89">
        <v>6251</v>
      </c>
      <c r="C3" s="89">
        <v>48263</v>
      </c>
      <c r="D3" s="89">
        <v>8458</v>
      </c>
      <c r="E3" s="89">
        <v>7783</v>
      </c>
      <c r="F3" s="89">
        <v>9100</v>
      </c>
      <c r="G3" s="89">
        <v>85</v>
      </c>
      <c r="H3" s="89">
        <v>11240</v>
      </c>
      <c r="I3" s="89">
        <v>26013</v>
      </c>
      <c r="J3" s="89">
        <v>6065</v>
      </c>
      <c r="K3" s="89">
        <v>3388</v>
      </c>
      <c r="L3" s="89">
        <v>9964</v>
      </c>
      <c r="M3" s="89">
        <v>51265</v>
      </c>
      <c r="N3" s="89">
        <f t="shared" ref="N3:N34" si="0">SUM(B3:M3)</f>
        <v>187875</v>
      </c>
      <c r="O3" s="90"/>
      <c r="P3" s="89"/>
    </row>
    <row r="4" spans="1:16" x14ac:dyDescent="0.2">
      <c r="A4" s="47">
        <v>-14</v>
      </c>
      <c r="B4" s="89">
        <v>6174</v>
      </c>
      <c r="C4" s="89">
        <v>47668</v>
      </c>
      <c r="D4" s="89">
        <v>8353</v>
      </c>
      <c r="E4" s="89">
        <v>7686</v>
      </c>
      <c r="F4" s="89">
        <v>8986</v>
      </c>
      <c r="G4" s="89">
        <v>84</v>
      </c>
      <c r="H4" s="89">
        <v>11099</v>
      </c>
      <c r="I4" s="89">
        <v>25693</v>
      </c>
      <c r="J4" s="89">
        <v>5989</v>
      </c>
      <c r="K4" s="89">
        <v>3346</v>
      </c>
      <c r="L4" s="89">
        <v>9841</v>
      </c>
      <c r="M4" s="89">
        <v>50634</v>
      </c>
      <c r="N4" s="89">
        <f t="shared" si="0"/>
        <v>185553</v>
      </c>
      <c r="O4" s="90"/>
      <c r="P4" s="89"/>
    </row>
    <row r="5" spans="1:16" x14ac:dyDescent="0.2">
      <c r="A5" s="47">
        <v>-13</v>
      </c>
      <c r="B5" s="89">
        <v>6098</v>
      </c>
      <c r="C5" s="89">
        <v>47072</v>
      </c>
      <c r="D5" s="89">
        <v>8247</v>
      </c>
      <c r="E5" s="89">
        <v>7590</v>
      </c>
      <c r="F5" s="89">
        <v>8872</v>
      </c>
      <c r="G5" s="89">
        <v>83</v>
      </c>
      <c r="H5" s="89">
        <v>10959</v>
      </c>
      <c r="I5" s="89">
        <v>25373</v>
      </c>
      <c r="J5" s="89">
        <v>5913</v>
      </c>
      <c r="K5" s="89">
        <v>3303</v>
      </c>
      <c r="L5" s="89">
        <v>9718</v>
      </c>
      <c r="M5" s="89">
        <v>50002</v>
      </c>
      <c r="N5" s="89">
        <f t="shared" si="0"/>
        <v>183230</v>
      </c>
      <c r="O5" s="90"/>
      <c r="P5" s="89"/>
    </row>
    <row r="6" spans="1:16" x14ac:dyDescent="0.2">
      <c r="A6" s="47">
        <v>-12</v>
      </c>
      <c r="B6" s="89">
        <v>6021</v>
      </c>
      <c r="C6" s="89">
        <v>46476</v>
      </c>
      <c r="D6" s="89">
        <v>8143</v>
      </c>
      <c r="E6" s="89">
        <v>7493</v>
      </c>
      <c r="F6" s="89">
        <v>8757</v>
      </c>
      <c r="G6" s="89">
        <v>82</v>
      </c>
      <c r="H6" s="89">
        <v>10818</v>
      </c>
      <c r="I6" s="89">
        <v>25054</v>
      </c>
      <c r="J6" s="89">
        <v>5837</v>
      </c>
      <c r="K6" s="89">
        <v>3260</v>
      </c>
      <c r="L6" s="89">
        <v>9595</v>
      </c>
      <c r="M6" s="89">
        <v>49372</v>
      </c>
      <c r="N6" s="89">
        <f t="shared" si="0"/>
        <v>180908</v>
      </c>
      <c r="O6" s="90"/>
      <c r="P6" s="89"/>
    </row>
    <row r="7" spans="1:16" x14ac:dyDescent="0.2">
      <c r="A7" s="47">
        <v>-11</v>
      </c>
      <c r="B7" s="89">
        <v>5944</v>
      </c>
      <c r="C7" s="89">
        <v>45881</v>
      </c>
      <c r="D7" s="89">
        <v>8037</v>
      </c>
      <c r="E7" s="89">
        <v>7398</v>
      </c>
      <c r="F7" s="89">
        <v>8643</v>
      </c>
      <c r="G7" s="89">
        <v>81</v>
      </c>
      <c r="H7" s="89">
        <v>10678</v>
      </c>
      <c r="I7" s="89">
        <v>24734</v>
      </c>
      <c r="J7" s="89">
        <v>5760</v>
      </c>
      <c r="K7" s="89">
        <v>3217</v>
      </c>
      <c r="L7" s="89">
        <v>9471</v>
      </c>
      <c r="M7" s="89">
        <v>48740</v>
      </c>
      <c r="N7" s="89">
        <f t="shared" si="0"/>
        <v>178584</v>
      </c>
      <c r="O7" s="90"/>
      <c r="P7" s="89"/>
    </row>
    <row r="8" spans="1:16" x14ac:dyDescent="0.2">
      <c r="A8" s="47">
        <v>-10</v>
      </c>
      <c r="B8" s="89">
        <v>5867</v>
      </c>
      <c r="C8" s="89">
        <v>45286</v>
      </c>
      <c r="D8" s="89">
        <v>7932</v>
      </c>
      <c r="E8" s="89">
        <v>7302</v>
      </c>
      <c r="F8" s="89">
        <v>8529</v>
      </c>
      <c r="G8" s="89">
        <v>80</v>
      </c>
      <c r="H8" s="89">
        <v>10537</v>
      </c>
      <c r="I8" s="89">
        <v>24414</v>
      </c>
      <c r="J8" s="89">
        <v>5684</v>
      </c>
      <c r="K8" s="89">
        <v>3175</v>
      </c>
      <c r="L8" s="89">
        <v>9348</v>
      </c>
      <c r="M8" s="89">
        <v>48109</v>
      </c>
      <c r="N8" s="89">
        <f t="shared" si="0"/>
        <v>176263</v>
      </c>
      <c r="O8" s="90"/>
      <c r="P8" s="89"/>
    </row>
    <row r="9" spans="1:16" x14ac:dyDescent="0.2">
      <c r="A9" s="47">
        <v>-9</v>
      </c>
      <c r="B9" s="89">
        <v>5791</v>
      </c>
      <c r="C9" s="89">
        <v>44691</v>
      </c>
      <c r="D9" s="89">
        <v>7826</v>
      </c>
      <c r="E9" s="89">
        <v>7205</v>
      </c>
      <c r="F9" s="89">
        <v>8416</v>
      </c>
      <c r="G9" s="89">
        <v>79</v>
      </c>
      <c r="H9" s="89">
        <v>10396</v>
      </c>
      <c r="I9" s="89">
        <v>24093</v>
      </c>
      <c r="J9" s="89">
        <v>5608</v>
      </c>
      <c r="K9" s="89">
        <v>3131</v>
      </c>
      <c r="L9" s="89">
        <v>9225</v>
      </c>
      <c r="M9" s="89">
        <v>47477</v>
      </c>
      <c r="N9" s="89">
        <f t="shared" si="0"/>
        <v>173938</v>
      </c>
      <c r="O9" s="90"/>
      <c r="P9" s="89"/>
    </row>
    <row r="10" spans="1:16" x14ac:dyDescent="0.2">
      <c r="A10" s="47">
        <v>-8</v>
      </c>
      <c r="B10" s="89">
        <v>5714</v>
      </c>
      <c r="C10" s="89">
        <v>44095</v>
      </c>
      <c r="D10" s="89">
        <v>7722</v>
      </c>
      <c r="E10" s="89">
        <v>7109</v>
      </c>
      <c r="F10" s="89">
        <v>8302</v>
      </c>
      <c r="G10" s="89">
        <v>78</v>
      </c>
      <c r="H10" s="89">
        <v>10256</v>
      </c>
      <c r="I10" s="89">
        <v>23773</v>
      </c>
      <c r="J10" s="89">
        <v>5532</v>
      </c>
      <c r="K10" s="89">
        <v>3089</v>
      </c>
      <c r="L10" s="89">
        <v>9103</v>
      </c>
      <c r="M10" s="89">
        <v>46845</v>
      </c>
      <c r="N10" s="89">
        <f t="shared" si="0"/>
        <v>171618</v>
      </c>
      <c r="O10" s="90"/>
      <c r="P10" s="89"/>
    </row>
    <row r="11" spans="1:16" x14ac:dyDescent="0.2">
      <c r="A11" s="47">
        <v>-7</v>
      </c>
      <c r="B11" s="89">
        <v>5638</v>
      </c>
      <c r="C11" s="89">
        <v>43500</v>
      </c>
      <c r="D11" s="89">
        <v>7616</v>
      </c>
      <c r="E11" s="89">
        <v>7012</v>
      </c>
      <c r="F11" s="89">
        <v>8188</v>
      </c>
      <c r="G11" s="89">
        <v>77</v>
      </c>
      <c r="H11" s="89">
        <v>10115</v>
      </c>
      <c r="I11" s="89">
        <v>23453</v>
      </c>
      <c r="J11" s="89">
        <v>5456</v>
      </c>
      <c r="K11" s="89">
        <v>3045</v>
      </c>
      <c r="L11" s="89">
        <v>8980</v>
      </c>
      <c r="M11" s="89">
        <v>46215</v>
      </c>
      <c r="N11" s="89">
        <f t="shared" si="0"/>
        <v>169295</v>
      </c>
      <c r="O11" s="90"/>
      <c r="P11" s="89"/>
    </row>
    <row r="12" spans="1:16" x14ac:dyDescent="0.2">
      <c r="A12" s="47">
        <v>-6</v>
      </c>
      <c r="B12" s="89">
        <v>5561</v>
      </c>
      <c r="C12" s="89">
        <v>42904</v>
      </c>
      <c r="D12" s="89">
        <v>7511</v>
      </c>
      <c r="E12" s="89">
        <v>6917</v>
      </c>
      <c r="F12" s="89">
        <v>8074</v>
      </c>
      <c r="G12" s="89">
        <v>76</v>
      </c>
      <c r="H12" s="89">
        <v>9975</v>
      </c>
      <c r="I12" s="89">
        <v>23134</v>
      </c>
      <c r="J12" s="89">
        <v>5379</v>
      </c>
      <c r="K12" s="89">
        <v>3003</v>
      </c>
      <c r="L12" s="89">
        <v>8857</v>
      </c>
      <c r="M12" s="89">
        <v>45583</v>
      </c>
      <c r="N12" s="89">
        <f t="shared" si="0"/>
        <v>166974</v>
      </c>
      <c r="O12" s="90"/>
      <c r="P12" s="89"/>
    </row>
    <row r="13" spans="1:16" x14ac:dyDescent="0.2">
      <c r="A13" s="47">
        <v>-5</v>
      </c>
      <c r="B13" s="89">
        <v>5485</v>
      </c>
      <c r="C13" s="89">
        <v>42309</v>
      </c>
      <c r="D13" s="89">
        <v>7405</v>
      </c>
      <c r="E13" s="89">
        <v>6820</v>
      </c>
      <c r="F13" s="89">
        <v>7960</v>
      </c>
      <c r="G13" s="89">
        <v>75</v>
      </c>
      <c r="H13" s="89">
        <v>9834</v>
      </c>
      <c r="I13" s="89">
        <v>22814</v>
      </c>
      <c r="J13" s="89">
        <v>5303</v>
      </c>
      <c r="K13" s="89">
        <v>2960</v>
      </c>
      <c r="L13" s="89">
        <v>8734</v>
      </c>
      <c r="M13" s="89">
        <v>44952</v>
      </c>
      <c r="N13" s="89">
        <f t="shared" si="0"/>
        <v>164651</v>
      </c>
      <c r="O13" s="90"/>
      <c r="P13" s="89"/>
    </row>
    <row r="14" spans="1:16" x14ac:dyDescent="0.2">
      <c r="A14" s="47">
        <v>-4</v>
      </c>
      <c r="B14" s="89">
        <v>5408</v>
      </c>
      <c r="C14" s="89">
        <v>41713</v>
      </c>
      <c r="D14" s="89">
        <v>7300</v>
      </c>
      <c r="E14" s="89">
        <v>6724</v>
      </c>
      <c r="F14" s="89">
        <v>7846</v>
      </c>
      <c r="G14" s="89">
        <v>74</v>
      </c>
      <c r="H14" s="89">
        <v>9694</v>
      </c>
      <c r="I14" s="89">
        <v>22493</v>
      </c>
      <c r="J14" s="89">
        <v>5227</v>
      </c>
      <c r="K14" s="89">
        <v>2917</v>
      </c>
      <c r="L14" s="89">
        <v>8611</v>
      </c>
      <c r="M14" s="89">
        <v>44320</v>
      </c>
      <c r="N14" s="89">
        <f t="shared" si="0"/>
        <v>162327</v>
      </c>
      <c r="O14" s="90"/>
      <c r="P14" s="89"/>
    </row>
    <row r="15" spans="1:16" x14ac:dyDescent="0.2">
      <c r="A15" s="47">
        <v>-3</v>
      </c>
      <c r="B15" s="89">
        <v>5331</v>
      </c>
      <c r="C15" s="89">
        <v>41118</v>
      </c>
      <c r="D15" s="89">
        <v>7195</v>
      </c>
      <c r="E15" s="89">
        <v>6627</v>
      </c>
      <c r="F15" s="89">
        <v>7732</v>
      </c>
      <c r="G15" s="89">
        <v>73</v>
      </c>
      <c r="H15" s="89">
        <v>9553</v>
      </c>
      <c r="I15" s="89">
        <v>22173</v>
      </c>
      <c r="J15" s="89">
        <v>5151</v>
      </c>
      <c r="K15" s="89">
        <v>2874</v>
      </c>
      <c r="L15" s="89">
        <v>8488</v>
      </c>
      <c r="M15" s="89">
        <v>43690</v>
      </c>
      <c r="N15" s="89">
        <f t="shared" si="0"/>
        <v>160005</v>
      </c>
      <c r="O15" s="90"/>
      <c r="P15" s="89"/>
    </row>
    <row r="16" spans="1:16" x14ac:dyDescent="0.2">
      <c r="A16" s="47">
        <v>-2</v>
      </c>
      <c r="B16" s="89">
        <v>5254</v>
      </c>
      <c r="C16" s="89">
        <v>40523</v>
      </c>
      <c r="D16" s="89">
        <v>7090</v>
      </c>
      <c r="E16" s="89">
        <v>6532</v>
      </c>
      <c r="F16" s="89">
        <v>7618</v>
      </c>
      <c r="G16" s="89">
        <v>72</v>
      </c>
      <c r="H16" s="89">
        <v>9413</v>
      </c>
      <c r="I16" s="89">
        <v>21853</v>
      </c>
      <c r="J16" s="89">
        <v>5075</v>
      </c>
      <c r="K16" s="89">
        <v>2832</v>
      </c>
      <c r="L16" s="89">
        <v>8365</v>
      </c>
      <c r="M16" s="89">
        <v>43058</v>
      </c>
      <c r="N16" s="89">
        <f t="shared" si="0"/>
        <v>157685</v>
      </c>
      <c r="O16" s="90"/>
      <c r="P16" s="89"/>
    </row>
    <row r="17" spans="1:17" x14ac:dyDescent="0.2">
      <c r="A17" s="47">
        <v>-1</v>
      </c>
      <c r="B17" s="89">
        <v>5178</v>
      </c>
      <c r="C17" s="89">
        <v>39928</v>
      </c>
      <c r="D17" s="89">
        <v>6984</v>
      </c>
      <c r="E17" s="89">
        <v>6436</v>
      </c>
      <c r="F17" s="89">
        <v>7504</v>
      </c>
      <c r="G17" s="89">
        <v>71</v>
      </c>
      <c r="H17" s="89">
        <v>9272</v>
      </c>
      <c r="I17" s="89">
        <v>21533</v>
      </c>
      <c r="J17" s="89">
        <v>4998</v>
      </c>
      <c r="K17" s="89">
        <v>2789</v>
      </c>
      <c r="L17" s="89">
        <v>8242</v>
      </c>
      <c r="M17" s="89">
        <v>42427</v>
      </c>
      <c r="N17" s="89">
        <f t="shared" si="0"/>
        <v>155362</v>
      </c>
      <c r="O17" s="90"/>
      <c r="P17" s="89"/>
    </row>
    <row r="18" spans="1:17" x14ac:dyDescent="0.2">
      <c r="A18" s="47">
        <v>0</v>
      </c>
      <c r="B18" s="89">
        <v>5101</v>
      </c>
      <c r="C18" s="89">
        <v>39332</v>
      </c>
      <c r="D18" s="89">
        <v>6879</v>
      </c>
      <c r="E18" s="89">
        <v>6339</v>
      </c>
      <c r="F18" s="89">
        <v>7390</v>
      </c>
      <c r="G18" s="89">
        <v>70</v>
      </c>
      <c r="H18" s="89">
        <v>9131</v>
      </c>
      <c r="I18" s="89">
        <v>21213</v>
      </c>
      <c r="J18" s="89">
        <v>4922</v>
      </c>
      <c r="K18" s="89">
        <v>2746</v>
      </c>
      <c r="L18" s="89">
        <v>8119</v>
      </c>
      <c r="M18" s="89">
        <v>41795</v>
      </c>
      <c r="N18" s="89">
        <f t="shared" si="0"/>
        <v>153037</v>
      </c>
      <c r="O18" s="90"/>
      <c r="P18" s="89"/>
    </row>
    <row r="19" spans="1:17" x14ac:dyDescent="0.2">
      <c r="A19" s="47">
        <v>1</v>
      </c>
      <c r="B19" s="89">
        <v>5024</v>
      </c>
      <c r="C19" s="89">
        <v>38736</v>
      </c>
      <c r="D19" s="89">
        <v>6774</v>
      </c>
      <c r="E19" s="89">
        <v>6243</v>
      </c>
      <c r="F19" s="89">
        <v>7276</v>
      </c>
      <c r="G19" s="89">
        <v>69</v>
      </c>
      <c r="H19" s="89">
        <v>8991</v>
      </c>
      <c r="I19" s="89">
        <v>20893</v>
      </c>
      <c r="J19" s="89">
        <v>4846</v>
      </c>
      <c r="K19" s="89">
        <v>2703</v>
      </c>
      <c r="L19" s="89">
        <v>7996</v>
      </c>
      <c r="M19" s="89">
        <v>41164</v>
      </c>
      <c r="N19" s="89">
        <f t="shared" si="0"/>
        <v>150715</v>
      </c>
      <c r="O19" s="90"/>
      <c r="P19" s="89"/>
    </row>
    <row r="20" spans="1:17" x14ac:dyDescent="0.2">
      <c r="A20" s="47">
        <v>2</v>
      </c>
      <c r="B20" s="89">
        <v>4948</v>
      </c>
      <c r="C20" s="89">
        <v>38141</v>
      </c>
      <c r="D20" s="89">
        <v>6669</v>
      </c>
      <c r="E20" s="89">
        <v>6146</v>
      </c>
      <c r="F20" s="89">
        <v>7162</v>
      </c>
      <c r="G20" s="89">
        <v>68</v>
      </c>
      <c r="H20" s="89">
        <v>8850</v>
      </c>
      <c r="I20" s="89">
        <v>20573</v>
      </c>
      <c r="J20" s="89">
        <v>4770</v>
      </c>
      <c r="K20" s="89">
        <v>2660</v>
      </c>
      <c r="L20" s="89">
        <v>7873</v>
      </c>
      <c r="M20" s="89">
        <v>40533</v>
      </c>
      <c r="N20" s="89">
        <f t="shared" si="0"/>
        <v>148393</v>
      </c>
      <c r="O20" s="90"/>
      <c r="P20" s="89"/>
    </row>
    <row r="21" spans="1:17" x14ac:dyDescent="0.2">
      <c r="A21" s="47">
        <v>3</v>
      </c>
      <c r="B21" s="89">
        <v>4871</v>
      </c>
      <c r="C21" s="89">
        <v>37546</v>
      </c>
      <c r="D21" s="89">
        <v>6563</v>
      </c>
      <c r="E21" s="89">
        <v>6051</v>
      </c>
      <c r="F21" s="89">
        <v>7047</v>
      </c>
      <c r="G21" s="89">
        <v>67</v>
      </c>
      <c r="H21" s="89">
        <v>8710</v>
      </c>
      <c r="I21" s="89">
        <v>20253</v>
      </c>
      <c r="J21" s="89">
        <v>4693</v>
      </c>
      <c r="K21" s="89">
        <v>2618</v>
      </c>
      <c r="L21" s="89">
        <v>7751</v>
      </c>
      <c r="M21" s="89">
        <v>39902</v>
      </c>
      <c r="N21" s="89">
        <f t="shared" si="0"/>
        <v>146072</v>
      </c>
      <c r="O21" s="90"/>
      <c r="P21" s="89"/>
    </row>
    <row r="22" spans="1:17" x14ac:dyDescent="0.2">
      <c r="A22" s="47">
        <v>4</v>
      </c>
      <c r="B22" s="89">
        <v>4794</v>
      </c>
      <c r="C22" s="89">
        <v>36950</v>
      </c>
      <c r="D22" s="89">
        <v>6458</v>
      </c>
      <c r="E22" s="89">
        <v>5954</v>
      </c>
      <c r="F22" s="89">
        <v>6934</v>
      </c>
      <c r="G22" s="89">
        <v>66</v>
      </c>
      <c r="H22" s="89">
        <v>8569</v>
      </c>
      <c r="I22" s="89">
        <v>19933</v>
      </c>
      <c r="J22" s="89">
        <v>4617</v>
      </c>
      <c r="K22" s="89">
        <v>2574</v>
      </c>
      <c r="L22" s="89">
        <v>7627</v>
      </c>
      <c r="M22" s="89">
        <v>39270</v>
      </c>
      <c r="N22" s="89">
        <f t="shared" si="0"/>
        <v>143746</v>
      </c>
      <c r="O22" s="90"/>
      <c r="P22" s="89"/>
    </row>
    <row r="23" spans="1:17" x14ac:dyDescent="0.2">
      <c r="A23" s="47">
        <v>5</v>
      </c>
      <c r="B23" s="89">
        <v>4717</v>
      </c>
      <c r="C23" s="89">
        <v>36355</v>
      </c>
      <c r="D23" s="89">
        <v>6353</v>
      </c>
      <c r="E23" s="89">
        <v>5858</v>
      </c>
      <c r="F23" s="89">
        <v>6820</v>
      </c>
      <c r="G23" s="89">
        <v>65</v>
      </c>
      <c r="H23" s="89">
        <v>8429</v>
      </c>
      <c r="I23" s="89">
        <v>19613</v>
      </c>
      <c r="J23" s="89">
        <v>4541</v>
      </c>
      <c r="K23" s="89">
        <v>2532</v>
      </c>
      <c r="L23" s="89">
        <v>7504</v>
      </c>
      <c r="M23" s="89">
        <v>38639</v>
      </c>
      <c r="N23" s="89">
        <f t="shared" si="0"/>
        <v>141426</v>
      </c>
      <c r="O23" s="90"/>
      <c r="P23" s="89"/>
    </row>
    <row r="24" spans="1:17" x14ac:dyDescent="0.2">
      <c r="A24" s="47">
        <v>6</v>
      </c>
      <c r="B24" s="89">
        <v>4641</v>
      </c>
      <c r="C24" s="89">
        <v>35760</v>
      </c>
      <c r="D24" s="89">
        <v>6248</v>
      </c>
      <c r="E24" s="89">
        <v>5762</v>
      </c>
      <c r="F24" s="89">
        <v>6706</v>
      </c>
      <c r="G24" s="89">
        <v>64</v>
      </c>
      <c r="H24" s="89">
        <v>8288</v>
      </c>
      <c r="I24" s="89">
        <v>19292</v>
      </c>
      <c r="J24" s="89">
        <v>4465</v>
      </c>
      <c r="K24" s="89">
        <v>2489</v>
      </c>
      <c r="L24" s="89">
        <v>7381</v>
      </c>
      <c r="M24" s="89">
        <v>38008</v>
      </c>
      <c r="N24" s="89">
        <f t="shared" si="0"/>
        <v>139104</v>
      </c>
      <c r="O24" s="90"/>
      <c r="P24" s="89"/>
    </row>
    <row r="25" spans="1:17" x14ac:dyDescent="0.2">
      <c r="A25" s="47">
        <v>7</v>
      </c>
      <c r="B25" s="89">
        <v>4564</v>
      </c>
      <c r="C25" s="89">
        <v>35165</v>
      </c>
      <c r="D25" s="89">
        <v>6142</v>
      </c>
      <c r="E25" s="89">
        <v>5666</v>
      </c>
      <c r="F25" s="89">
        <v>6592</v>
      </c>
      <c r="G25" s="89">
        <v>62</v>
      </c>
      <c r="H25" s="89">
        <v>8148</v>
      </c>
      <c r="I25" s="89">
        <v>18973</v>
      </c>
      <c r="J25" s="89">
        <v>4389</v>
      </c>
      <c r="K25" s="89">
        <v>2446</v>
      </c>
      <c r="L25" s="89">
        <v>7258</v>
      </c>
      <c r="M25" s="89">
        <v>37377</v>
      </c>
      <c r="N25" s="89">
        <f t="shared" si="0"/>
        <v>136782</v>
      </c>
      <c r="O25" s="90"/>
      <c r="P25" s="89"/>
    </row>
    <row r="26" spans="1:17" x14ac:dyDescent="0.2">
      <c r="A26" s="47">
        <v>8</v>
      </c>
      <c r="B26" s="89">
        <v>4487</v>
      </c>
      <c r="C26" s="89">
        <v>34568</v>
      </c>
      <c r="D26" s="89">
        <v>6037</v>
      </c>
      <c r="E26" s="89">
        <v>5570</v>
      </c>
      <c r="F26" s="89">
        <v>6478</v>
      </c>
      <c r="G26" s="89">
        <v>61</v>
      </c>
      <c r="H26" s="89">
        <v>8007</v>
      </c>
      <c r="I26" s="89">
        <v>18653</v>
      </c>
      <c r="J26" s="89">
        <v>4312</v>
      </c>
      <c r="K26" s="89">
        <v>2403</v>
      </c>
      <c r="L26" s="89">
        <v>7135</v>
      </c>
      <c r="M26" s="89">
        <v>36745</v>
      </c>
      <c r="N26" s="89">
        <f t="shared" si="0"/>
        <v>134456</v>
      </c>
      <c r="O26" s="90"/>
      <c r="P26" s="89"/>
    </row>
    <row r="27" spans="1:17" x14ac:dyDescent="0.2">
      <c r="A27" s="47">
        <v>9</v>
      </c>
      <c r="B27" s="89">
        <v>4410</v>
      </c>
      <c r="C27" s="89">
        <v>33973</v>
      </c>
      <c r="D27" s="89">
        <v>5932</v>
      </c>
      <c r="E27" s="89">
        <v>5473</v>
      </c>
      <c r="F27" s="89">
        <v>6364</v>
      </c>
      <c r="G27" s="89">
        <v>60</v>
      </c>
      <c r="H27" s="89">
        <v>7866</v>
      </c>
      <c r="I27" s="89">
        <v>18333</v>
      </c>
      <c r="J27" s="89">
        <v>4236</v>
      </c>
      <c r="K27" s="89">
        <v>2360</v>
      </c>
      <c r="L27" s="89">
        <v>7012</v>
      </c>
      <c r="M27" s="89">
        <v>36114</v>
      </c>
      <c r="N27" s="89">
        <f t="shared" si="0"/>
        <v>132133</v>
      </c>
      <c r="O27" s="90"/>
      <c r="P27" s="89"/>
    </row>
    <row r="28" spans="1:17" x14ac:dyDescent="0.2">
      <c r="A28" s="47">
        <v>10</v>
      </c>
      <c r="B28" s="89">
        <v>4334</v>
      </c>
      <c r="C28" s="89">
        <v>33378</v>
      </c>
      <c r="D28" s="89">
        <v>5827</v>
      </c>
      <c r="E28" s="89">
        <v>5377</v>
      </c>
      <c r="F28" s="89">
        <v>6250</v>
      </c>
      <c r="G28" s="89">
        <v>59</v>
      </c>
      <c r="H28" s="89">
        <v>7726</v>
      </c>
      <c r="I28" s="89">
        <v>18013</v>
      </c>
      <c r="J28" s="89">
        <v>4160</v>
      </c>
      <c r="K28" s="89">
        <v>2317</v>
      </c>
      <c r="L28" s="89">
        <v>6889</v>
      </c>
      <c r="M28" s="89">
        <v>35482</v>
      </c>
      <c r="N28" s="89">
        <f t="shared" si="0"/>
        <v>129812</v>
      </c>
      <c r="O28" s="90"/>
      <c r="P28" s="89"/>
    </row>
    <row r="29" spans="1:17" x14ac:dyDescent="0.2">
      <c r="A29" s="47">
        <v>11</v>
      </c>
      <c r="B29" s="89">
        <v>4257</v>
      </c>
      <c r="C29" s="89">
        <v>32783</v>
      </c>
      <c r="D29" s="89">
        <v>5721</v>
      </c>
      <c r="E29" s="89">
        <v>5280</v>
      </c>
      <c r="F29" s="89">
        <v>6136</v>
      </c>
      <c r="G29" s="89">
        <v>58</v>
      </c>
      <c r="H29" s="89">
        <v>7585</v>
      </c>
      <c r="I29" s="89">
        <v>17692</v>
      </c>
      <c r="J29" s="89">
        <v>4084</v>
      </c>
      <c r="K29" s="89">
        <v>2275</v>
      </c>
      <c r="L29" s="89">
        <v>6766</v>
      </c>
      <c r="M29" s="89">
        <v>34851</v>
      </c>
      <c r="N29" s="89">
        <f t="shared" si="0"/>
        <v>127488</v>
      </c>
      <c r="O29" s="90"/>
      <c r="P29" s="89"/>
    </row>
    <row r="30" spans="1:17" x14ac:dyDescent="0.2">
      <c r="A30" s="47">
        <v>12</v>
      </c>
      <c r="B30" s="89">
        <v>4181</v>
      </c>
      <c r="C30" s="89">
        <v>32187</v>
      </c>
      <c r="D30" s="89">
        <v>5616</v>
      </c>
      <c r="E30" s="89">
        <v>5185</v>
      </c>
      <c r="F30" s="89">
        <v>6022</v>
      </c>
      <c r="G30" s="89">
        <v>57</v>
      </c>
      <c r="H30" s="89">
        <v>7445</v>
      </c>
      <c r="I30" s="89">
        <v>17372</v>
      </c>
      <c r="J30" s="89">
        <v>4008</v>
      </c>
      <c r="K30" s="89">
        <v>2231</v>
      </c>
      <c r="L30" s="89">
        <v>6643</v>
      </c>
      <c r="M30" s="89">
        <v>34220</v>
      </c>
      <c r="N30" s="89">
        <f t="shared" si="0"/>
        <v>125167</v>
      </c>
      <c r="O30" s="90"/>
      <c r="P30" s="89"/>
      <c r="Q30" s="91"/>
    </row>
    <row r="31" spans="1:17" x14ac:dyDescent="0.2">
      <c r="A31" s="47">
        <v>13</v>
      </c>
      <c r="B31" s="89">
        <v>4104</v>
      </c>
      <c r="C31" s="89">
        <v>31592</v>
      </c>
      <c r="D31" s="89">
        <v>5511</v>
      </c>
      <c r="E31" s="89">
        <v>5089</v>
      </c>
      <c r="F31" s="89">
        <v>5908</v>
      </c>
      <c r="G31" s="89">
        <v>56</v>
      </c>
      <c r="H31" s="89">
        <v>7304</v>
      </c>
      <c r="I31" s="89">
        <v>17052</v>
      </c>
      <c r="J31" s="89">
        <v>3931</v>
      </c>
      <c r="K31" s="89">
        <v>2189</v>
      </c>
      <c r="L31" s="89">
        <v>6521</v>
      </c>
      <c r="M31" s="89">
        <v>33588</v>
      </c>
      <c r="N31" s="89">
        <f t="shared" si="0"/>
        <v>122845</v>
      </c>
      <c r="O31" s="90"/>
      <c r="P31" s="89"/>
      <c r="Q31" s="91"/>
    </row>
    <row r="32" spans="1:17" x14ac:dyDescent="0.2">
      <c r="A32" s="47">
        <v>14</v>
      </c>
      <c r="B32" s="89">
        <v>4028</v>
      </c>
      <c r="C32" s="89">
        <v>30997</v>
      </c>
      <c r="D32" s="89">
        <v>5406</v>
      </c>
      <c r="E32" s="89">
        <v>4992</v>
      </c>
      <c r="F32" s="89">
        <v>5794</v>
      </c>
      <c r="G32" s="89">
        <v>55</v>
      </c>
      <c r="H32" s="89">
        <v>7164</v>
      </c>
      <c r="I32" s="89">
        <v>16733</v>
      </c>
      <c r="J32" s="89">
        <v>3855</v>
      </c>
      <c r="K32" s="89">
        <v>2147</v>
      </c>
      <c r="L32" s="89">
        <v>6398</v>
      </c>
      <c r="M32" s="89">
        <v>32957</v>
      </c>
      <c r="N32" s="89">
        <f t="shared" si="0"/>
        <v>120526</v>
      </c>
      <c r="O32" s="90"/>
      <c r="P32" s="89"/>
      <c r="Q32" s="91"/>
    </row>
    <row r="33" spans="1:17" x14ac:dyDescent="0.2">
      <c r="A33" s="47">
        <v>15</v>
      </c>
      <c r="B33" s="89">
        <v>3951</v>
      </c>
      <c r="C33" s="89">
        <v>30401</v>
      </c>
      <c r="D33" s="89">
        <v>5300</v>
      </c>
      <c r="E33" s="89">
        <v>4896</v>
      </c>
      <c r="F33" s="89">
        <v>5680</v>
      </c>
      <c r="G33" s="89">
        <v>54</v>
      </c>
      <c r="H33" s="89">
        <v>7023</v>
      </c>
      <c r="I33" s="89">
        <v>16413</v>
      </c>
      <c r="J33" s="89">
        <v>3779</v>
      </c>
      <c r="K33" s="89">
        <v>2103</v>
      </c>
      <c r="L33" s="89">
        <v>6275</v>
      </c>
      <c r="M33" s="89">
        <v>32325</v>
      </c>
      <c r="N33" s="89">
        <f t="shared" si="0"/>
        <v>118200</v>
      </c>
      <c r="O33" s="90"/>
      <c r="P33" s="89"/>
      <c r="Q33" s="91"/>
    </row>
    <row r="34" spans="1:17" x14ac:dyDescent="0.2">
      <c r="A34" s="47">
        <v>16</v>
      </c>
      <c r="B34" s="89">
        <v>3874</v>
      </c>
      <c r="C34" s="89">
        <v>29805</v>
      </c>
      <c r="D34" s="89">
        <v>5195</v>
      </c>
      <c r="E34" s="89">
        <v>4800</v>
      </c>
      <c r="F34" s="89">
        <v>5567</v>
      </c>
      <c r="G34" s="89">
        <v>53</v>
      </c>
      <c r="H34" s="89">
        <v>6882</v>
      </c>
      <c r="I34" s="89">
        <v>16092</v>
      </c>
      <c r="J34" s="89">
        <v>3703</v>
      </c>
      <c r="K34" s="89">
        <v>2061</v>
      </c>
      <c r="L34" s="89">
        <v>6152</v>
      </c>
      <c r="M34" s="89">
        <v>31695</v>
      </c>
      <c r="N34" s="89">
        <f t="shared" si="0"/>
        <v>115879</v>
      </c>
      <c r="O34" s="90"/>
      <c r="P34" s="89"/>
      <c r="Q34" s="91"/>
    </row>
    <row r="35" spans="1:17" x14ac:dyDescent="0.2">
      <c r="A35" s="47">
        <v>17</v>
      </c>
      <c r="B35" s="89">
        <v>3797</v>
      </c>
      <c r="C35" s="89">
        <v>29210</v>
      </c>
      <c r="D35" s="89">
        <v>5090</v>
      </c>
      <c r="E35" s="89">
        <v>4704</v>
      </c>
      <c r="F35" s="89">
        <v>5453</v>
      </c>
      <c r="G35" s="89">
        <v>52</v>
      </c>
      <c r="H35" s="89">
        <v>6742</v>
      </c>
      <c r="I35" s="89">
        <v>15772</v>
      </c>
      <c r="J35" s="89">
        <v>3627</v>
      </c>
      <c r="K35" s="89">
        <v>2017</v>
      </c>
      <c r="L35" s="89">
        <v>6029</v>
      </c>
      <c r="M35" s="89">
        <v>31063</v>
      </c>
      <c r="N35" s="89">
        <f t="shared" ref="N35:N66" si="1">SUM(B35:M35)</f>
        <v>113556</v>
      </c>
      <c r="O35" s="90"/>
      <c r="P35" s="89"/>
      <c r="Q35" s="91"/>
    </row>
    <row r="36" spans="1:17" x14ac:dyDescent="0.2">
      <c r="A36" s="47">
        <v>18</v>
      </c>
      <c r="B36" s="89">
        <v>3721</v>
      </c>
      <c r="C36" s="89">
        <v>28615</v>
      </c>
      <c r="D36" s="89">
        <v>4985</v>
      </c>
      <c r="E36" s="89">
        <v>4607</v>
      </c>
      <c r="F36" s="89">
        <v>5338</v>
      </c>
      <c r="G36" s="89">
        <v>51</v>
      </c>
      <c r="H36" s="89">
        <v>6601</v>
      </c>
      <c r="I36" s="89">
        <v>15452</v>
      </c>
      <c r="J36" s="89">
        <v>3550</v>
      </c>
      <c r="K36" s="89">
        <v>1975</v>
      </c>
      <c r="L36" s="89">
        <v>5905</v>
      </c>
      <c r="M36" s="89">
        <v>30432</v>
      </c>
      <c r="N36" s="89">
        <f t="shared" si="1"/>
        <v>111232</v>
      </c>
      <c r="O36" s="90"/>
      <c r="P36" s="89"/>
      <c r="Q36" s="91"/>
    </row>
    <row r="37" spans="1:17" x14ac:dyDescent="0.2">
      <c r="A37" s="47">
        <v>19</v>
      </c>
      <c r="B37" s="89">
        <v>3644</v>
      </c>
      <c r="C37" s="89">
        <v>28020</v>
      </c>
      <c r="D37" s="89">
        <v>4879</v>
      </c>
      <c r="E37" s="89">
        <v>4511</v>
      </c>
      <c r="F37" s="89">
        <v>5224</v>
      </c>
      <c r="G37" s="89">
        <v>50</v>
      </c>
      <c r="H37" s="89">
        <v>6461</v>
      </c>
      <c r="I37" s="89">
        <v>15132</v>
      </c>
      <c r="J37" s="89">
        <v>3474</v>
      </c>
      <c r="K37" s="89">
        <v>1932</v>
      </c>
      <c r="L37" s="89">
        <v>5782</v>
      </c>
      <c r="M37" s="89">
        <v>29800</v>
      </c>
      <c r="N37" s="89">
        <f t="shared" si="1"/>
        <v>108909</v>
      </c>
      <c r="O37" s="90"/>
      <c r="P37" s="89"/>
      <c r="Q37" s="91"/>
    </row>
    <row r="38" spans="1:17" x14ac:dyDescent="0.2">
      <c r="A38" s="47">
        <v>20</v>
      </c>
      <c r="B38" s="89">
        <v>3567</v>
      </c>
      <c r="C38" s="89">
        <v>27425</v>
      </c>
      <c r="D38" s="89">
        <v>4774</v>
      </c>
      <c r="E38" s="89">
        <v>4415</v>
      </c>
      <c r="F38" s="89">
        <v>5110</v>
      </c>
      <c r="G38" s="89">
        <v>49</v>
      </c>
      <c r="H38" s="89">
        <v>6319</v>
      </c>
      <c r="I38" s="89">
        <v>14813</v>
      </c>
      <c r="J38" s="89">
        <v>3398</v>
      </c>
      <c r="K38" s="89">
        <v>1889</v>
      </c>
      <c r="L38" s="89">
        <v>5659</v>
      </c>
      <c r="M38" s="89">
        <v>29170</v>
      </c>
      <c r="N38" s="89">
        <f t="shared" si="1"/>
        <v>106588</v>
      </c>
      <c r="O38" s="90"/>
      <c r="P38" s="89"/>
      <c r="Q38" s="91"/>
    </row>
    <row r="39" spans="1:17" x14ac:dyDescent="0.2">
      <c r="A39" s="47">
        <v>21</v>
      </c>
      <c r="B39" s="89">
        <v>3491</v>
      </c>
      <c r="C39" s="89">
        <v>26829</v>
      </c>
      <c r="D39" s="89">
        <v>4669</v>
      </c>
      <c r="E39" s="89">
        <v>4319</v>
      </c>
      <c r="F39" s="89">
        <v>4996</v>
      </c>
      <c r="G39" s="89">
        <v>48</v>
      </c>
      <c r="H39" s="89">
        <v>6179</v>
      </c>
      <c r="I39" s="89">
        <v>14492</v>
      </c>
      <c r="J39" s="89">
        <v>3322</v>
      </c>
      <c r="K39" s="89">
        <v>1846</v>
      </c>
      <c r="L39" s="89">
        <v>5536</v>
      </c>
      <c r="M39" s="89">
        <v>28538</v>
      </c>
      <c r="N39" s="89">
        <f t="shared" si="1"/>
        <v>104265</v>
      </c>
      <c r="O39" s="90"/>
      <c r="P39" s="89"/>
      <c r="Q39" s="91"/>
    </row>
    <row r="40" spans="1:17" x14ac:dyDescent="0.2">
      <c r="A40" s="47">
        <v>22</v>
      </c>
      <c r="B40" s="89">
        <v>3414</v>
      </c>
      <c r="C40" s="89">
        <v>26233</v>
      </c>
      <c r="D40" s="89">
        <v>4564</v>
      </c>
      <c r="E40" s="89">
        <v>4223</v>
      </c>
      <c r="F40" s="89">
        <v>4882</v>
      </c>
      <c r="G40" s="89">
        <v>47</v>
      </c>
      <c r="H40" s="89">
        <v>6038</v>
      </c>
      <c r="I40" s="89">
        <v>14172</v>
      </c>
      <c r="J40" s="89">
        <v>3245</v>
      </c>
      <c r="K40" s="89">
        <v>1804</v>
      </c>
      <c r="L40" s="89">
        <v>5413</v>
      </c>
      <c r="M40" s="89">
        <v>27907</v>
      </c>
      <c r="N40" s="89">
        <f t="shared" si="1"/>
        <v>101942</v>
      </c>
      <c r="O40" s="90"/>
      <c r="P40" s="89"/>
      <c r="Q40" s="91"/>
    </row>
    <row r="41" spans="1:17" x14ac:dyDescent="0.2">
      <c r="A41" s="47">
        <v>23</v>
      </c>
      <c r="B41" s="89">
        <v>3337</v>
      </c>
      <c r="C41" s="89">
        <v>25638</v>
      </c>
      <c r="D41" s="89">
        <v>4458</v>
      </c>
      <c r="E41" s="89">
        <v>4126</v>
      </c>
      <c r="F41" s="89">
        <v>4768</v>
      </c>
      <c r="G41" s="89">
        <v>46</v>
      </c>
      <c r="H41" s="89">
        <v>5898</v>
      </c>
      <c r="I41" s="89">
        <v>13852</v>
      </c>
      <c r="J41" s="89">
        <v>3169</v>
      </c>
      <c r="K41" s="89">
        <v>1760</v>
      </c>
      <c r="L41" s="89">
        <v>5290</v>
      </c>
      <c r="M41" s="89">
        <v>27275</v>
      </c>
      <c r="N41" s="89">
        <f t="shared" si="1"/>
        <v>99617</v>
      </c>
      <c r="O41" s="90"/>
      <c r="P41" s="89"/>
      <c r="Q41" s="91"/>
    </row>
    <row r="42" spans="1:17" x14ac:dyDescent="0.2">
      <c r="A42" s="47">
        <v>24</v>
      </c>
      <c r="B42" s="89">
        <v>3260</v>
      </c>
      <c r="C42" s="89">
        <v>25043</v>
      </c>
      <c r="D42" s="89">
        <v>4353</v>
      </c>
      <c r="E42" s="89">
        <v>4030</v>
      </c>
      <c r="F42" s="89">
        <v>4654</v>
      </c>
      <c r="G42" s="89">
        <v>45</v>
      </c>
      <c r="H42" s="89">
        <v>5757</v>
      </c>
      <c r="I42" s="89">
        <v>13532</v>
      </c>
      <c r="J42" s="89">
        <v>3093</v>
      </c>
      <c r="K42" s="89">
        <v>1718</v>
      </c>
      <c r="L42" s="89">
        <v>5168</v>
      </c>
      <c r="M42" s="89">
        <v>26644</v>
      </c>
      <c r="N42" s="89">
        <f t="shared" si="1"/>
        <v>97297</v>
      </c>
      <c r="O42" s="90"/>
      <c r="P42" s="89"/>
      <c r="Q42" s="91"/>
    </row>
    <row r="43" spans="1:17" x14ac:dyDescent="0.2">
      <c r="A43" s="47">
        <v>25</v>
      </c>
      <c r="B43" s="89">
        <v>3184</v>
      </c>
      <c r="C43" s="89">
        <v>24447</v>
      </c>
      <c r="D43" s="89">
        <v>4248</v>
      </c>
      <c r="E43" s="89">
        <v>3934</v>
      </c>
      <c r="F43" s="89">
        <v>4540</v>
      </c>
      <c r="G43" s="89">
        <v>44</v>
      </c>
      <c r="H43" s="89">
        <v>5616</v>
      </c>
      <c r="I43" s="89">
        <v>13212</v>
      </c>
      <c r="J43" s="89">
        <v>3017</v>
      </c>
      <c r="K43" s="89">
        <v>1674</v>
      </c>
      <c r="L43" s="89">
        <v>5045</v>
      </c>
      <c r="M43" s="89">
        <v>26013</v>
      </c>
      <c r="N43" s="89">
        <f t="shared" si="1"/>
        <v>94974</v>
      </c>
      <c r="O43" s="90"/>
      <c r="P43" s="89"/>
      <c r="Q43" s="91"/>
    </row>
    <row r="44" spans="1:17" x14ac:dyDescent="0.2">
      <c r="A44" s="47">
        <v>26</v>
      </c>
      <c r="B44" s="89">
        <v>3107</v>
      </c>
      <c r="C44" s="89">
        <v>23852</v>
      </c>
      <c r="D44" s="89">
        <v>4143</v>
      </c>
      <c r="E44" s="89">
        <v>3838</v>
      </c>
      <c r="F44" s="89">
        <v>4426</v>
      </c>
      <c r="G44" s="89">
        <v>43</v>
      </c>
      <c r="H44" s="89">
        <v>5476</v>
      </c>
      <c r="I44" s="89">
        <v>12891</v>
      </c>
      <c r="J44" s="89">
        <v>2941</v>
      </c>
      <c r="K44" s="89">
        <v>1632</v>
      </c>
      <c r="L44" s="89">
        <v>4922</v>
      </c>
      <c r="M44" s="89">
        <v>25382</v>
      </c>
      <c r="N44" s="89">
        <f t="shared" si="1"/>
        <v>92653</v>
      </c>
      <c r="O44" s="90"/>
      <c r="P44" s="89"/>
      <c r="Q44" s="91"/>
    </row>
    <row r="45" spans="1:17" x14ac:dyDescent="0.2">
      <c r="A45" s="47">
        <v>27</v>
      </c>
      <c r="B45" s="89">
        <v>3030</v>
      </c>
      <c r="C45" s="89">
        <v>23257</v>
      </c>
      <c r="D45" s="89">
        <v>4037</v>
      </c>
      <c r="E45" s="89">
        <v>3741</v>
      </c>
      <c r="F45" s="89">
        <v>4312</v>
      </c>
      <c r="G45" s="89">
        <v>42</v>
      </c>
      <c r="H45" s="89">
        <v>5335</v>
      </c>
      <c r="I45" s="89">
        <v>12572</v>
      </c>
      <c r="J45" s="89">
        <v>2864</v>
      </c>
      <c r="K45" s="89">
        <v>1590</v>
      </c>
      <c r="L45" s="89">
        <v>4799</v>
      </c>
      <c r="M45" s="89">
        <v>24750</v>
      </c>
      <c r="N45" s="89">
        <f t="shared" si="1"/>
        <v>90329</v>
      </c>
      <c r="O45" s="90"/>
      <c r="P45" s="89"/>
      <c r="Q45" s="91"/>
    </row>
    <row r="46" spans="1:17" x14ac:dyDescent="0.2">
      <c r="A46" s="47">
        <v>28</v>
      </c>
      <c r="B46" s="89">
        <v>2953</v>
      </c>
      <c r="C46" s="89">
        <v>22662</v>
      </c>
      <c r="D46" s="89">
        <v>3932</v>
      </c>
      <c r="E46" s="89">
        <v>3645</v>
      </c>
      <c r="F46" s="89">
        <v>4199</v>
      </c>
      <c r="G46" s="89">
        <v>41</v>
      </c>
      <c r="H46" s="89">
        <v>5195</v>
      </c>
      <c r="I46" s="89">
        <v>12252</v>
      </c>
      <c r="J46" s="89">
        <v>2788</v>
      </c>
      <c r="K46" s="89">
        <v>1546</v>
      </c>
      <c r="L46" s="89">
        <v>4676</v>
      </c>
      <c r="M46" s="89">
        <v>24119</v>
      </c>
      <c r="N46" s="89">
        <f t="shared" si="1"/>
        <v>88008</v>
      </c>
      <c r="O46" s="90"/>
      <c r="P46" s="89"/>
      <c r="Q46" s="91"/>
    </row>
    <row r="47" spans="1:17" x14ac:dyDescent="0.2">
      <c r="A47" s="47">
        <v>29</v>
      </c>
      <c r="B47" s="89">
        <v>2877</v>
      </c>
      <c r="C47" s="89">
        <v>22065</v>
      </c>
      <c r="D47" s="89">
        <v>3827</v>
      </c>
      <c r="E47" s="89">
        <v>3549</v>
      </c>
      <c r="F47" s="89">
        <v>4085</v>
      </c>
      <c r="G47" s="89">
        <v>40</v>
      </c>
      <c r="H47" s="89">
        <v>5054</v>
      </c>
      <c r="I47" s="89">
        <v>11932</v>
      </c>
      <c r="J47" s="89">
        <v>2712</v>
      </c>
      <c r="K47" s="89">
        <v>1504</v>
      </c>
      <c r="L47" s="89">
        <v>4553</v>
      </c>
      <c r="M47" s="89">
        <v>23488</v>
      </c>
      <c r="N47" s="89">
        <f t="shared" si="1"/>
        <v>85686</v>
      </c>
      <c r="O47" s="90"/>
      <c r="P47" s="89"/>
      <c r="Q47" s="91"/>
    </row>
    <row r="48" spans="1:17" x14ac:dyDescent="0.2">
      <c r="A48" s="47">
        <v>30</v>
      </c>
      <c r="B48" s="89">
        <v>2800</v>
      </c>
      <c r="C48" s="89">
        <v>21470</v>
      </c>
      <c r="D48" s="89">
        <v>3722</v>
      </c>
      <c r="E48" s="89">
        <v>3453</v>
      </c>
      <c r="F48" s="89">
        <v>3971</v>
      </c>
      <c r="G48" s="89">
        <v>39</v>
      </c>
      <c r="H48" s="89">
        <v>4914</v>
      </c>
      <c r="I48" s="89">
        <v>11612</v>
      </c>
      <c r="J48" s="89">
        <v>2636</v>
      </c>
      <c r="K48" s="89">
        <v>1461</v>
      </c>
      <c r="L48" s="89">
        <v>4430</v>
      </c>
      <c r="M48" s="89">
        <v>22857</v>
      </c>
      <c r="N48" s="89">
        <f t="shared" si="1"/>
        <v>83365</v>
      </c>
      <c r="O48" s="90"/>
      <c r="P48" s="89"/>
      <c r="Q48" s="91"/>
    </row>
    <row r="49" spans="1:17" x14ac:dyDescent="0.2">
      <c r="A49" s="47">
        <v>31</v>
      </c>
      <c r="B49" s="89">
        <v>2723</v>
      </c>
      <c r="C49" s="89">
        <v>20875</v>
      </c>
      <c r="D49" s="89">
        <v>3616</v>
      </c>
      <c r="E49" s="89">
        <v>3357</v>
      </c>
      <c r="F49" s="89">
        <v>3857</v>
      </c>
      <c r="G49" s="89">
        <v>37</v>
      </c>
      <c r="H49" s="89">
        <v>4773</v>
      </c>
      <c r="I49" s="89">
        <v>11292</v>
      </c>
      <c r="J49" s="89">
        <v>2560</v>
      </c>
      <c r="K49" s="89">
        <v>1418</v>
      </c>
      <c r="L49" s="89">
        <v>4307</v>
      </c>
      <c r="M49" s="89">
        <v>22225</v>
      </c>
      <c r="N49" s="89">
        <f t="shared" si="1"/>
        <v>81040</v>
      </c>
      <c r="O49" s="90"/>
      <c r="P49" s="89"/>
      <c r="Q49" s="91"/>
    </row>
    <row r="50" spans="1:17" x14ac:dyDescent="0.2">
      <c r="A50" s="47">
        <v>32</v>
      </c>
      <c r="B50" s="89">
        <v>2647</v>
      </c>
      <c r="C50" s="89">
        <v>20280</v>
      </c>
      <c r="D50" s="89">
        <v>3511</v>
      </c>
      <c r="E50" s="89">
        <v>3260</v>
      </c>
      <c r="F50" s="89">
        <v>3743</v>
      </c>
      <c r="G50" s="89">
        <v>36</v>
      </c>
      <c r="H50" s="89">
        <v>4633</v>
      </c>
      <c r="I50" s="89">
        <v>10971</v>
      </c>
      <c r="J50" s="89">
        <v>2483</v>
      </c>
      <c r="K50" s="89">
        <v>1375</v>
      </c>
      <c r="L50" s="89">
        <v>4183</v>
      </c>
      <c r="M50" s="89">
        <v>21593</v>
      </c>
      <c r="N50" s="89">
        <f t="shared" si="1"/>
        <v>78715</v>
      </c>
      <c r="O50" s="90"/>
      <c r="P50" s="89"/>
      <c r="Q50" s="91"/>
    </row>
    <row r="51" spans="1:17" x14ac:dyDescent="0.2">
      <c r="A51" s="47">
        <v>33</v>
      </c>
      <c r="B51" s="89">
        <v>2571</v>
      </c>
      <c r="C51" s="89">
        <v>19684</v>
      </c>
      <c r="D51" s="89">
        <v>3406</v>
      </c>
      <c r="E51" s="89">
        <v>3164</v>
      </c>
      <c r="F51" s="89">
        <v>3628</v>
      </c>
      <c r="G51" s="89">
        <v>35</v>
      </c>
      <c r="H51" s="89">
        <v>4492</v>
      </c>
      <c r="I51" s="89">
        <v>10652</v>
      </c>
      <c r="J51" s="89">
        <v>2407</v>
      </c>
      <c r="K51" s="89">
        <v>1332</v>
      </c>
      <c r="L51" s="89">
        <v>4060</v>
      </c>
      <c r="M51" s="89">
        <v>20962</v>
      </c>
      <c r="N51" s="89">
        <f t="shared" si="1"/>
        <v>76393</v>
      </c>
      <c r="O51" s="90"/>
      <c r="P51" s="89"/>
      <c r="Q51" s="91"/>
    </row>
    <row r="52" spans="1:17" x14ac:dyDescent="0.2">
      <c r="A52" s="47">
        <v>34</v>
      </c>
      <c r="B52" s="89">
        <v>2494</v>
      </c>
      <c r="C52" s="89">
        <v>19089</v>
      </c>
      <c r="D52" s="89">
        <v>3301</v>
      </c>
      <c r="E52" s="89">
        <v>3068</v>
      </c>
      <c r="F52" s="89">
        <v>3514</v>
      </c>
      <c r="G52" s="89">
        <v>34</v>
      </c>
      <c r="H52" s="89">
        <v>4351</v>
      </c>
      <c r="I52" s="89">
        <v>10332</v>
      </c>
      <c r="J52" s="89">
        <v>2331</v>
      </c>
      <c r="K52" s="89">
        <v>1289</v>
      </c>
      <c r="L52" s="89">
        <v>3938</v>
      </c>
      <c r="M52" s="89">
        <v>20331</v>
      </c>
      <c r="N52" s="89">
        <f t="shared" si="1"/>
        <v>74072</v>
      </c>
      <c r="O52" s="90"/>
      <c r="P52" s="89"/>
      <c r="Q52" s="91"/>
    </row>
    <row r="53" spans="1:17" x14ac:dyDescent="0.2">
      <c r="A53" s="47">
        <v>35</v>
      </c>
      <c r="B53" s="89">
        <v>2417</v>
      </c>
      <c r="C53" s="89">
        <v>18494</v>
      </c>
      <c r="D53" s="89">
        <v>3195</v>
      </c>
      <c r="E53" s="89">
        <v>2972</v>
      </c>
      <c r="F53" s="89">
        <v>3400</v>
      </c>
      <c r="G53" s="89">
        <v>33</v>
      </c>
      <c r="H53" s="89">
        <v>4211</v>
      </c>
      <c r="I53" s="89">
        <v>10012</v>
      </c>
      <c r="J53" s="89">
        <v>2255</v>
      </c>
      <c r="K53" s="89">
        <v>1247</v>
      </c>
      <c r="L53" s="89">
        <v>3815</v>
      </c>
      <c r="M53" s="89">
        <v>19700</v>
      </c>
      <c r="N53" s="89">
        <f t="shared" si="1"/>
        <v>71751</v>
      </c>
      <c r="O53" s="90"/>
      <c r="P53" s="89"/>
      <c r="Q53" s="91"/>
    </row>
    <row r="54" spans="1:17" x14ac:dyDescent="0.2">
      <c r="A54" s="47">
        <v>36</v>
      </c>
      <c r="B54" s="89">
        <v>2341</v>
      </c>
      <c r="C54" s="89">
        <v>17898</v>
      </c>
      <c r="D54" s="89">
        <v>3090</v>
      </c>
      <c r="E54" s="89">
        <v>2876</v>
      </c>
      <c r="F54" s="89">
        <v>3286</v>
      </c>
      <c r="G54" s="89">
        <v>32</v>
      </c>
      <c r="H54" s="89">
        <v>4070</v>
      </c>
      <c r="I54" s="89">
        <v>9692</v>
      </c>
      <c r="J54" s="89">
        <v>2179</v>
      </c>
      <c r="K54" s="89">
        <v>1203</v>
      </c>
      <c r="L54" s="89">
        <v>3692</v>
      </c>
      <c r="M54" s="89">
        <v>19068</v>
      </c>
      <c r="N54" s="89">
        <f t="shared" si="1"/>
        <v>69427</v>
      </c>
      <c r="O54" s="90"/>
    </row>
    <row r="55" spans="1:17" x14ac:dyDescent="0.2">
      <c r="A55" s="47">
        <v>37</v>
      </c>
      <c r="B55" s="89">
        <v>2264</v>
      </c>
      <c r="C55" s="89">
        <v>17302</v>
      </c>
      <c r="D55" s="89">
        <v>2984</v>
      </c>
      <c r="E55" s="89">
        <v>2779</v>
      </c>
      <c r="F55" s="89">
        <v>3172</v>
      </c>
      <c r="G55" s="89">
        <v>31</v>
      </c>
      <c r="H55" s="89">
        <v>3930</v>
      </c>
      <c r="I55" s="89">
        <v>9371</v>
      </c>
      <c r="J55" s="89">
        <v>2102</v>
      </c>
      <c r="K55" s="89">
        <v>1161</v>
      </c>
      <c r="L55" s="89">
        <v>3569</v>
      </c>
      <c r="M55" s="89">
        <v>18437</v>
      </c>
      <c r="N55" s="89">
        <f t="shared" si="1"/>
        <v>67102</v>
      </c>
      <c r="O55" s="90"/>
    </row>
    <row r="56" spans="1:17" x14ac:dyDescent="0.2">
      <c r="A56" s="47">
        <v>38</v>
      </c>
      <c r="B56" s="89">
        <v>2187</v>
      </c>
      <c r="C56" s="89">
        <v>16707</v>
      </c>
      <c r="D56" s="89">
        <v>2880</v>
      </c>
      <c r="E56" s="89">
        <v>2683</v>
      </c>
      <c r="F56" s="89">
        <v>3058</v>
      </c>
      <c r="G56" s="89">
        <v>30</v>
      </c>
      <c r="H56" s="89">
        <v>3789</v>
      </c>
      <c r="I56" s="89">
        <v>9051</v>
      </c>
      <c r="J56" s="89">
        <v>2026</v>
      </c>
      <c r="K56" s="89">
        <v>1118</v>
      </c>
      <c r="L56" s="89">
        <v>3446</v>
      </c>
      <c r="M56" s="89">
        <v>17806</v>
      </c>
      <c r="N56" s="89">
        <f t="shared" si="1"/>
        <v>64781</v>
      </c>
      <c r="O56" s="90"/>
    </row>
    <row r="57" spans="1:17" x14ac:dyDescent="0.2">
      <c r="A57" s="47">
        <v>39</v>
      </c>
      <c r="B57" s="89">
        <v>2110</v>
      </c>
      <c r="C57" s="89">
        <v>16112</v>
      </c>
      <c r="D57" s="89">
        <v>2774</v>
      </c>
      <c r="E57" s="89">
        <v>2587</v>
      </c>
      <c r="F57" s="89">
        <v>2944</v>
      </c>
      <c r="G57" s="89">
        <v>29</v>
      </c>
      <c r="H57" s="89">
        <v>3649</v>
      </c>
      <c r="I57" s="89">
        <v>8731</v>
      </c>
      <c r="J57" s="89">
        <v>1950</v>
      </c>
      <c r="K57" s="89">
        <v>1075</v>
      </c>
      <c r="L57" s="89">
        <v>3323</v>
      </c>
      <c r="M57" s="89">
        <v>17175</v>
      </c>
      <c r="N57" s="89">
        <f t="shared" si="1"/>
        <v>62459</v>
      </c>
      <c r="O57" s="90"/>
    </row>
    <row r="58" spans="1:17" x14ac:dyDescent="0.2">
      <c r="A58" s="47">
        <v>40</v>
      </c>
      <c r="B58" s="89">
        <v>2034</v>
      </c>
      <c r="C58" s="89">
        <v>15517</v>
      </c>
      <c r="D58" s="89">
        <v>2669</v>
      </c>
      <c r="E58" s="89">
        <v>2491</v>
      </c>
      <c r="F58" s="89">
        <v>2831</v>
      </c>
      <c r="G58" s="89">
        <v>28</v>
      </c>
      <c r="H58" s="89">
        <v>3508</v>
      </c>
      <c r="I58" s="89">
        <v>8412</v>
      </c>
      <c r="J58" s="89">
        <v>1874</v>
      </c>
      <c r="K58" s="89">
        <v>1033</v>
      </c>
      <c r="L58" s="89">
        <v>3200</v>
      </c>
      <c r="M58" s="89">
        <v>16543</v>
      </c>
      <c r="N58" s="89">
        <f t="shared" si="1"/>
        <v>60140</v>
      </c>
      <c r="O58" s="90"/>
    </row>
    <row r="59" spans="1:17" x14ac:dyDescent="0.2">
      <c r="A59" s="47">
        <v>41</v>
      </c>
      <c r="B59" s="89">
        <v>1957</v>
      </c>
      <c r="C59" s="89">
        <v>14921</v>
      </c>
      <c r="D59" s="89">
        <v>2563</v>
      </c>
      <c r="E59" s="89">
        <v>2394</v>
      </c>
      <c r="F59" s="89">
        <v>2717</v>
      </c>
      <c r="G59" s="89">
        <v>27</v>
      </c>
      <c r="H59" s="89">
        <v>3368</v>
      </c>
      <c r="I59" s="89">
        <v>8092</v>
      </c>
      <c r="J59" s="89">
        <v>1797</v>
      </c>
      <c r="K59" s="89">
        <v>989</v>
      </c>
      <c r="L59" s="89">
        <v>3077</v>
      </c>
      <c r="M59" s="89">
        <v>15912</v>
      </c>
      <c r="N59" s="89">
        <f t="shared" si="1"/>
        <v>57814</v>
      </c>
      <c r="O59" s="90"/>
    </row>
    <row r="60" spans="1:17" x14ac:dyDescent="0.2">
      <c r="A60" s="47">
        <v>42</v>
      </c>
      <c r="B60" s="89">
        <v>1880</v>
      </c>
      <c r="C60" s="89">
        <v>14326</v>
      </c>
      <c r="D60" s="89">
        <v>2459</v>
      </c>
      <c r="E60" s="89">
        <v>2298</v>
      </c>
      <c r="F60" s="89">
        <v>2603</v>
      </c>
      <c r="G60" s="89">
        <v>26</v>
      </c>
      <c r="H60" s="89">
        <v>3227</v>
      </c>
      <c r="I60" s="89">
        <v>7771</v>
      </c>
      <c r="J60" s="89">
        <v>1721</v>
      </c>
      <c r="K60" s="89">
        <v>947</v>
      </c>
      <c r="L60" s="89">
        <v>2954</v>
      </c>
      <c r="M60" s="89">
        <v>15280</v>
      </c>
      <c r="N60" s="89">
        <f t="shared" si="1"/>
        <v>55492</v>
      </c>
      <c r="O60" s="90"/>
    </row>
    <row r="61" spans="1:17" x14ac:dyDescent="0.2">
      <c r="A61" s="47">
        <v>43</v>
      </c>
      <c r="B61" s="89">
        <v>1803</v>
      </c>
      <c r="C61" s="89">
        <v>13730</v>
      </c>
      <c r="D61" s="89">
        <v>2353</v>
      </c>
      <c r="E61" s="89">
        <v>2203</v>
      </c>
      <c r="F61" s="89">
        <v>2489</v>
      </c>
      <c r="G61" s="89">
        <v>25</v>
      </c>
      <c r="H61" s="89">
        <v>3086</v>
      </c>
      <c r="I61" s="89">
        <v>7451</v>
      </c>
      <c r="J61" s="89">
        <v>1645</v>
      </c>
      <c r="K61" s="89">
        <v>904</v>
      </c>
      <c r="L61" s="89">
        <v>2831</v>
      </c>
      <c r="M61" s="89">
        <v>14650</v>
      </c>
      <c r="N61" s="89">
        <f t="shared" si="1"/>
        <v>53170</v>
      </c>
      <c r="O61" s="90"/>
    </row>
    <row r="62" spans="1:17" x14ac:dyDescent="0.2">
      <c r="A62" s="47">
        <v>44</v>
      </c>
      <c r="B62" s="89">
        <v>1727</v>
      </c>
      <c r="C62" s="89">
        <v>13135</v>
      </c>
      <c r="D62" s="89">
        <v>2248</v>
      </c>
      <c r="E62" s="89">
        <v>2106</v>
      </c>
      <c r="F62" s="89">
        <v>2375</v>
      </c>
      <c r="G62" s="89">
        <v>24</v>
      </c>
      <c r="H62" s="89">
        <v>2946</v>
      </c>
      <c r="I62" s="89">
        <v>7131</v>
      </c>
      <c r="J62" s="89">
        <v>1569</v>
      </c>
      <c r="K62" s="89">
        <v>861</v>
      </c>
      <c r="L62" s="89">
        <v>2709</v>
      </c>
      <c r="M62" s="89">
        <v>14018</v>
      </c>
      <c r="N62" s="89">
        <f t="shared" si="1"/>
        <v>50849</v>
      </c>
      <c r="O62" s="90"/>
    </row>
    <row r="63" spans="1:17" x14ac:dyDescent="0.2">
      <c r="A63" s="47">
        <v>45</v>
      </c>
      <c r="B63" s="89">
        <v>1650</v>
      </c>
      <c r="C63" s="89">
        <v>12539</v>
      </c>
      <c r="D63" s="89">
        <v>2142</v>
      </c>
      <c r="E63" s="89">
        <v>2010</v>
      </c>
      <c r="F63" s="89">
        <v>2261</v>
      </c>
      <c r="G63" s="89">
        <v>23</v>
      </c>
      <c r="H63" s="89">
        <v>2805</v>
      </c>
      <c r="I63" s="89">
        <v>6811</v>
      </c>
      <c r="J63" s="89">
        <v>1493</v>
      </c>
      <c r="K63" s="89">
        <v>818</v>
      </c>
      <c r="L63" s="89">
        <v>2586</v>
      </c>
      <c r="M63" s="89">
        <v>13387</v>
      </c>
      <c r="N63" s="89">
        <f t="shared" si="1"/>
        <v>48525</v>
      </c>
      <c r="O63" s="90"/>
    </row>
    <row r="64" spans="1:17" x14ac:dyDescent="0.2">
      <c r="A64" s="47">
        <v>46</v>
      </c>
      <c r="B64" s="89">
        <v>1573</v>
      </c>
      <c r="C64" s="89">
        <v>11944</v>
      </c>
      <c r="D64" s="89">
        <v>2038</v>
      </c>
      <c r="E64" s="89">
        <v>1913</v>
      </c>
      <c r="F64" s="89">
        <v>2147</v>
      </c>
      <c r="G64" s="89">
        <v>22</v>
      </c>
      <c r="H64" s="89">
        <v>2665</v>
      </c>
      <c r="I64" s="89">
        <v>6492</v>
      </c>
      <c r="J64" s="89">
        <v>1416</v>
      </c>
      <c r="K64" s="89">
        <v>776</v>
      </c>
      <c r="L64" s="89">
        <v>2463</v>
      </c>
      <c r="M64" s="89">
        <v>12755</v>
      </c>
      <c r="N64" s="89">
        <f t="shared" si="1"/>
        <v>46204</v>
      </c>
      <c r="O64" s="90"/>
    </row>
    <row r="65" spans="1:15" x14ac:dyDescent="0.2">
      <c r="A65" s="47">
        <v>47</v>
      </c>
      <c r="B65" s="89">
        <v>1496</v>
      </c>
      <c r="C65" s="89">
        <v>11349</v>
      </c>
      <c r="D65" s="89">
        <v>1932</v>
      </c>
      <c r="E65" s="89">
        <v>1817</v>
      </c>
      <c r="F65" s="89">
        <v>2033</v>
      </c>
      <c r="G65" s="89">
        <v>21</v>
      </c>
      <c r="H65" s="89">
        <v>2524</v>
      </c>
      <c r="I65" s="89">
        <v>6171</v>
      </c>
      <c r="J65" s="89">
        <v>1340</v>
      </c>
      <c r="K65" s="89">
        <v>732</v>
      </c>
      <c r="L65" s="89">
        <v>2339</v>
      </c>
      <c r="M65" s="89">
        <v>12125</v>
      </c>
      <c r="N65" s="89">
        <f t="shared" si="1"/>
        <v>43879</v>
      </c>
      <c r="O65" s="90"/>
    </row>
    <row r="66" spans="1:15" x14ac:dyDescent="0.2">
      <c r="A66" s="47">
        <v>48</v>
      </c>
      <c r="B66" s="89">
        <v>1420</v>
      </c>
      <c r="C66" s="89">
        <v>10754</v>
      </c>
      <c r="D66" s="89">
        <v>1827</v>
      </c>
      <c r="E66" s="89">
        <v>1721</v>
      </c>
      <c r="F66" s="89">
        <v>1918</v>
      </c>
      <c r="G66" s="89">
        <v>20</v>
      </c>
      <c r="H66" s="89">
        <v>2384</v>
      </c>
      <c r="I66" s="89">
        <v>5851</v>
      </c>
      <c r="J66" s="89">
        <v>1264</v>
      </c>
      <c r="K66" s="89">
        <v>690</v>
      </c>
      <c r="L66" s="89">
        <v>2216</v>
      </c>
      <c r="M66" s="89">
        <v>11493</v>
      </c>
      <c r="N66" s="89">
        <f t="shared" si="1"/>
        <v>41558</v>
      </c>
      <c r="O66" s="90"/>
    </row>
    <row r="67" spans="1:15" x14ac:dyDescent="0.2">
      <c r="A67" s="47">
        <v>49</v>
      </c>
      <c r="B67" s="89">
        <v>1343</v>
      </c>
      <c r="C67" s="89">
        <v>10158</v>
      </c>
      <c r="D67" s="89">
        <v>1721</v>
      </c>
      <c r="E67" s="89">
        <v>1625</v>
      </c>
      <c r="F67" s="89">
        <v>1804</v>
      </c>
      <c r="G67" s="89">
        <v>19</v>
      </c>
      <c r="H67" s="89">
        <v>2243</v>
      </c>
      <c r="I67" s="89">
        <v>5531</v>
      </c>
      <c r="J67" s="89">
        <v>1188</v>
      </c>
      <c r="K67" s="89">
        <v>646</v>
      </c>
      <c r="L67" s="89">
        <v>2093</v>
      </c>
      <c r="M67" s="89">
        <v>10862</v>
      </c>
      <c r="N67" s="89">
        <f t="shared" ref="N67:N80" si="2">SUM(B67:M67)</f>
        <v>39233</v>
      </c>
      <c r="O67" s="90"/>
    </row>
    <row r="68" spans="1:15" x14ac:dyDescent="0.2">
      <c r="A68" s="47">
        <v>50</v>
      </c>
      <c r="B68" s="89">
        <v>1266</v>
      </c>
      <c r="C68" s="89">
        <v>9562</v>
      </c>
      <c r="D68" s="89">
        <v>1617</v>
      </c>
      <c r="E68" s="89">
        <v>1529</v>
      </c>
      <c r="F68" s="89">
        <v>1690</v>
      </c>
      <c r="G68" s="89">
        <v>18</v>
      </c>
      <c r="H68" s="89">
        <v>2103</v>
      </c>
      <c r="I68" s="89">
        <v>5211</v>
      </c>
      <c r="J68" s="89">
        <v>1112</v>
      </c>
      <c r="K68" s="89">
        <v>604</v>
      </c>
      <c r="L68" s="89">
        <v>1970</v>
      </c>
      <c r="M68" s="89">
        <v>10230</v>
      </c>
      <c r="N68" s="89">
        <f t="shared" si="2"/>
        <v>36912</v>
      </c>
      <c r="O68" s="90"/>
    </row>
    <row r="69" spans="1:15" x14ac:dyDescent="0.2">
      <c r="A69" s="47">
        <v>51</v>
      </c>
      <c r="B69" s="89">
        <v>1190</v>
      </c>
      <c r="C69" s="89">
        <v>8967</v>
      </c>
      <c r="D69" s="89">
        <v>1511</v>
      </c>
      <c r="E69" s="89">
        <v>1432</v>
      </c>
      <c r="F69" s="89">
        <v>1576</v>
      </c>
      <c r="G69" s="89">
        <v>17</v>
      </c>
      <c r="H69" s="89">
        <v>1962</v>
      </c>
      <c r="I69" s="89">
        <v>4891</v>
      </c>
      <c r="J69" s="89">
        <v>1035</v>
      </c>
      <c r="K69" s="89">
        <v>561</v>
      </c>
      <c r="L69" s="89">
        <v>1847</v>
      </c>
      <c r="M69" s="89">
        <v>9598</v>
      </c>
      <c r="N69" s="89">
        <f t="shared" si="2"/>
        <v>34587</v>
      </c>
      <c r="O69" s="90"/>
    </row>
    <row r="70" spans="1:15" x14ac:dyDescent="0.2">
      <c r="A70" s="47">
        <v>52</v>
      </c>
      <c r="B70" s="89">
        <v>1114</v>
      </c>
      <c r="C70" s="89">
        <v>8372</v>
      </c>
      <c r="D70" s="89">
        <v>1406</v>
      </c>
      <c r="E70" s="89">
        <v>1336</v>
      </c>
      <c r="F70" s="89">
        <v>1463</v>
      </c>
      <c r="G70" s="89">
        <v>15</v>
      </c>
      <c r="H70" s="89">
        <v>1821</v>
      </c>
      <c r="I70" s="89">
        <v>4570</v>
      </c>
      <c r="J70" s="89">
        <v>959</v>
      </c>
      <c r="K70" s="89">
        <v>518</v>
      </c>
      <c r="L70" s="89">
        <v>1724</v>
      </c>
      <c r="M70" s="89">
        <v>8968</v>
      </c>
      <c r="N70" s="89">
        <f t="shared" si="2"/>
        <v>32266</v>
      </c>
      <c r="O70" s="90"/>
    </row>
    <row r="71" spans="1:15" x14ac:dyDescent="0.2">
      <c r="A71" s="47">
        <v>53</v>
      </c>
      <c r="B71" s="89">
        <v>1037</v>
      </c>
      <c r="C71" s="89">
        <v>7776</v>
      </c>
      <c r="D71" s="89">
        <v>1300</v>
      </c>
      <c r="E71" s="89">
        <v>1240</v>
      </c>
      <c r="F71" s="89">
        <v>1349</v>
      </c>
      <c r="G71" s="89">
        <v>14</v>
      </c>
      <c r="H71" s="89">
        <v>1681</v>
      </c>
      <c r="I71" s="89">
        <v>4251</v>
      </c>
      <c r="J71" s="89">
        <v>883</v>
      </c>
      <c r="K71" s="89">
        <v>475</v>
      </c>
      <c r="L71" s="89">
        <v>1601</v>
      </c>
      <c r="M71" s="89">
        <v>8336</v>
      </c>
      <c r="N71" s="89">
        <f t="shared" si="2"/>
        <v>29943</v>
      </c>
      <c r="O71" s="90"/>
    </row>
    <row r="72" spans="1:15" x14ac:dyDescent="0.2">
      <c r="A72" s="47">
        <v>54</v>
      </c>
      <c r="B72" s="89">
        <v>960</v>
      </c>
      <c r="C72" s="89">
        <v>7181</v>
      </c>
      <c r="D72" s="89">
        <v>1196</v>
      </c>
      <c r="E72" s="89">
        <v>1144</v>
      </c>
      <c r="F72" s="89">
        <v>1235</v>
      </c>
      <c r="G72" s="89">
        <v>12</v>
      </c>
      <c r="H72" s="89">
        <v>1540</v>
      </c>
      <c r="I72" s="89">
        <v>3931</v>
      </c>
      <c r="J72" s="89">
        <v>807</v>
      </c>
      <c r="K72" s="89">
        <v>433</v>
      </c>
      <c r="L72" s="89">
        <v>1478</v>
      </c>
      <c r="M72" s="89">
        <v>7705</v>
      </c>
      <c r="N72" s="89">
        <f t="shared" si="2"/>
        <v>27622</v>
      </c>
      <c r="O72" s="90"/>
    </row>
    <row r="73" spans="1:15" x14ac:dyDescent="0.2">
      <c r="A73" s="47">
        <v>55</v>
      </c>
      <c r="B73" s="89">
        <v>884</v>
      </c>
      <c r="C73" s="89">
        <v>6586</v>
      </c>
      <c r="D73" s="89">
        <v>1090</v>
      </c>
      <c r="E73" s="89">
        <v>1047</v>
      </c>
      <c r="F73" s="89">
        <v>1121</v>
      </c>
      <c r="G73" s="89">
        <v>11</v>
      </c>
      <c r="H73" s="89">
        <v>1400</v>
      </c>
      <c r="I73" s="89">
        <v>3611</v>
      </c>
      <c r="J73" s="89">
        <v>730</v>
      </c>
      <c r="K73" s="89">
        <v>390</v>
      </c>
      <c r="L73" s="89">
        <v>1356</v>
      </c>
      <c r="M73" s="89">
        <v>7073</v>
      </c>
      <c r="N73" s="89">
        <f t="shared" si="2"/>
        <v>25299</v>
      </c>
      <c r="O73" s="90"/>
    </row>
    <row r="74" spans="1:15" x14ac:dyDescent="0.2">
      <c r="A74" s="47">
        <v>56</v>
      </c>
      <c r="B74" s="89">
        <v>807</v>
      </c>
      <c r="C74" s="89">
        <v>5991</v>
      </c>
      <c r="D74" s="89">
        <v>985</v>
      </c>
      <c r="E74" s="89">
        <v>951</v>
      </c>
      <c r="F74" s="89">
        <v>1007</v>
      </c>
      <c r="G74" s="89">
        <v>10</v>
      </c>
      <c r="H74" s="89">
        <v>1259</v>
      </c>
      <c r="I74" s="89">
        <v>3291</v>
      </c>
      <c r="J74" s="89">
        <v>654</v>
      </c>
      <c r="K74" s="89">
        <v>347</v>
      </c>
      <c r="L74" s="89">
        <v>1233</v>
      </c>
      <c r="M74" s="89">
        <v>6443</v>
      </c>
      <c r="N74" s="89">
        <f t="shared" si="2"/>
        <v>22978</v>
      </c>
      <c r="O74" s="90"/>
    </row>
    <row r="75" spans="1:15" x14ac:dyDescent="0.2">
      <c r="A75" s="47">
        <v>57</v>
      </c>
      <c r="B75" s="89">
        <v>730</v>
      </c>
      <c r="C75" s="89">
        <v>5394</v>
      </c>
      <c r="D75" s="89">
        <v>879</v>
      </c>
      <c r="E75" s="89">
        <v>856</v>
      </c>
      <c r="F75" s="89">
        <v>893</v>
      </c>
      <c r="G75" s="89">
        <v>9</v>
      </c>
      <c r="H75" s="89">
        <v>1119</v>
      </c>
      <c r="I75" s="89">
        <v>2970</v>
      </c>
      <c r="J75" s="89">
        <v>578</v>
      </c>
      <c r="K75" s="89">
        <v>304</v>
      </c>
      <c r="L75" s="89">
        <v>1110</v>
      </c>
      <c r="M75" s="89">
        <v>5811</v>
      </c>
      <c r="N75" s="89">
        <f t="shared" si="2"/>
        <v>20653</v>
      </c>
      <c r="O75" s="90"/>
    </row>
    <row r="76" spans="1:15" x14ac:dyDescent="0.2">
      <c r="A76" s="47">
        <v>58</v>
      </c>
      <c r="B76" s="89">
        <v>653</v>
      </c>
      <c r="C76" s="89">
        <v>4799</v>
      </c>
      <c r="D76" s="89">
        <v>775</v>
      </c>
      <c r="E76" s="89">
        <v>759</v>
      </c>
      <c r="F76" s="89">
        <v>779</v>
      </c>
      <c r="G76" s="89">
        <v>8</v>
      </c>
      <c r="H76" s="89">
        <v>978</v>
      </c>
      <c r="I76" s="89">
        <v>2650</v>
      </c>
      <c r="J76" s="89">
        <v>502</v>
      </c>
      <c r="K76" s="89">
        <v>261</v>
      </c>
      <c r="L76" s="89">
        <v>987</v>
      </c>
      <c r="M76" s="89">
        <v>5180</v>
      </c>
      <c r="N76" s="89">
        <f t="shared" si="2"/>
        <v>18331</v>
      </c>
      <c r="O76" s="90"/>
    </row>
    <row r="77" spans="1:15" x14ac:dyDescent="0.2">
      <c r="A77" s="47">
        <v>59</v>
      </c>
      <c r="B77" s="89">
        <v>577</v>
      </c>
      <c r="C77" s="89">
        <v>4204</v>
      </c>
      <c r="D77" s="89">
        <v>669</v>
      </c>
      <c r="E77" s="89">
        <v>663</v>
      </c>
      <c r="F77" s="89">
        <v>665</v>
      </c>
      <c r="G77" s="89">
        <v>7</v>
      </c>
      <c r="H77" s="89">
        <v>837</v>
      </c>
      <c r="I77" s="89">
        <v>2331</v>
      </c>
      <c r="J77" s="89">
        <v>426</v>
      </c>
      <c r="K77" s="89">
        <v>219</v>
      </c>
      <c r="L77" s="89">
        <v>864</v>
      </c>
      <c r="M77" s="89">
        <v>4548</v>
      </c>
      <c r="N77" s="89">
        <f t="shared" si="2"/>
        <v>16010</v>
      </c>
      <c r="O77" s="90"/>
    </row>
    <row r="78" spans="1:15" x14ac:dyDescent="0.2">
      <c r="A78" s="47">
        <v>60</v>
      </c>
      <c r="B78" s="89">
        <v>500</v>
      </c>
      <c r="C78" s="89">
        <v>3609</v>
      </c>
      <c r="D78" s="89">
        <v>564</v>
      </c>
      <c r="E78" s="89">
        <v>566</v>
      </c>
      <c r="F78" s="89">
        <v>551</v>
      </c>
      <c r="G78" s="89">
        <v>6</v>
      </c>
      <c r="H78" s="89">
        <v>697</v>
      </c>
      <c r="I78" s="89">
        <v>2011</v>
      </c>
      <c r="J78" s="89">
        <v>349</v>
      </c>
      <c r="K78" s="89">
        <v>175</v>
      </c>
      <c r="L78" s="89">
        <v>741</v>
      </c>
      <c r="M78" s="89">
        <v>3917</v>
      </c>
      <c r="N78" s="89">
        <f t="shared" si="2"/>
        <v>13686</v>
      </c>
      <c r="O78" s="90"/>
    </row>
    <row r="79" spans="1:15" x14ac:dyDescent="0.2">
      <c r="A79" s="47">
        <v>61</v>
      </c>
      <c r="B79" s="89">
        <v>423</v>
      </c>
      <c r="C79" s="89">
        <v>3014</v>
      </c>
      <c r="D79" s="89">
        <v>458</v>
      </c>
      <c r="E79" s="89">
        <v>470</v>
      </c>
      <c r="F79" s="89">
        <v>437</v>
      </c>
      <c r="G79" s="89">
        <v>5</v>
      </c>
      <c r="H79" s="89">
        <v>556</v>
      </c>
      <c r="I79" s="89">
        <v>1691</v>
      </c>
      <c r="J79" s="89">
        <v>273</v>
      </c>
      <c r="K79" s="89">
        <v>133</v>
      </c>
      <c r="L79" s="89">
        <v>617</v>
      </c>
      <c r="M79" s="89">
        <v>3286</v>
      </c>
      <c r="N79" s="89">
        <f t="shared" si="2"/>
        <v>11363</v>
      </c>
      <c r="O79" s="90"/>
    </row>
    <row r="80" spans="1:15" x14ac:dyDescent="0.2">
      <c r="A80" s="47">
        <v>62</v>
      </c>
      <c r="B80" s="89">
        <v>346</v>
      </c>
      <c r="C80" s="89">
        <v>2418</v>
      </c>
      <c r="D80" s="89">
        <v>354</v>
      </c>
      <c r="E80" s="89">
        <v>374</v>
      </c>
      <c r="F80" s="89">
        <v>323</v>
      </c>
      <c r="G80" s="89">
        <v>4</v>
      </c>
      <c r="H80" s="89">
        <v>416</v>
      </c>
      <c r="I80" s="89">
        <v>1371</v>
      </c>
      <c r="J80" s="89">
        <v>197</v>
      </c>
      <c r="K80" s="89">
        <v>90</v>
      </c>
      <c r="L80" s="89">
        <v>494</v>
      </c>
      <c r="M80" s="89">
        <v>2655</v>
      </c>
      <c r="N80" s="89">
        <f t="shared" si="2"/>
        <v>9042</v>
      </c>
      <c r="O80" s="90"/>
    </row>
    <row r="81" spans="1:10" x14ac:dyDescent="0.2">
      <c r="A81" s="50"/>
      <c r="C81" s="91"/>
      <c r="F81" s="91"/>
      <c r="J81" s="91"/>
    </row>
    <row r="82" spans="1:10" x14ac:dyDescent="0.2">
      <c r="B82" s="48"/>
    </row>
    <row r="83" spans="1:10" x14ac:dyDescent="0.2">
      <c r="B83" s="48"/>
    </row>
    <row r="84" spans="1:10" x14ac:dyDescent="0.2">
      <c r="B84" s="48"/>
    </row>
    <row r="85" spans="1:10" x14ac:dyDescent="0.2">
      <c r="B85" s="48"/>
    </row>
    <row r="86" spans="1:10" x14ac:dyDescent="0.2">
      <c r="B86" s="48"/>
    </row>
    <row r="87" spans="1:10" x14ac:dyDescent="0.2">
      <c r="B87" s="48"/>
    </row>
    <row r="99" spans="1:78" x14ac:dyDescent="0.2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93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  <c r="AC99" s="47"/>
      <c r="AD99" s="47"/>
      <c r="AE99" s="47"/>
      <c r="AF99" s="47"/>
      <c r="AG99" s="47"/>
      <c r="AH99" s="47"/>
      <c r="AI99" s="47"/>
      <c r="AJ99" s="47"/>
      <c r="AK99" s="47"/>
      <c r="AL99" s="47"/>
      <c r="AM99" s="47"/>
      <c r="AN99" s="47"/>
      <c r="AO99" s="47"/>
      <c r="AP99" s="47"/>
      <c r="AQ99" s="47"/>
      <c r="AR99" s="47"/>
      <c r="AS99" s="47"/>
      <c r="AT99" s="47"/>
      <c r="AU99" s="47"/>
      <c r="AV99" s="47"/>
      <c r="AW99" s="47"/>
      <c r="AX99" s="47"/>
      <c r="AY99" s="47"/>
      <c r="AZ99" s="47"/>
      <c r="BA99" s="47"/>
      <c r="BB99" s="47"/>
      <c r="BC99" s="47"/>
      <c r="BD99" s="47"/>
      <c r="BE99" s="47"/>
      <c r="BF99" s="47"/>
      <c r="BG99" s="47"/>
      <c r="BH99" s="47"/>
      <c r="BI99" s="47"/>
      <c r="BJ99" s="47"/>
      <c r="BK99" s="47"/>
      <c r="BL99" s="47"/>
      <c r="BM99" s="47"/>
      <c r="BN99" s="47"/>
      <c r="BO99" s="47"/>
      <c r="BP99" s="47"/>
      <c r="BQ99" s="47"/>
      <c r="BR99" s="47"/>
      <c r="BS99" s="47"/>
      <c r="BT99" s="47"/>
      <c r="BU99" s="47"/>
      <c r="BV99" s="47"/>
      <c r="BW99" s="47"/>
      <c r="BX99" s="47"/>
      <c r="BY99" s="47"/>
      <c r="BZ99" s="47"/>
    </row>
    <row r="100" spans="1:78" x14ac:dyDescent="0.2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94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  <c r="BL100" s="49"/>
      <c r="BM100" s="49"/>
      <c r="BN100" s="49"/>
      <c r="BO100" s="49"/>
      <c r="BP100" s="49"/>
      <c r="BQ100" s="49"/>
      <c r="BR100" s="49"/>
      <c r="BS100" s="49"/>
      <c r="BT100" s="49"/>
      <c r="BU100" s="49"/>
      <c r="BV100" s="49"/>
      <c r="BW100" s="49"/>
      <c r="BX100" s="49"/>
      <c r="BY100" s="49"/>
      <c r="BZ100" s="49"/>
    </row>
    <row r="101" spans="1:78" x14ac:dyDescent="0.2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94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  <c r="BL101" s="49"/>
      <c r="BM101" s="49"/>
      <c r="BN101" s="49"/>
      <c r="BO101" s="49"/>
      <c r="BP101" s="49"/>
      <c r="BQ101" s="49"/>
      <c r="BR101" s="49"/>
      <c r="BS101" s="49"/>
      <c r="BT101" s="49"/>
      <c r="BU101" s="49"/>
      <c r="BV101" s="49"/>
      <c r="BW101" s="49"/>
      <c r="BX101" s="49"/>
      <c r="BY101" s="49"/>
      <c r="BZ101" s="49"/>
    </row>
    <row r="102" spans="1:78" x14ac:dyDescent="0.2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94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  <c r="BL102" s="49"/>
      <c r="BM102" s="49"/>
      <c r="BN102" s="49"/>
      <c r="BO102" s="49"/>
      <c r="BP102" s="49"/>
      <c r="BQ102" s="49"/>
      <c r="BR102" s="49"/>
      <c r="BS102" s="49"/>
      <c r="BT102" s="49"/>
      <c r="BU102" s="49"/>
      <c r="BV102" s="49"/>
      <c r="BW102" s="49"/>
      <c r="BX102" s="49"/>
      <c r="BY102" s="49"/>
      <c r="BZ102" s="49"/>
    </row>
    <row r="103" spans="1:78" x14ac:dyDescent="0.2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94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  <c r="BL103" s="49"/>
      <c r="BM103" s="49"/>
      <c r="BN103" s="49"/>
      <c r="BO103" s="49"/>
      <c r="BP103" s="49"/>
      <c r="BQ103" s="49"/>
      <c r="BR103" s="49"/>
      <c r="BS103" s="49"/>
      <c r="BT103" s="49"/>
      <c r="BU103" s="49"/>
      <c r="BV103" s="49"/>
      <c r="BW103" s="49"/>
      <c r="BX103" s="49"/>
      <c r="BY103" s="49"/>
      <c r="BZ103" s="49"/>
    </row>
    <row r="104" spans="1:78" x14ac:dyDescent="0.2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94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  <c r="BL104" s="49"/>
      <c r="BM104" s="49"/>
      <c r="BN104" s="49"/>
      <c r="BO104" s="49"/>
      <c r="BP104" s="49"/>
      <c r="BQ104" s="49"/>
      <c r="BR104" s="49"/>
      <c r="BS104" s="49"/>
      <c r="BT104" s="49"/>
      <c r="BU104" s="49"/>
      <c r="BV104" s="49"/>
      <c r="BW104" s="49"/>
      <c r="BX104" s="49"/>
      <c r="BY104" s="49"/>
      <c r="BZ104" s="49"/>
    </row>
    <row r="105" spans="1:78" x14ac:dyDescent="0.2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94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  <c r="BL105" s="49"/>
      <c r="BM105" s="49"/>
      <c r="BN105" s="49"/>
      <c r="BO105" s="49"/>
      <c r="BP105" s="49"/>
      <c r="BQ105" s="49"/>
      <c r="BR105" s="49"/>
      <c r="BS105" s="49"/>
      <c r="BT105" s="49"/>
      <c r="BU105" s="49"/>
      <c r="BV105" s="49"/>
      <c r="BW105" s="49"/>
      <c r="BX105" s="49"/>
      <c r="BY105" s="49"/>
      <c r="BZ105" s="49"/>
    </row>
    <row r="106" spans="1:78" x14ac:dyDescent="0.2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94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  <c r="BL106" s="49"/>
      <c r="BM106" s="49"/>
      <c r="BN106" s="49"/>
      <c r="BO106" s="49"/>
      <c r="BP106" s="49"/>
      <c r="BQ106" s="49"/>
      <c r="BR106" s="49"/>
      <c r="BS106" s="49"/>
      <c r="BT106" s="49"/>
      <c r="BU106" s="49"/>
      <c r="BV106" s="49"/>
      <c r="BW106" s="49"/>
      <c r="BX106" s="49"/>
      <c r="BY106" s="49"/>
      <c r="BZ106" s="49"/>
    </row>
    <row r="107" spans="1:78" x14ac:dyDescent="0.2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94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  <c r="BL107" s="49"/>
      <c r="BM107" s="49"/>
      <c r="BN107" s="49"/>
      <c r="BO107" s="49"/>
      <c r="BP107" s="49"/>
      <c r="BQ107" s="49"/>
      <c r="BR107" s="49"/>
      <c r="BS107" s="49"/>
      <c r="BT107" s="49"/>
      <c r="BU107" s="49"/>
      <c r="BV107" s="49"/>
      <c r="BW107" s="49"/>
      <c r="BX107" s="49"/>
      <c r="BY107" s="49"/>
      <c r="BZ107" s="49"/>
    </row>
    <row r="108" spans="1:78" x14ac:dyDescent="0.2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94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  <c r="BL108" s="49"/>
      <c r="BM108" s="49"/>
      <c r="BN108" s="49"/>
      <c r="BO108" s="49"/>
      <c r="BP108" s="49"/>
      <c r="BQ108" s="49"/>
      <c r="BR108" s="49"/>
      <c r="BS108" s="49"/>
      <c r="BT108" s="49"/>
      <c r="BU108" s="49"/>
      <c r="BV108" s="49"/>
      <c r="BW108" s="49"/>
      <c r="BX108" s="49"/>
      <c r="BY108" s="49"/>
      <c r="BZ108" s="49"/>
    </row>
    <row r="109" spans="1:78" x14ac:dyDescent="0.2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94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  <c r="BL109" s="49"/>
      <c r="BM109" s="49"/>
      <c r="BN109" s="49"/>
      <c r="BO109" s="49"/>
      <c r="BP109" s="49"/>
      <c r="BQ109" s="49"/>
      <c r="BR109" s="49"/>
      <c r="BS109" s="49"/>
      <c r="BT109" s="49"/>
      <c r="BU109" s="49"/>
      <c r="BV109" s="49"/>
      <c r="BW109" s="49"/>
      <c r="BX109" s="49"/>
      <c r="BY109" s="49"/>
      <c r="BZ109" s="49"/>
    </row>
    <row r="110" spans="1:78" x14ac:dyDescent="0.2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94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  <c r="BL110" s="49"/>
      <c r="BM110" s="49"/>
      <c r="BN110" s="49"/>
      <c r="BO110" s="49"/>
      <c r="BP110" s="49"/>
      <c r="BQ110" s="49"/>
      <c r="BR110" s="49"/>
      <c r="BS110" s="49"/>
      <c r="BT110" s="49"/>
      <c r="BU110" s="49"/>
      <c r="BV110" s="49"/>
      <c r="BW110" s="49"/>
      <c r="BX110" s="49"/>
      <c r="BY110" s="49"/>
      <c r="BZ110" s="49"/>
    </row>
    <row r="111" spans="1:78" x14ac:dyDescent="0.2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94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49"/>
      <c r="BV111" s="49"/>
      <c r="BW111" s="49"/>
      <c r="BX111" s="49"/>
      <c r="BY111" s="49"/>
      <c r="BZ111" s="49"/>
    </row>
  </sheetData>
  <pageMargins left="0.75" right="0.75" top="1" bottom="1" header="0.5" footer="0.5"/>
  <pageSetup scale="64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U24" sqref="U2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36930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56</v>
      </c>
      <c r="G5" s="27"/>
      <c r="H5" s="28">
        <f>W14</f>
        <v>62</v>
      </c>
      <c r="I5" s="27"/>
      <c r="J5" s="29">
        <v>145</v>
      </c>
      <c r="K5" s="29"/>
      <c r="L5" s="80">
        <v>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0</v>
      </c>
      <c r="S5" s="58">
        <f>ROUND((1-P5)*J5,0)</f>
        <v>0</v>
      </c>
      <c r="U5" s="51">
        <v>49</v>
      </c>
      <c r="V5" s="51">
        <v>1</v>
      </c>
      <c r="W5" s="51">
        <v>53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48</v>
      </c>
      <c r="V6" s="52">
        <v>2</v>
      </c>
      <c r="W6" s="52">
        <v>54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48</v>
      </c>
      <c r="G7" s="30"/>
      <c r="H7" s="26">
        <f>W6</f>
        <v>54</v>
      </c>
      <c r="I7" s="30"/>
      <c r="J7" s="29">
        <v>477</v>
      </c>
      <c r="K7" s="29"/>
      <c r="L7" s="80">
        <v>0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0</v>
      </c>
      <c r="S7" s="58">
        <f>ROUND((1-P7)*J7,0)</f>
        <v>0</v>
      </c>
      <c r="U7" s="52">
        <v>50</v>
      </c>
      <c r="V7" s="52">
        <v>3</v>
      </c>
      <c r="W7" s="52">
        <v>55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48</v>
      </c>
      <c r="V8" s="52">
        <v>4</v>
      </c>
      <c r="W8" s="52">
        <v>53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52</v>
      </c>
      <c r="V9" s="52">
        <v>5</v>
      </c>
      <c r="W9" s="52">
        <v>57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49</v>
      </c>
      <c r="G10" s="30"/>
      <c r="H10" s="26">
        <f>W11</f>
        <v>53</v>
      </c>
      <c r="I10" s="30"/>
      <c r="J10" s="29">
        <v>93</v>
      </c>
      <c r="K10" s="29"/>
      <c r="L10" s="80">
        <v>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0</v>
      </c>
      <c r="S10" s="58">
        <f>ROUND((1-P10)*J10,0)</f>
        <v>0</v>
      </c>
      <c r="U10" s="52">
        <v>53</v>
      </c>
      <c r="V10" s="52">
        <v>6</v>
      </c>
      <c r="W10" s="52">
        <v>57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49</v>
      </c>
      <c r="V11" s="52">
        <v>7</v>
      </c>
      <c r="W11" s="52">
        <v>53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53</v>
      </c>
      <c r="V12" s="52">
        <v>8</v>
      </c>
      <c r="W12" s="52">
        <v>58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53</v>
      </c>
      <c r="V13" s="52">
        <v>9</v>
      </c>
      <c r="W13" s="52">
        <v>58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56</v>
      </c>
      <c r="V14" s="52">
        <v>15</v>
      </c>
      <c r="W14" s="52">
        <v>62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49</v>
      </c>
      <c r="G15" s="30"/>
      <c r="H15" s="26">
        <f>W5</f>
        <v>53</v>
      </c>
      <c r="I15" s="30"/>
      <c r="J15" s="29">
        <v>2537</v>
      </c>
      <c r="K15" s="29"/>
      <c r="L15" s="80">
        <v>700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700</v>
      </c>
      <c r="S15" s="58">
        <f>ROUND((1-P15)*J15,0)</f>
        <v>0</v>
      </c>
      <c r="U15" s="52">
        <v>49</v>
      </c>
      <c r="V15" s="52">
        <v>35</v>
      </c>
      <c r="W15" s="52">
        <v>58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48</v>
      </c>
      <c r="V16" s="53">
        <v>39</v>
      </c>
      <c r="W16" s="53">
        <v>53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50.666666666666664</v>
      </c>
      <c r="W18" s="54">
        <f>AVERAGE(W5:W16)</f>
        <v>55.916666666666664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50</v>
      </c>
      <c r="G20" s="30"/>
      <c r="H20" s="26">
        <f>W7</f>
        <v>55</v>
      </c>
      <c r="I20" s="30"/>
      <c r="J20" s="29">
        <v>24</v>
      </c>
      <c r="K20" s="29"/>
      <c r="L20" s="80">
        <v>0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0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48</v>
      </c>
      <c r="G22" s="30"/>
      <c r="H22" s="26">
        <f>W8</f>
        <v>53</v>
      </c>
      <c r="I22" s="30"/>
      <c r="J22" s="29">
        <v>220</v>
      </c>
      <c r="K22" s="29"/>
      <c r="L22" s="80">
        <v>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52</v>
      </c>
      <c r="G25" s="30"/>
      <c r="H25" s="26">
        <f>W9</f>
        <v>57</v>
      </c>
      <c r="I25" s="30"/>
      <c r="J25" s="29">
        <v>22</v>
      </c>
      <c r="K25" s="29"/>
      <c r="L25" s="80">
        <v>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53</v>
      </c>
      <c r="G27" s="30"/>
      <c r="H27" s="26">
        <f>W10</f>
        <v>57</v>
      </c>
      <c r="I27" s="30"/>
      <c r="J27" s="29">
        <v>598</v>
      </c>
      <c r="K27" s="29"/>
      <c r="L27" s="80">
        <v>177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177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53</v>
      </c>
      <c r="G29" s="30"/>
      <c r="H29" s="26">
        <f>W12</f>
        <v>58</v>
      </c>
      <c r="I29" s="30"/>
      <c r="J29" s="29">
        <v>249</v>
      </c>
      <c r="K29" s="29"/>
      <c r="L29" s="80">
        <v>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53</v>
      </c>
      <c r="G31" s="30"/>
      <c r="H31" s="26">
        <f>W13</f>
        <v>58</v>
      </c>
      <c r="I31" s="30"/>
      <c r="J31" s="29">
        <v>914</v>
      </c>
      <c r="K31" s="29"/>
      <c r="L31" s="80">
        <v>211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211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49</v>
      </c>
      <c r="G33" s="30"/>
      <c r="H33" s="26">
        <f>W15</f>
        <v>58</v>
      </c>
      <c r="I33" s="30"/>
      <c r="J33" s="29">
        <v>26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12</v>
      </c>
      <c r="K34" s="29"/>
      <c r="L34" s="80">
        <v>12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12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48</v>
      </c>
      <c r="G37" s="30"/>
      <c r="H37" s="26">
        <f>W16</f>
        <v>53</v>
      </c>
      <c r="I37" s="30"/>
      <c r="J37" s="29">
        <v>20</v>
      </c>
      <c r="K37" s="29"/>
      <c r="L37" s="80">
        <v>14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14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12362</v>
      </c>
      <c r="K40" s="31"/>
      <c r="L40" s="72">
        <f>SUM(L5:L39)</f>
        <v>8139</v>
      </c>
      <c r="M40" s="26"/>
      <c r="N40" s="61">
        <f>+J40-L40</f>
        <v>4223</v>
      </c>
      <c r="O40" s="61"/>
      <c r="P40" s="67"/>
      <c r="Q40" s="62">
        <f>SUM(Q5:Q39)</f>
        <v>0</v>
      </c>
      <c r="R40" s="63">
        <f>SUM(R5:R39)/IF($L$40&gt;0,$L40,$J40)</f>
        <v>0.13539746897653274</v>
      </c>
      <c r="S40" s="63">
        <f>SUM(S5:S39)/IF($L$40&gt;0,$L40,$J40)</f>
        <v>0.86460253102346729</v>
      </c>
      <c r="T40" s="77">
        <f>R42/(R42+(S42-LOOKUP(J2,[2]!date,[2]!enaft)))</f>
        <v>0.199096657633243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0.34161138974276006</v>
      </c>
      <c r="O41" s="43"/>
      <c r="P41" s="68"/>
      <c r="T41" s="60">
        <f>SUM(R42:S42)</f>
        <v>8139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1102</v>
      </c>
      <c r="S42" s="60">
        <f>SUM(S5:S39)</f>
        <v>7037</v>
      </c>
      <c r="T42" s="95">
        <f>SUMIF(R$5:R$38,0,S$5:S$38)</f>
        <v>7037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36931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46</v>
      </c>
      <c r="G5" s="27"/>
      <c r="H5" s="28">
        <f>W14</f>
        <v>56</v>
      </c>
      <c r="I5" s="27"/>
      <c r="J5" s="29">
        <v>776</v>
      </c>
      <c r="K5" s="29"/>
      <c r="L5" s="80">
        <v>347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347</v>
      </c>
      <c r="S5" s="58">
        <f>ROUND((1-P5)*J5,0)</f>
        <v>0</v>
      </c>
      <c r="U5" s="51">
        <v>37</v>
      </c>
      <c r="V5" s="51">
        <v>1</v>
      </c>
      <c r="W5" s="51">
        <v>44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40</v>
      </c>
      <c r="V6" s="52">
        <v>2</v>
      </c>
      <c r="W6" s="52">
        <v>49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40</v>
      </c>
      <c r="G7" s="30"/>
      <c r="H7" s="26">
        <f>W6</f>
        <v>49</v>
      </c>
      <c r="I7" s="30"/>
      <c r="J7" s="29">
        <v>4038</v>
      </c>
      <c r="K7" s="29"/>
      <c r="L7" s="80">
        <v>157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157</v>
      </c>
      <c r="S7" s="58">
        <f>ROUND((1-P7)*J7,0)</f>
        <v>0</v>
      </c>
      <c r="U7" s="52">
        <v>37</v>
      </c>
      <c r="V7" s="52">
        <v>3</v>
      </c>
      <c r="W7" s="52">
        <v>47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40</v>
      </c>
      <c r="V8" s="52">
        <v>4</v>
      </c>
      <c r="W8" s="52">
        <v>48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42</v>
      </c>
      <c r="V9" s="52">
        <v>5</v>
      </c>
      <c r="W9" s="52">
        <v>51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39</v>
      </c>
      <c r="G10" s="30"/>
      <c r="H10" s="26">
        <f>W11</f>
        <v>47</v>
      </c>
      <c r="I10" s="30"/>
      <c r="J10" s="29">
        <v>1323</v>
      </c>
      <c r="K10" s="29"/>
      <c r="L10" s="80">
        <v>339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339</v>
      </c>
      <c r="S10" s="58">
        <f>ROUND((1-P10)*J10,0)</f>
        <v>0</v>
      </c>
      <c r="U10" s="52">
        <v>40</v>
      </c>
      <c r="V10" s="52">
        <v>6</v>
      </c>
      <c r="W10" s="52">
        <v>48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39</v>
      </c>
      <c r="V11" s="52">
        <v>7</v>
      </c>
      <c r="W11" s="52">
        <v>47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43</v>
      </c>
      <c r="V12" s="52">
        <v>8</v>
      </c>
      <c r="W12" s="52">
        <v>52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43</v>
      </c>
      <c r="V13" s="52">
        <v>9</v>
      </c>
      <c r="W13" s="52">
        <v>52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46</v>
      </c>
      <c r="V14" s="52">
        <v>15</v>
      </c>
      <c r="W14" s="52">
        <v>56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37</v>
      </c>
      <c r="G15" s="30"/>
      <c r="H15" s="26">
        <f>W5</f>
        <v>44</v>
      </c>
      <c r="I15" s="30"/>
      <c r="J15" s="29">
        <v>10912</v>
      </c>
      <c r="K15" s="29"/>
      <c r="L15" s="80">
        <v>6193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6193</v>
      </c>
      <c r="S15" s="58">
        <f>ROUND((1-P15)*J15,0)</f>
        <v>0</v>
      </c>
      <c r="U15" s="52">
        <v>47</v>
      </c>
      <c r="V15" s="52">
        <v>35</v>
      </c>
      <c r="W15" s="52">
        <v>56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40</v>
      </c>
      <c r="V16" s="53">
        <v>39</v>
      </c>
      <c r="W16" s="53">
        <v>48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41.166666666666664</v>
      </c>
      <c r="W18" s="54">
        <f>AVERAGE(W5:W16)</f>
        <v>49.833333333333336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37</v>
      </c>
      <c r="G20" s="30"/>
      <c r="H20" s="26">
        <f>W7</f>
        <v>47</v>
      </c>
      <c r="I20" s="30"/>
      <c r="J20" s="29">
        <v>1274</v>
      </c>
      <c r="K20" s="29"/>
      <c r="L20" s="80">
        <v>312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312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40</v>
      </c>
      <c r="G22" s="30"/>
      <c r="H22" s="26">
        <f>W8</f>
        <v>48</v>
      </c>
      <c r="I22" s="30"/>
      <c r="J22" s="29">
        <v>834</v>
      </c>
      <c r="K22" s="29"/>
      <c r="L22" s="80">
        <v>220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42</v>
      </c>
      <c r="G25" s="30"/>
      <c r="H25" s="26">
        <f>W9</f>
        <v>51</v>
      </c>
      <c r="I25" s="30"/>
      <c r="J25" s="29">
        <v>7476</v>
      </c>
      <c r="K25" s="29"/>
      <c r="L25" s="80">
        <v>917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917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40</v>
      </c>
      <c r="G27" s="30"/>
      <c r="H27" s="26">
        <f>W10</f>
        <v>48</v>
      </c>
      <c r="I27" s="30"/>
      <c r="J27" s="29">
        <v>2669</v>
      </c>
      <c r="K27" s="29"/>
      <c r="L27" s="80">
        <v>1827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1827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43</v>
      </c>
      <c r="G29" s="30"/>
      <c r="H29" s="26">
        <f>W12</f>
        <v>52</v>
      </c>
      <c r="I29" s="30"/>
      <c r="J29" s="29">
        <v>1389</v>
      </c>
      <c r="K29" s="29"/>
      <c r="L29" s="80">
        <v>364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364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43</v>
      </c>
      <c r="G31" s="30"/>
      <c r="H31" s="26">
        <f>W13</f>
        <v>52</v>
      </c>
      <c r="I31" s="30"/>
      <c r="J31" s="162">
        <v>3086</v>
      </c>
      <c r="K31" s="29"/>
      <c r="L31" s="80">
        <v>1821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1821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47</v>
      </c>
      <c r="G33" s="30"/>
      <c r="H33" s="26">
        <f>W15</f>
        <v>56</v>
      </c>
      <c r="I33" s="30"/>
      <c r="J33" s="29">
        <v>178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12</v>
      </c>
      <c r="K34" s="29"/>
      <c r="L34" s="80">
        <v>12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12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40</v>
      </c>
      <c r="G37" s="30"/>
      <c r="H37" s="26">
        <f>W16</f>
        <v>48</v>
      </c>
      <c r="I37" s="30"/>
      <c r="J37" s="29">
        <v>28</v>
      </c>
      <c r="K37" s="29"/>
      <c r="L37" s="80">
        <v>20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20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41020</v>
      </c>
      <c r="K40" s="31"/>
      <c r="L40" s="72">
        <f>SUM(L5:L39)</f>
        <v>19554</v>
      </c>
      <c r="M40" s="26"/>
      <c r="N40" s="61">
        <f>+J40-L40</f>
        <v>21466</v>
      </c>
      <c r="O40" s="61"/>
      <c r="P40" s="67"/>
      <c r="Q40" s="62">
        <f>SUM(Q5:Q39)</f>
        <v>0</v>
      </c>
      <c r="R40" s="63">
        <f>SUM(R5:R39)/IF($L$40&gt;0,$L40,$J40)</f>
        <v>0.64012478265316564</v>
      </c>
      <c r="S40" s="63">
        <f>SUM(S5:S39)/IF($L$40&gt;0,$L40,$J40)</f>
        <v>0.35987521734683442</v>
      </c>
      <c r="T40" s="77">
        <f>R42/(R42+(S42-LOOKUP(J2,[2]!date,[2]!enaft)))</f>
        <v>0.73846607669616515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0.52330570453437342</v>
      </c>
      <c r="O41" s="43"/>
      <c r="P41" s="68"/>
      <c r="T41" s="60">
        <f>SUM(R42:S42)</f>
        <v>19554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12517</v>
      </c>
      <c r="S42" s="60">
        <f>SUM(S5:S39)</f>
        <v>7037</v>
      </c>
      <c r="T42" s="95">
        <f>SUMIF(R$5:R$38,0,S$5:S$38)</f>
        <v>7037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T5" sqref="T5:T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36932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28</v>
      </c>
      <c r="G5" s="27"/>
      <c r="H5" s="28">
        <f>W14</f>
        <v>30</v>
      </c>
      <c r="I5" s="27"/>
      <c r="J5" s="29">
        <v>1546</v>
      </c>
      <c r="K5" s="29"/>
      <c r="L5" s="80">
        <v>1461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1461</v>
      </c>
      <c r="S5" s="58">
        <f>ROUND((1-P5)*J5,0)</f>
        <v>0</v>
      </c>
      <c r="U5" s="51">
        <v>18</v>
      </c>
      <c r="V5" s="51">
        <v>1</v>
      </c>
      <c r="W5" s="51">
        <v>22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20</v>
      </c>
      <c r="V6" s="52">
        <v>2</v>
      </c>
      <c r="W6" s="52">
        <v>24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20</v>
      </c>
      <c r="G7" s="30"/>
      <c r="H7" s="26">
        <f>W6</f>
        <v>24</v>
      </c>
      <c r="I7" s="30"/>
      <c r="J7" s="29">
        <v>13939</v>
      </c>
      <c r="K7" s="29"/>
      <c r="L7" s="80">
        <v>12158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12158</v>
      </c>
      <c r="S7" s="58">
        <f>ROUND((1-P7)*J7,0)</f>
        <v>0</v>
      </c>
      <c r="U7" s="52">
        <v>19</v>
      </c>
      <c r="V7" s="52">
        <v>3</v>
      </c>
      <c r="W7" s="52">
        <v>23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20</v>
      </c>
      <c r="V8" s="52">
        <v>4</v>
      </c>
      <c r="W8" s="52">
        <v>23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19</v>
      </c>
      <c r="G10" s="30"/>
      <c r="H10" s="26">
        <f>W11</f>
        <v>23</v>
      </c>
      <c r="I10" s="30"/>
      <c r="J10" s="29">
        <v>3782</v>
      </c>
      <c r="K10" s="29"/>
      <c r="L10" s="80">
        <v>3290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3290</v>
      </c>
      <c r="S10" s="58">
        <f>ROUND((1-P10)*J10,0)</f>
        <v>0</v>
      </c>
      <c r="U10" s="52">
        <v>21</v>
      </c>
      <c r="V10" s="52">
        <v>6</v>
      </c>
      <c r="W10" s="52">
        <v>23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19</v>
      </c>
      <c r="V11" s="52">
        <v>7</v>
      </c>
      <c r="W11" s="52">
        <v>23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24</v>
      </c>
      <c r="V12" s="52">
        <v>8</v>
      </c>
      <c r="W12" s="52">
        <v>26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24</v>
      </c>
      <c r="V13" s="52">
        <v>9</v>
      </c>
      <c r="W13" s="52">
        <v>26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28</v>
      </c>
      <c r="V14" s="52">
        <v>15</v>
      </c>
      <c r="W14" s="52">
        <v>30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18</v>
      </c>
      <c r="G15" s="30"/>
      <c r="H15" s="26">
        <f>W5</f>
        <v>22</v>
      </c>
      <c r="I15" s="30"/>
      <c r="J15" s="29">
        <v>25407</v>
      </c>
      <c r="K15" s="29"/>
      <c r="L15" s="80">
        <v>22882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22882</v>
      </c>
      <c r="S15" s="58">
        <f>ROUND((1-P15)*J15,0)</f>
        <v>0</v>
      </c>
      <c r="U15" s="52">
        <v>23</v>
      </c>
      <c r="V15" s="52">
        <v>35</v>
      </c>
      <c r="W15" s="52">
        <v>25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20</v>
      </c>
      <c r="V16" s="53">
        <v>39</v>
      </c>
      <c r="W16" s="53">
        <v>23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21.583333333333332</v>
      </c>
      <c r="W18" s="54">
        <f>AVERAGE(W5:W16)</f>
        <v>24.416666666666668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19</v>
      </c>
      <c r="G20" s="30"/>
      <c r="H20" s="26">
        <f>W7</f>
        <v>23</v>
      </c>
      <c r="I20" s="30"/>
      <c r="J20" s="29">
        <v>3006</v>
      </c>
      <c r="K20" s="29"/>
      <c r="L20" s="80">
        <v>2621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2621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20</v>
      </c>
      <c r="G22" s="30"/>
      <c r="H22" s="26">
        <f>W8</f>
        <v>23</v>
      </c>
      <c r="I22" s="30"/>
      <c r="J22" s="29">
        <v>2367</v>
      </c>
      <c r="K22" s="29"/>
      <c r="L22" s="80">
        <v>2137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2137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20788</v>
      </c>
      <c r="K25" s="29"/>
      <c r="L25" s="80">
        <v>19597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19597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21</v>
      </c>
      <c r="G27" s="30"/>
      <c r="H27" s="26">
        <f>W10</f>
        <v>23</v>
      </c>
      <c r="I27" s="30"/>
      <c r="J27" s="29">
        <v>4669</v>
      </c>
      <c r="K27" s="29"/>
      <c r="L27" s="80">
        <v>4458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4458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24</v>
      </c>
      <c r="G29" s="30"/>
      <c r="H29" s="26">
        <f>W12</f>
        <v>26</v>
      </c>
      <c r="I29" s="30"/>
      <c r="J29" s="29">
        <v>4555</v>
      </c>
      <c r="K29" s="29"/>
      <c r="L29" s="80">
        <v>4327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4327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24</v>
      </c>
      <c r="G31" s="30"/>
      <c r="H31" s="26">
        <f>W13</f>
        <v>26</v>
      </c>
      <c r="I31" s="30"/>
      <c r="J31" s="29">
        <v>6157</v>
      </c>
      <c r="K31" s="29"/>
      <c r="L31" s="80">
        <v>5876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5876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23</v>
      </c>
      <c r="G33" s="30"/>
      <c r="H33" s="26">
        <f>W15</f>
        <v>25</v>
      </c>
      <c r="I33" s="30"/>
      <c r="J33" s="29">
        <v>1762</v>
      </c>
      <c r="K33" s="29"/>
      <c r="L33" s="80">
        <v>1610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1610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162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20</v>
      </c>
      <c r="G37" s="30"/>
      <c r="H37" s="26">
        <f>W16</f>
        <v>23</v>
      </c>
      <c r="I37" s="30"/>
      <c r="J37" s="29">
        <v>49</v>
      </c>
      <c r="K37" s="29"/>
      <c r="L37" s="80">
        <v>46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95309</v>
      </c>
      <c r="K40" s="31"/>
      <c r="L40" s="72">
        <f>SUM(L5:L39)</f>
        <v>87745</v>
      </c>
      <c r="M40" s="26"/>
      <c r="N40" s="61">
        <f>+J40-L40</f>
        <v>7564</v>
      </c>
      <c r="O40" s="61"/>
      <c r="P40" s="67"/>
      <c r="Q40" s="62">
        <f>SUM(Q5:Q39)</f>
        <v>0</v>
      </c>
      <c r="R40" s="63">
        <f>SUM(R5:R39)/IF($L$40&gt;0,$L40,$J40)</f>
        <v>0.91700951621174998</v>
      </c>
      <c r="S40" s="63">
        <f>SUM(S5:S39)/IF($L$40&gt;0,$L40,$J40)</f>
        <v>8.2990483788250038E-2</v>
      </c>
      <c r="T40" s="77">
        <f>R42/(R42+(S42-LOOKUP(J2,[2]!date,[2]!enaft)))</f>
        <v>0.94505584853360891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7.9362914310295962E-2</v>
      </c>
      <c r="O41" s="43"/>
      <c r="P41" s="68"/>
      <c r="T41" s="60">
        <f>SUM(R42:S42)</f>
        <v>87745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80463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36933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33</v>
      </c>
      <c r="G5" s="27"/>
      <c r="H5" s="28">
        <f>W14</f>
        <v>32</v>
      </c>
      <c r="I5" s="27"/>
      <c r="J5" s="29">
        <v>1332</v>
      </c>
      <c r="K5" s="29"/>
      <c r="L5" s="80">
        <v>1375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1375</v>
      </c>
      <c r="S5" s="58">
        <f>ROUND((1-P5)*J5,0)</f>
        <v>0</v>
      </c>
      <c r="U5" s="51">
        <v>24</v>
      </c>
      <c r="V5" s="51">
        <v>1</v>
      </c>
      <c r="W5" s="51">
        <v>24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23</v>
      </c>
      <c r="V6" s="52">
        <v>2</v>
      </c>
      <c r="W6" s="52">
        <v>23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23</v>
      </c>
      <c r="G7" s="30"/>
      <c r="H7" s="26">
        <f>W6</f>
        <v>23</v>
      </c>
      <c r="I7" s="30"/>
      <c r="J7" s="29">
        <v>12478</v>
      </c>
      <c r="K7" s="29"/>
      <c r="L7" s="80">
        <v>12478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12478</v>
      </c>
      <c r="S7" s="58">
        <f>ROUND((1-P7)*J7,0)</f>
        <v>0</v>
      </c>
      <c r="U7" s="52">
        <v>25</v>
      </c>
      <c r="V7" s="52">
        <v>3</v>
      </c>
      <c r="W7" s="52">
        <v>25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24</v>
      </c>
      <c r="V8" s="52">
        <v>4</v>
      </c>
      <c r="W8" s="52">
        <v>24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28</v>
      </c>
      <c r="V9" s="52">
        <v>5</v>
      </c>
      <c r="W9" s="52">
        <v>28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24</v>
      </c>
      <c r="G10" s="30"/>
      <c r="H10" s="26">
        <f>W11</f>
        <v>23</v>
      </c>
      <c r="I10" s="30"/>
      <c r="J10" s="29">
        <v>3168</v>
      </c>
      <c r="K10" s="29"/>
      <c r="L10" s="80">
        <v>3290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3290</v>
      </c>
      <c r="S10" s="58">
        <f>ROUND((1-P10)*J10,0)</f>
        <v>0</v>
      </c>
      <c r="U10" s="52">
        <v>27</v>
      </c>
      <c r="V10" s="52">
        <v>6</v>
      </c>
      <c r="W10" s="52">
        <v>27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24</v>
      </c>
      <c r="V11" s="52">
        <v>7</v>
      </c>
      <c r="W11" s="52">
        <v>23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29</v>
      </c>
      <c r="V12" s="52">
        <v>8</v>
      </c>
      <c r="W12" s="52">
        <v>28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27</v>
      </c>
      <c r="V13" s="52">
        <v>9</v>
      </c>
      <c r="W13" s="52">
        <v>28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33</v>
      </c>
      <c r="V14" s="52">
        <v>15</v>
      </c>
      <c r="W14" s="52">
        <v>32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24</v>
      </c>
      <c r="I15" s="30"/>
      <c r="J15" s="29">
        <v>21619</v>
      </c>
      <c r="K15" s="29"/>
      <c r="L15" s="80">
        <v>21619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21619</v>
      </c>
      <c r="S15" s="58">
        <f>ROUND((1-P15)*J15,0)</f>
        <v>0</v>
      </c>
      <c r="U15" s="52">
        <v>25</v>
      </c>
      <c r="V15" s="52">
        <v>35</v>
      </c>
      <c r="W15" s="52">
        <v>26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24</v>
      </c>
      <c r="V16" s="53">
        <v>39</v>
      </c>
      <c r="W16" s="53">
        <v>24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26.083333333333332</v>
      </c>
      <c r="W18" s="54">
        <f>AVERAGE(W5:W16)</f>
        <v>26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25</v>
      </c>
      <c r="I20" s="30"/>
      <c r="J20" s="29">
        <v>2429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24</v>
      </c>
      <c r="G22" s="30"/>
      <c r="H22" s="26">
        <f>W8</f>
        <v>24</v>
      </c>
      <c r="I22" s="30"/>
      <c r="J22" s="29">
        <v>2060</v>
      </c>
      <c r="K22" s="29"/>
      <c r="L22" s="80">
        <v>2060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2060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28</v>
      </c>
      <c r="G25" s="30"/>
      <c r="H25" s="26">
        <f>W9</f>
        <v>28</v>
      </c>
      <c r="I25" s="30"/>
      <c r="J25" s="29">
        <v>17812</v>
      </c>
      <c r="K25" s="29"/>
      <c r="L25" s="80">
        <v>17812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17812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27</v>
      </c>
      <c r="G27" s="30"/>
      <c r="H27" s="26">
        <f>W10</f>
        <v>27</v>
      </c>
      <c r="I27" s="30"/>
      <c r="J27" s="29">
        <v>4037</v>
      </c>
      <c r="K27" s="29"/>
      <c r="L27" s="80">
        <v>4037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4037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29</v>
      </c>
      <c r="G29" s="30"/>
      <c r="H29" s="26">
        <f>W12</f>
        <v>28</v>
      </c>
      <c r="I29" s="30"/>
      <c r="J29" s="29">
        <v>3986</v>
      </c>
      <c r="K29" s="29"/>
      <c r="L29" s="80">
        <v>4100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4100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27</v>
      </c>
      <c r="G31" s="30"/>
      <c r="H31" s="26">
        <f>W13</f>
        <v>28</v>
      </c>
      <c r="I31" s="30"/>
      <c r="J31" s="29">
        <v>5735</v>
      </c>
      <c r="K31" s="29"/>
      <c r="L31" s="80">
        <v>5595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5595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25</v>
      </c>
      <c r="G33" s="30"/>
      <c r="H33" s="26">
        <f>W15</f>
        <v>26</v>
      </c>
      <c r="I33" s="30"/>
      <c r="J33" s="29">
        <v>1610</v>
      </c>
      <c r="K33" s="29"/>
      <c r="L33" s="80">
        <v>1534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1534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24</v>
      </c>
      <c r="G37" s="30"/>
      <c r="H37" s="26">
        <f>W16</f>
        <v>24</v>
      </c>
      <c r="I37" s="30"/>
      <c r="J37" s="29">
        <v>45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83593</v>
      </c>
      <c r="K40" s="31"/>
      <c r="L40" s="72">
        <f>SUM(L5:L39)</f>
        <v>83656</v>
      </c>
      <c r="M40" s="26"/>
      <c r="N40" s="61">
        <f>+J40-L40</f>
        <v>-63</v>
      </c>
      <c r="O40" s="61"/>
      <c r="P40" s="67"/>
      <c r="Q40" s="62">
        <f>SUM(Q5:Q39)</f>
        <v>0</v>
      </c>
      <c r="R40" s="63">
        <f>SUM(R5:R39)/IF($L$40&gt;0,$L40,$J40)</f>
        <v>0.91295304580663672</v>
      </c>
      <c r="S40" s="63">
        <f>SUM(S5:S39)/IF($L$40&gt;0,$L40,$J40)</f>
        <v>8.7046954193363293E-2</v>
      </c>
      <c r="T40" s="77">
        <f>R42/(R42+(S42-LOOKUP(J2,[2]!date,[2]!enaft)))</f>
        <v>0.94228396584908458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-7.5365162154716892E-4</v>
      </c>
      <c r="O41" s="43"/>
      <c r="P41" s="68"/>
      <c r="T41" s="60">
        <f>SUM(R42:S42)</f>
        <v>83656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76374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5" sqref="S4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36934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41</v>
      </c>
      <c r="G5" s="27"/>
      <c r="H5" s="28">
        <f>W14</f>
        <v>47</v>
      </c>
      <c r="I5" s="27"/>
      <c r="J5" s="29">
        <v>989</v>
      </c>
      <c r="K5" s="29"/>
      <c r="L5" s="80">
        <v>732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732</v>
      </c>
      <c r="S5" s="58">
        <f>ROUND((1-P5)*J5,0)</f>
        <v>0</v>
      </c>
      <c r="U5" s="51">
        <v>33</v>
      </c>
      <c r="V5" s="51">
        <v>1</v>
      </c>
      <c r="W5" s="51">
        <v>34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38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38</v>
      </c>
      <c r="I7" s="30"/>
      <c r="J7" s="29">
        <v>7278</v>
      </c>
      <c r="K7" s="29"/>
      <c r="L7" s="80">
        <v>5465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5465</v>
      </c>
      <c r="S7" s="58">
        <f>ROUND((1-P7)*J7,0)</f>
        <v>0</v>
      </c>
      <c r="U7" s="52">
        <v>34</v>
      </c>
      <c r="V7" s="52">
        <v>3</v>
      </c>
      <c r="W7" s="52">
        <v>37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31</v>
      </c>
      <c r="V8" s="52">
        <v>4</v>
      </c>
      <c r="W8" s="52">
        <v>38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40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36</v>
      </c>
      <c r="I10" s="30"/>
      <c r="J10" s="29">
        <v>2060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37</v>
      </c>
      <c r="V10" s="52">
        <v>6</v>
      </c>
      <c r="W10" s="52">
        <v>39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38</v>
      </c>
      <c r="V12" s="52">
        <v>8</v>
      </c>
      <c r="W12" s="52">
        <v>41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41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41</v>
      </c>
      <c r="V14" s="52">
        <v>15</v>
      </c>
      <c r="W14" s="52">
        <v>47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33</v>
      </c>
      <c r="G15" s="30"/>
      <c r="H15" s="26">
        <f>W5</f>
        <v>34</v>
      </c>
      <c r="I15" s="30"/>
      <c r="J15" s="29">
        <v>14437</v>
      </c>
      <c r="K15" s="29"/>
      <c r="L15" s="80">
        <v>13806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13806</v>
      </c>
      <c r="S15" s="58">
        <f>ROUND((1-P15)*J15,0)</f>
        <v>0</v>
      </c>
      <c r="U15" s="52">
        <v>34</v>
      </c>
      <c r="V15" s="52">
        <v>35</v>
      </c>
      <c r="W15" s="52">
        <v>42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31</v>
      </c>
      <c r="V16" s="53">
        <v>39</v>
      </c>
      <c r="W16" s="53">
        <v>38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34.916666666666664</v>
      </c>
      <c r="W18" s="54">
        <f>AVERAGE(W5:W16)</f>
        <v>39.25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37</v>
      </c>
      <c r="I20" s="30"/>
      <c r="J20" s="29">
        <v>1563</v>
      </c>
      <c r="K20" s="29"/>
      <c r="L20" s="80">
        <v>1274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1274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31</v>
      </c>
      <c r="G22" s="30"/>
      <c r="H22" s="26">
        <f>W8</f>
        <v>38</v>
      </c>
      <c r="I22" s="30"/>
      <c r="J22" s="29">
        <v>1523</v>
      </c>
      <c r="K22" s="29"/>
      <c r="L22" s="80">
        <v>987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987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40</v>
      </c>
      <c r="I25" s="30"/>
      <c r="J25" s="29">
        <v>10857</v>
      </c>
      <c r="K25" s="29"/>
      <c r="L25" s="80">
        <v>9667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9667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37</v>
      </c>
      <c r="G27" s="30"/>
      <c r="H27" s="26">
        <f>W10</f>
        <v>39</v>
      </c>
      <c r="I27" s="30"/>
      <c r="J27" s="29">
        <v>2984</v>
      </c>
      <c r="K27" s="29"/>
      <c r="L27" s="80">
        <v>2774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2774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38</v>
      </c>
      <c r="G29" s="30"/>
      <c r="H29" s="26">
        <f>W12</f>
        <v>41</v>
      </c>
      <c r="I29" s="30"/>
      <c r="J29" s="29">
        <v>2659</v>
      </c>
      <c r="K29" s="29"/>
      <c r="L29" s="80">
        <v>2318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2318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41</v>
      </c>
      <c r="I31" s="30"/>
      <c r="J31" s="29">
        <v>4470</v>
      </c>
      <c r="K31" s="29"/>
      <c r="L31" s="80">
        <v>3768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3768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42</v>
      </c>
      <c r="I33" s="30"/>
      <c r="J33" s="29">
        <v>924</v>
      </c>
      <c r="K33" s="29"/>
      <c r="L33" s="80">
        <v>314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314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31</v>
      </c>
      <c r="G37" s="30"/>
      <c r="H37" s="26">
        <f>W16</f>
        <v>38</v>
      </c>
      <c r="I37" s="30"/>
      <c r="J37" s="29">
        <v>37</v>
      </c>
      <c r="K37" s="29"/>
      <c r="L37" s="80">
        <v>30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30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57063</v>
      </c>
      <c r="K40" s="31"/>
      <c r="L40" s="72">
        <f>SUM(L5:L39)</f>
        <v>50109</v>
      </c>
      <c r="M40" s="26"/>
      <c r="N40" s="61">
        <f>+J40-L40</f>
        <v>6954</v>
      </c>
      <c r="O40" s="61"/>
      <c r="P40" s="67"/>
      <c r="Q40" s="62">
        <f>SUM(Q5:Q39)</f>
        <v>0</v>
      </c>
      <c r="R40" s="63">
        <f>SUM(R5:R39)/IF($L$40&gt;0,$L40,$J40)</f>
        <v>0.854676804566046</v>
      </c>
      <c r="S40" s="63">
        <f>SUM(S5:S39)/IF($L$40&gt;0,$L40,$J40)</f>
        <v>0.14532319543395397</v>
      </c>
      <c r="T40" s="77">
        <f>R42/(R42+(S42-LOOKUP(J2,[2]!date,[2]!enaft)))</f>
        <v>0.90152615514156409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0.12186530676620577</v>
      </c>
      <c r="O41" s="43"/>
      <c r="P41" s="68"/>
      <c r="T41" s="60">
        <f>SUM(R42:S42)</f>
        <v>50109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42827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-8.3258362639753614E-2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4" sqref="S44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36935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41</v>
      </c>
      <c r="G5" s="27"/>
      <c r="H5" s="28">
        <f>W14</f>
        <v>49</v>
      </c>
      <c r="I5" s="27"/>
      <c r="J5" s="29">
        <v>732</v>
      </c>
      <c r="K5" s="29"/>
      <c r="L5" s="80">
        <v>646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646</v>
      </c>
      <c r="S5" s="58">
        <f>ROUND((1-P5)*J5,0)</f>
        <v>0</v>
      </c>
      <c r="U5" s="51">
        <v>33</v>
      </c>
      <c r="V5" s="51">
        <v>1</v>
      </c>
      <c r="W5" s="51">
        <v>39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41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41</v>
      </c>
      <c r="I7" s="30"/>
      <c r="J7" s="29">
        <v>5177</v>
      </c>
      <c r="K7" s="29"/>
      <c r="L7" s="80">
        <v>4008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4008</v>
      </c>
      <c r="S7" s="58">
        <f>ROUND((1-P7)*J7,0)</f>
        <v>0</v>
      </c>
      <c r="U7" s="52">
        <v>34</v>
      </c>
      <c r="V7" s="52">
        <v>3</v>
      </c>
      <c r="W7" s="52">
        <v>42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31</v>
      </c>
      <c r="V8" s="52">
        <v>4</v>
      </c>
      <c r="W8" s="52">
        <v>42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46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40</v>
      </c>
      <c r="I10" s="30"/>
      <c r="J10" s="29">
        <v>1446</v>
      </c>
      <c r="K10" s="29"/>
      <c r="L10" s="80">
        <v>1200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1200</v>
      </c>
      <c r="S10" s="58">
        <f>ROUND((1-P10)*J10,0)</f>
        <v>0</v>
      </c>
      <c r="U10" s="52">
        <v>37</v>
      </c>
      <c r="V10" s="52">
        <v>6</v>
      </c>
      <c r="W10" s="52">
        <v>45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40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38</v>
      </c>
      <c r="V12" s="52">
        <v>8</v>
      </c>
      <c r="W12" s="52">
        <v>46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41</v>
      </c>
      <c r="V14" s="52">
        <v>15</v>
      </c>
      <c r="W14" s="52">
        <v>49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33</v>
      </c>
      <c r="G15" s="30"/>
      <c r="H15" s="26">
        <f>W5</f>
        <v>39</v>
      </c>
      <c r="I15" s="30"/>
      <c r="J15" s="29">
        <v>11612</v>
      </c>
      <c r="K15" s="29"/>
      <c r="L15" s="80">
        <v>10350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10350</v>
      </c>
      <c r="S15" s="58">
        <f>ROUND((1-P15)*J15,0)</f>
        <v>0</v>
      </c>
      <c r="U15" s="52">
        <v>34</v>
      </c>
      <c r="V15" s="52">
        <v>35</v>
      </c>
      <c r="W15" s="52">
        <v>45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31</v>
      </c>
      <c r="V16" s="53">
        <v>39</v>
      </c>
      <c r="W16" s="53">
        <v>42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34.916666666666664</v>
      </c>
      <c r="W18" s="54">
        <f>AVERAGE(W5:W16)</f>
        <v>43.5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42</v>
      </c>
      <c r="I20" s="30"/>
      <c r="J20" s="29">
        <v>1178</v>
      </c>
      <c r="K20" s="29"/>
      <c r="L20" s="80">
        <v>793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793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31</v>
      </c>
      <c r="G22" s="30"/>
      <c r="H22" s="26">
        <f>W8</f>
        <v>42</v>
      </c>
      <c r="I22" s="30"/>
      <c r="J22" s="29">
        <v>1064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46</v>
      </c>
      <c r="I25" s="30"/>
      <c r="J25" s="29">
        <v>7826</v>
      </c>
      <c r="K25" s="29"/>
      <c r="L25" s="80">
        <v>5440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5440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37</v>
      </c>
      <c r="G27" s="30"/>
      <c r="H27" s="26">
        <f>W10</f>
        <v>45</v>
      </c>
      <c r="I27" s="30"/>
      <c r="J27" s="29">
        <v>2563</v>
      </c>
      <c r="K27" s="29"/>
      <c r="L27" s="80">
        <v>2142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2142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38</v>
      </c>
      <c r="G29" s="30"/>
      <c r="H29" s="26">
        <f>W12</f>
        <v>46</v>
      </c>
      <c r="I29" s="30"/>
      <c r="J29" s="29">
        <v>1990</v>
      </c>
      <c r="K29" s="29"/>
      <c r="L29" s="80">
        <v>1630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1630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45</v>
      </c>
      <c r="I31" s="30"/>
      <c r="J31" s="29">
        <v>3627</v>
      </c>
      <c r="K31" s="29"/>
      <c r="L31" s="80">
        <v>3205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3205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45</v>
      </c>
      <c r="I33" s="30"/>
      <c r="J33" s="29">
        <v>390</v>
      </c>
      <c r="K33" s="29"/>
      <c r="L33" s="80">
        <v>86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86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31</v>
      </c>
      <c r="G37" s="30"/>
      <c r="H37" s="26">
        <f>W16</f>
        <v>42</v>
      </c>
      <c r="I37" s="30"/>
      <c r="J37" s="29">
        <v>31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44918</v>
      </c>
      <c r="K40" s="31"/>
      <c r="L40" s="72">
        <f>SUM(L5:L39)</f>
        <v>37488</v>
      </c>
      <c r="M40" s="26"/>
      <c r="N40" s="61">
        <f>+J40-L40</f>
        <v>7430</v>
      </c>
      <c r="O40" s="61"/>
      <c r="P40" s="67"/>
      <c r="Q40" s="62">
        <f>SUM(Q5:Q39)</f>
        <v>0</v>
      </c>
      <c r="R40" s="63">
        <f>SUM(R5:R39)/IF($L$40&gt;0,$L40,$J40)</f>
        <v>0.80575117370892024</v>
      </c>
      <c r="S40" s="63">
        <f>SUM(S5:S39)/IF($L$40&gt;0,$L40,$J40)</f>
        <v>0.19424882629107981</v>
      </c>
      <c r="T40" s="77">
        <f>R42/(R42+(S42-LOOKUP(J2,[2]!date,[2]!enaft)))</f>
        <v>0.86589840614608415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0.16541252949819674</v>
      </c>
      <c r="O41" s="43"/>
      <c r="P41" s="68"/>
      <c r="T41" s="60">
        <f>SUM(R42:S42)</f>
        <v>37488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30206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470.18745399525869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36936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49</v>
      </c>
      <c r="G5" s="27"/>
      <c r="H5" s="28">
        <f>W14</f>
        <v>58</v>
      </c>
      <c r="I5" s="27"/>
      <c r="J5" s="29">
        <v>646</v>
      </c>
      <c r="K5" s="29"/>
      <c r="L5" s="80">
        <v>261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261</v>
      </c>
      <c r="S5" s="58">
        <f>ROUND((1-P5)*J5,0)</f>
        <v>0</v>
      </c>
      <c r="U5" s="51">
        <v>34</v>
      </c>
      <c r="V5" s="51">
        <v>1</v>
      </c>
      <c r="W5" s="51">
        <v>39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37</v>
      </c>
      <c r="V6" s="52">
        <v>2</v>
      </c>
      <c r="W6" s="52">
        <v>39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37</v>
      </c>
      <c r="G7" s="30"/>
      <c r="H7" s="26">
        <f>W6</f>
        <v>39</v>
      </c>
      <c r="I7" s="30"/>
      <c r="J7" s="29">
        <v>5497</v>
      </c>
      <c r="K7" s="29"/>
      <c r="L7" s="80">
        <v>4857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4857</v>
      </c>
      <c r="S7" s="58">
        <f>ROUND((1-P7)*J7,0)</f>
        <v>0</v>
      </c>
      <c r="U7" s="52">
        <v>36</v>
      </c>
      <c r="V7" s="52">
        <v>3</v>
      </c>
      <c r="W7" s="52">
        <v>42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36</v>
      </c>
      <c r="V8" s="52">
        <v>4</v>
      </c>
      <c r="W8" s="52">
        <v>42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41</v>
      </c>
      <c r="V9" s="52">
        <v>5</v>
      </c>
      <c r="W9" s="52">
        <v>47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36</v>
      </c>
      <c r="G10" s="30"/>
      <c r="H10" s="26">
        <f>W11</f>
        <v>39</v>
      </c>
      <c r="I10" s="30"/>
      <c r="J10" s="29">
        <v>1692</v>
      </c>
      <c r="K10" s="29"/>
      <c r="L10" s="80">
        <v>1323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1323</v>
      </c>
      <c r="S10" s="58">
        <f>ROUND((1-P10)*J10,0)</f>
        <v>0</v>
      </c>
      <c r="U10" s="52">
        <v>39</v>
      </c>
      <c r="V10" s="52">
        <v>6</v>
      </c>
      <c r="W10" s="52">
        <v>45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36</v>
      </c>
      <c r="V11" s="52">
        <v>7</v>
      </c>
      <c r="W11" s="52">
        <v>39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43</v>
      </c>
      <c r="V12" s="52">
        <v>8</v>
      </c>
      <c r="W12" s="52">
        <v>49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42</v>
      </c>
      <c r="V13" s="52">
        <v>9</v>
      </c>
      <c r="W13" s="52">
        <v>48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49</v>
      </c>
      <c r="V14" s="52">
        <v>15</v>
      </c>
      <c r="W14" s="52">
        <v>58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34</v>
      </c>
      <c r="G15" s="30"/>
      <c r="H15" s="26">
        <f>W5</f>
        <v>39</v>
      </c>
      <c r="I15" s="30"/>
      <c r="J15" s="29">
        <v>13506</v>
      </c>
      <c r="K15" s="29"/>
      <c r="L15" s="80">
        <v>10350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10350</v>
      </c>
      <c r="S15" s="58">
        <f>ROUND((1-P15)*J15,0)</f>
        <v>0</v>
      </c>
      <c r="U15" s="52">
        <v>40</v>
      </c>
      <c r="V15" s="52">
        <v>35</v>
      </c>
      <c r="W15" s="52">
        <v>47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36</v>
      </c>
      <c r="V16" s="53">
        <v>39</v>
      </c>
      <c r="W16" s="53">
        <v>42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39.083333333333336</v>
      </c>
      <c r="W18" s="54">
        <f>AVERAGE(W5:W16)</f>
        <v>44.75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42</v>
      </c>
      <c r="I20" s="30"/>
      <c r="J20" s="29">
        <v>1371</v>
      </c>
      <c r="K20" s="29"/>
      <c r="L20" s="80">
        <v>793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793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36</v>
      </c>
      <c r="G22" s="30"/>
      <c r="H22" s="26">
        <f>W8</f>
        <v>42</v>
      </c>
      <c r="I22" s="30"/>
      <c r="J22" s="29">
        <v>1141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41</v>
      </c>
      <c r="G25" s="30"/>
      <c r="H25" s="26">
        <f>W9</f>
        <v>47</v>
      </c>
      <c r="I25" s="30"/>
      <c r="J25" s="29">
        <v>8421</v>
      </c>
      <c r="K25" s="29"/>
      <c r="L25" s="80">
        <v>4703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4703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39</v>
      </c>
      <c r="G27" s="30"/>
      <c r="H27" s="26">
        <f>W10</f>
        <v>45</v>
      </c>
      <c r="I27" s="30"/>
      <c r="J27" s="29">
        <v>2774</v>
      </c>
      <c r="K27" s="29"/>
      <c r="L27" s="80">
        <v>2142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2142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43</v>
      </c>
      <c r="G29" s="30"/>
      <c r="H29" s="26">
        <f>W12</f>
        <v>49</v>
      </c>
      <c r="I29" s="30"/>
      <c r="J29" s="29">
        <v>1990</v>
      </c>
      <c r="K29" s="29"/>
      <c r="L29" s="80">
        <v>1200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1200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42</v>
      </c>
      <c r="G31" s="30"/>
      <c r="H31" s="26">
        <f>W13</f>
        <v>48</v>
      </c>
      <c r="I31" s="30"/>
      <c r="J31" s="29">
        <v>3627</v>
      </c>
      <c r="K31" s="29"/>
      <c r="L31" s="80">
        <v>2784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2784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40</v>
      </c>
      <c r="G33" s="30"/>
      <c r="H33" s="26">
        <f>W15</f>
        <v>47</v>
      </c>
      <c r="I33" s="30"/>
      <c r="J33" s="29">
        <v>467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36</v>
      </c>
      <c r="G37" s="30"/>
      <c r="H37" s="26">
        <f>W16</f>
        <v>42</v>
      </c>
      <c r="I37" s="30"/>
      <c r="J37" s="29">
        <v>32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48446</v>
      </c>
      <c r="K40" s="31"/>
      <c r="L40" s="72">
        <f>SUM(L5:L39)</f>
        <v>36401</v>
      </c>
      <c r="M40" s="26"/>
      <c r="N40" s="61">
        <f>+J40-L40</f>
        <v>12045</v>
      </c>
      <c r="O40" s="61"/>
      <c r="P40" s="67"/>
      <c r="Q40" s="62">
        <f>SUM(Q5:Q39)</f>
        <v>0</v>
      </c>
      <c r="R40" s="63">
        <f>SUM(R5:R39)/IF($L$40&gt;0,$L40,$J40)</f>
        <v>0.79995055080904376</v>
      </c>
      <c r="S40" s="63">
        <f>SUM(S5:S39)/IF($L$40&gt;0,$L40,$J40)</f>
        <v>0.2000494491909563</v>
      </c>
      <c r="T40" s="77">
        <f>R42/(R42+(S42-LOOKUP(J2,[2]!date,[2]!enaft)))</f>
        <v>0.86158534781193596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0.24862733765429545</v>
      </c>
      <c r="O41" s="43"/>
      <c r="P41" s="68"/>
      <c r="T41" s="60">
        <f>SUM(R42:S42)</f>
        <v>36401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29119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-8.3258362639753614E-2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36937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44</v>
      </c>
      <c r="G5" s="27"/>
      <c r="H5" s="28">
        <f>W14</f>
        <v>49</v>
      </c>
      <c r="I5" s="27"/>
      <c r="J5" s="29">
        <v>861</v>
      </c>
      <c r="K5" s="29"/>
      <c r="L5" s="80">
        <v>646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646</v>
      </c>
      <c r="S5" s="58">
        <f>ROUND((1-P5)*J5,0)</f>
        <v>0</v>
      </c>
      <c r="U5" s="51">
        <v>31</v>
      </c>
      <c r="V5" s="51">
        <v>1</v>
      </c>
      <c r="W5" s="166">
        <v>32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32</v>
      </c>
      <c r="V6" s="52">
        <v>2</v>
      </c>
      <c r="W6" s="166">
        <v>31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32</v>
      </c>
      <c r="G7" s="30"/>
      <c r="H7" s="26">
        <f>W6</f>
        <v>31</v>
      </c>
      <c r="I7" s="30"/>
      <c r="J7" s="29">
        <v>7097</v>
      </c>
      <c r="K7" s="29"/>
      <c r="L7" s="80">
        <v>7418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7418</v>
      </c>
      <c r="S7" s="58">
        <f>ROUND((1-P7)*J7,0)</f>
        <v>0</v>
      </c>
      <c r="U7" s="52">
        <v>33</v>
      </c>
      <c r="V7" s="52">
        <v>3</v>
      </c>
      <c r="W7" s="166">
        <v>34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166">
        <v>33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166">
        <v>38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32</v>
      </c>
      <c r="G10" s="30"/>
      <c r="H10" s="26">
        <f>W11</f>
        <v>31</v>
      </c>
      <c r="I10" s="30"/>
      <c r="J10" s="29">
        <v>2183</v>
      </c>
      <c r="K10" s="29"/>
      <c r="L10" s="80">
        <v>2307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2307</v>
      </c>
      <c r="S10" s="58">
        <f>ROUND((1-P10)*J10,0)</f>
        <v>0</v>
      </c>
      <c r="U10" s="52">
        <v>36</v>
      </c>
      <c r="V10" s="52">
        <v>6</v>
      </c>
      <c r="W10" s="166">
        <v>36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32</v>
      </c>
      <c r="V11" s="52">
        <v>7</v>
      </c>
      <c r="W11" s="166">
        <v>31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166">
        <v>40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39</v>
      </c>
      <c r="V13" s="52">
        <v>9</v>
      </c>
      <c r="W13" s="166">
        <v>38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44</v>
      </c>
      <c r="V14" s="52">
        <v>15</v>
      </c>
      <c r="W14" s="166">
        <v>49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31</v>
      </c>
      <c r="G15" s="30"/>
      <c r="H15" s="26">
        <f>W5</f>
        <v>32</v>
      </c>
      <c r="I15" s="30"/>
      <c r="J15" s="29">
        <v>15400</v>
      </c>
      <c r="K15" s="29"/>
      <c r="L15" s="80">
        <v>14768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14768</v>
      </c>
      <c r="S15" s="58">
        <f>ROUND((1-P15)*J15,0)</f>
        <v>0</v>
      </c>
      <c r="U15" s="52">
        <v>40</v>
      </c>
      <c r="V15" s="52">
        <v>35</v>
      </c>
      <c r="W15" s="166">
        <v>37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167">
        <v>33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35.666666666666664</v>
      </c>
      <c r="W18" s="54">
        <f>AVERAGE(W5:W16)</f>
        <v>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33</v>
      </c>
      <c r="G20" s="30"/>
      <c r="H20" s="26">
        <f>W7</f>
        <v>34</v>
      </c>
      <c r="I20" s="30"/>
      <c r="J20" s="29">
        <v>1659</v>
      </c>
      <c r="K20" s="29"/>
      <c r="L20" s="80">
        <v>1563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1563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33</v>
      </c>
      <c r="I22" s="30"/>
      <c r="J22" s="29">
        <v>1447</v>
      </c>
      <c r="K22" s="29"/>
      <c r="L22" s="80">
        <v>1371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1371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38</v>
      </c>
      <c r="I25" s="30"/>
      <c r="J25" s="29">
        <v>10207</v>
      </c>
      <c r="K25" s="29"/>
      <c r="L25" s="80">
        <v>10207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10207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36</v>
      </c>
      <c r="G27" s="30"/>
      <c r="H27" s="26">
        <f>W10</f>
        <v>36</v>
      </c>
      <c r="I27" s="30"/>
      <c r="J27" s="29">
        <v>3090</v>
      </c>
      <c r="K27" s="29"/>
      <c r="L27" s="80">
        <v>3090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3090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40</v>
      </c>
      <c r="I29" s="30"/>
      <c r="J29" s="29">
        <v>2445</v>
      </c>
      <c r="K29" s="29"/>
      <c r="L29" s="80">
        <v>2332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2332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39</v>
      </c>
      <c r="G31" s="30"/>
      <c r="H31" s="26">
        <f>W13</f>
        <v>38</v>
      </c>
      <c r="I31" s="30"/>
      <c r="J31" s="29">
        <v>4049</v>
      </c>
      <c r="K31" s="29"/>
      <c r="L31" s="80">
        <v>4189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4189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40</v>
      </c>
      <c r="G33" s="30"/>
      <c r="H33" s="26">
        <f>W15</f>
        <v>37</v>
      </c>
      <c r="I33" s="30"/>
      <c r="J33" s="29">
        <v>467</v>
      </c>
      <c r="K33" s="29"/>
      <c r="L33" s="80">
        <v>695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695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33</v>
      </c>
      <c r="I37" s="30"/>
      <c r="J37" s="29">
        <v>36</v>
      </c>
      <c r="K37" s="29"/>
      <c r="L37" s="80">
        <v>35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56223</v>
      </c>
      <c r="K40" s="31"/>
      <c r="L40" s="72">
        <f>SUM(L5:L39)</f>
        <v>55903</v>
      </c>
      <c r="M40" s="26"/>
      <c r="N40" s="61">
        <f>+J40-L40</f>
        <v>320</v>
      </c>
      <c r="O40" s="61"/>
      <c r="P40" s="67"/>
      <c r="Q40" s="62">
        <f>SUM(Q5:Q39)</f>
        <v>0</v>
      </c>
      <c r="R40" s="63">
        <f>SUM(R5:R39)/IF($L$40&gt;0,$L40,$J40)</f>
        <v>0.86973865445503817</v>
      </c>
      <c r="S40" s="63">
        <f>SUM(S5:S39)/IF($L$40&gt;0,$L40,$J40)</f>
        <v>0.1302613455449618</v>
      </c>
      <c r="T40" s="77">
        <f>R42/(R42+(S42-LOOKUP(J2,[2]!date,[2]!enaft)))</f>
        <v>0.91223099870541657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5.6916208669050006E-3</v>
      </c>
      <c r="O41" s="43"/>
      <c r="P41" s="68"/>
      <c r="T41" s="60">
        <f>SUM(R42:S42)</f>
        <v>55903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48621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21066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470.18745399525869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36938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39</v>
      </c>
      <c r="G5" s="27"/>
      <c r="H5" s="28">
        <f>W14</f>
        <v>39</v>
      </c>
      <c r="I5" s="27"/>
      <c r="J5" s="29">
        <v>1075</v>
      </c>
      <c r="K5" s="29"/>
      <c r="L5" s="80">
        <v>1075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1075</v>
      </c>
      <c r="S5" s="58">
        <f>ROUND((1-P5)*J5,0)</f>
        <v>0</v>
      </c>
      <c r="U5" s="51">
        <v>28</v>
      </c>
      <c r="V5" s="51">
        <v>1</v>
      </c>
      <c r="W5" s="51">
        <v>29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30</v>
      </c>
      <c r="V6" s="52">
        <v>2</v>
      </c>
      <c r="W6" s="52">
        <v>30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30</v>
      </c>
      <c r="G7" s="30"/>
      <c r="H7" s="26">
        <f>W6</f>
        <v>30</v>
      </c>
      <c r="I7" s="30"/>
      <c r="J7" s="29">
        <v>7738</v>
      </c>
      <c r="K7" s="29"/>
      <c r="L7" s="80">
        <v>7738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7738</v>
      </c>
      <c r="S7" s="58">
        <f>ROUND((1-P7)*J7,0)</f>
        <v>0</v>
      </c>
      <c r="U7" s="52">
        <v>29</v>
      </c>
      <c r="V7" s="52">
        <v>3</v>
      </c>
      <c r="W7" s="52">
        <v>30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30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32</v>
      </c>
      <c r="V9" s="52">
        <v>5</v>
      </c>
      <c r="W9" s="52">
        <v>33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29</v>
      </c>
      <c r="G10" s="30"/>
      <c r="H10" s="26">
        <f>W11</f>
        <v>29</v>
      </c>
      <c r="I10" s="30"/>
      <c r="J10" s="29">
        <v>2553</v>
      </c>
      <c r="K10" s="29"/>
      <c r="L10" s="80">
        <v>2553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2553</v>
      </c>
      <c r="S10" s="58">
        <f>ROUND((1-P10)*J10,0)</f>
        <v>0</v>
      </c>
      <c r="U10" s="52">
        <v>31</v>
      </c>
      <c r="V10" s="52">
        <v>6</v>
      </c>
      <c r="W10" s="52">
        <v>31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29</v>
      </c>
      <c r="V11" s="52">
        <v>7</v>
      </c>
      <c r="W11" s="52">
        <v>29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33</v>
      </c>
      <c r="V12" s="52">
        <v>8</v>
      </c>
      <c r="W12" s="52">
        <v>34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32</v>
      </c>
      <c r="V13" s="52">
        <v>9</v>
      </c>
      <c r="W13" s="52">
        <v>34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39</v>
      </c>
      <c r="V14" s="52">
        <v>15</v>
      </c>
      <c r="W14" s="52">
        <v>39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28</v>
      </c>
      <c r="G15" s="30"/>
      <c r="H15" s="26">
        <f>W5</f>
        <v>29</v>
      </c>
      <c r="I15" s="30"/>
      <c r="J15" s="29">
        <v>17294</v>
      </c>
      <c r="K15" s="29"/>
      <c r="L15" s="80">
        <v>16663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16663</v>
      </c>
      <c r="S15" s="58">
        <f>ROUND((1-P15)*J15,0)</f>
        <v>0</v>
      </c>
      <c r="U15" s="52">
        <v>34</v>
      </c>
      <c r="V15" s="52">
        <v>35</v>
      </c>
      <c r="W15" s="52">
        <v>34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30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31.75</v>
      </c>
      <c r="W18" s="54">
        <f>AVERAGE(W5:W16)</f>
        <v>31.916666666666668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30</v>
      </c>
      <c r="I20" s="30"/>
      <c r="J20" s="29">
        <v>2044</v>
      </c>
      <c r="K20" s="29"/>
      <c r="L20" s="80">
        <v>1948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1948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30</v>
      </c>
      <c r="I22" s="30"/>
      <c r="J22" s="29">
        <v>1447</v>
      </c>
      <c r="K22" s="29"/>
      <c r="L22" s="80">
        <v>1600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1600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32</v>
      </c>
      <c r="G25" s="30"/>
      <c r="H25" s="26">
        <f>W9</f>
        <v>33</v>
      </c>
      <c r="I25" s="30"/>
      <c r="J25" s="29">
        <v>13780</v>
      </c>
      <c r="K25" s="29"/>
      <c r="L25" s="80">
        <v>13184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13184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31</v>
      </c>
      <c r="G27" s="30"/>
      <c r="H27" s="26">
        <f>W10</f>
        <v>31</v>
      </c>
      <c r="I27" s="30"/>
      <c r="J27" s="29">
        <v>3616</v>
      </c>
      <c r="K27" s="29"/>
      <c r="L27" s="80">
        <v>3616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3616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33</v>
      </c>
      <c r="G29" s="30"/>
      <c r="H29" s="26">
        <f>W12</f>
        <v>34</v>
      </c>
      <c r="I29" s="30"/>
      <c r="J29" s="29">
        <v>3129</v>
      </c>
      <c r="K29" s="29"/>
      <c r="L29" s="80">
        <v>3015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3015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32</v>
      </c>
      <c r="G31" s="30"/>
      <c r="H31" s="26">
        <f>W13</f>
        <v>34</v>
      </c>
      <c r="I31" s="30"/>
      <c r="J31" s="29">
        <v>5033</v>
      </c>
      <c r="K31" s="29"/>
      <c r="L31" s="80">
        <v>4751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4751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34</v>
      </c>
      <c r="I33" s="30"/>
      <c r="J33" s="29">
        <v>924</v>
      </c>
      <c r="K33" s="29"/>
      <c r="L33" s="80">
        <v>924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924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30</v>
      </c>
      <c r="I37" s="30"/>
      <c r="J37" s="29">
        <v>36</v>
      </c>
      <c r="K37" s="29"/>
      <c r="L37" s="80">
        <v>39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39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65951</v>
      </c>
      <c r="K40" s="31"/>
      <c r="L40" s="72">
        <f>SUM(L5:L39)</f>
        <v>64388</v>
      </c>
      <c r="M40" s="26"/>
      <c r="N40" s="61">
        <f>+J40-L40</f>
        <v>1563</v>
      </c>
      <c r="O40" s="61"/>
      <c r="P40" s="67"/>
      <c r="Q40" s="62">
        <f>SUM(Q5:Q39)</f>
        <v>0</v>
      </c>
      <c r="R40" s="63">
        <f>SUM(R5:R39)/IF($L$40&gt;0,$L40,$J40)</f>
        <v>0.88690439212275585</v>
      </c>
      <c r="S40" s="63">
        <f>SUM(S5:S39)/IF($L$40&gt;0,$L40,$J40)</f>
        <v>0.11309560787724421</v>
      </c>
      <c r="T40" s="77">
        <f>R42/(R42+(S42-LOOKUP(J2,[2]!date,[2]!enaft)))</f>
        <v>0.92428460442833094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2.3699413200709563E-2</v>
      </c>
      <c r="O41" s="43"/>
      <c r="P41" s="68"/>
      <c r="T41" s="60">
        <f>SUM(R42:S42)</f>
        <v>64388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57106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36939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23</v>
      </c>
      <c r="G5" s="27"/>
      <c r="H5" s="28">
        <f>W14</f>
        <v>23</v>
      </c>
      <c r="I5" s="27"/>
      <c r="J5" s="29">
        <v>1760</v>
      </c>
      <c r="K5" s="29"/>
      <c r="L5" s="80">
        <v>1760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1760</v>
      </c>
      <c r="S5" s="58">
        <f>ROUND((1-P5)*J5,0)</f>
        <v>0</v>
      </c>
      <c r="U5" s="51">
        <v>17</v>
      </c>
      <c r="V5" s="51">
        <v>1</v>
      </c>
      <c r="W5" s="51">
        <v>18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17</v>
      </c>
      <c r="V6" s="52">
        <v>2</v>
      </c>
      <c r="W6" s="52">
        <v>20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17</v>
      </c>
      <c r="G7" s="30"/>
      <c r="H7" s="26">
        <f>W6</f>
        <v>20</v>
      </c>
      <c r="I7" s="30"/>
      <c r="J7" s="29">
        <v>11398</v>
      </c>
      <c r="K7" s="29"/>
      <c r="L7" s="80">
        <v>10439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10439</v>
      </c>
      <c r="S7" s="58">
        <f>ROUND((1-P7)*J7,0)</f>
        <v>0</v>
      </c>
      <c r="U7" s="52">
        <v>17</v>
      </c>
      <c r="V7" s="52">
        <v>3</v>
      </c>
      <c r="W7" s="52">
        <v>19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18</v>
      </c>
      <c r="V8" s="52">
        <v>4</v>
      </c>
      <c r="W8" s="52">
        <v>18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18</v>
      </c>
      <c r="V9" s="52">
        <v>5</v>
      </c>
      <c r="W9" s="52">
        <v>20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17</v>
      </c>
      <c r="G10" s="30"/>
      <c r="H10" s="26">
        <f>W11</f>
        <v>19</v>
      </c>
      <c r="I10" s="30"/>
      <c r="J10" s="29">
        <v>4029</v>
      </c>
      <c r="K10" s="29"/>
      <c r="L10" s="80">
        <v>3782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3782</v>
      </c>
      <c r="S10" s="58">
        <f>ROUND((1-P10)*J10,0)</f>
        <v>0</v>
      </c>
      <c r="U10" s="52">
        <v>17</v>
      </c>
      <c r="V10" s="52">
        <v>6</v>
      </c>
      <c r="W10" s="52">
        <v>18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17</v>
      </c>
      <c r="V11" s="52">
        <v>7</v>
      </c>
      <c r="W11" s="52">
        <v>19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19</v>
      </c>
      <c r="V12" s="52">
        <v>8</v>
      </c>
      <c r="W12" s="52">
        <v>20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20</v>
      </c>
      <c r="V13" s="52">
        <v>9</v>
      </c>
      <c r="W13" s="52">
        <v>21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23</v>
      </c>
      <c r="V14" s="52">
        <v>15</v>
      </c>
      <c r="W14" s="52">
        <v>23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17</v>
      </c>
      <c r="G15" s="30"/>
      <c r="H15" s="26">
        <f>W5</f>
        <v>18</v>
      </c>
      <c r="I15" s="30"/>
      <c r="J15" s="29">
        <v>23038</v>
      </c>
      <c r="K15" s="29"/>
      <c r="L15" s="80">
        <v>22407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22407</v>
      </c>
      <c r="S15" s="58">
        <f>ROUND((1-P15)*J15,0)</f>
        <v>0</v>
      </c>
      <c r="U15" s="52">
        <v>19</v>
      </c>
      <c r="V15" s="52">
        <v>35</v>
      </c>
      <c r="W15" s="52">
        <v>20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18</v>
      </c>
      <c r="V16" s="53">
        <v>39</v>
      </c>
      <c r="W16" s="53">
        <v>18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18.333333333333332</v>
      </c>
      <c r="W18" s="54">
        <f>AVERAGE(W5:W16)</f>
        <v>19.5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17</v>
      </c>
      <c r="G20" s="30"/>
      <c r="H20" s="26">
        <f>W7</f>
        <v>19</v>
      </c>
      <c r="I20" s="30"/>
      <c r="J20" s="29">
        <v>3199</v>
      </c>
      <c r="K20" s="29"/>
      <c r="L20" s="80">
        <v>3006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3006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18</v>
      </c>
      <c r="G22" s="30"/>
      <c r="H22" s="26">
        <f>W8</f>
        <v>18</v>
      </c>
      <c r="I22" s="30"/>
      <c r="J22" s="29">
        <v>2521</v>
      </c>
      <c r="K22" s="29"/>
      <c r="L22" s="80">
        <v>2521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2521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18</v>
      </c>
      <c r="G25" s="30"/>
      <c r="H25" s="26">
        <f>W9</f>
        <v>20</v>
      </c>
      <c r="I25" s="30"/>
      <c r="J25" s="29">
        <v>20715</v>
      </c>
      <c r="K25" s="29"/>
      <c r="L25" s="80">
        <v>19525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19525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17</v>
      </c>
      <c r="G27" s="30"/>
      <c r="H27" s="26">
        <f>W10</f>
        <v>18</v>
      </c>
      <c r="I27" s="30"/>
      <c r="J27" s="29">
        <v>4090</v>
      </c>
      <c r="K27" s="29"/>
      <c r="L27" s="80">
        <v>3985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3985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19</v>
      </c>
      <c r="G29" s="30"/>
      <c r="H29" s="26">
        <f>W12</f>
        <v>20</v>
      </c>
      <c r="I29" s="30"/>
      <c r="J29" s="29">
        <v>4725</v>
      </c>
      <c r="K29" s="29"/>
      <c r="L29" s="80">
        <v>4611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4611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20</v>
      </c>
      <c r="G31" s="30"/>
      <c r="H31" s="26">
        <f>W13</f>
        <v>21</v>
      </c>
      <c r="I31" s="30"/>
      <c r="J31" s="29">
        <v>5719</v>
      </c>
      <c r="K31" s="29"/>
      <c r="L31" s="80">
        <v>5579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5579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19</v>
      </c>
      <c r="G33" s="30"/>
      <c r="H33" s="26">
        <f>W15</f>
        <v>20</v>
      </c>
      <c r="I33" s="30"/>
      <c r="J33" s="29">
        <v>2067</v>
      </c>
      <c r="K33" s="29"/>
      <c r="L33" s="80">
        <v>1991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1991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18</v>
      </c>
      <c r="G37" s="30"/>
      <c r="H37" s="26">
        <f>W16</f>
        <v>18</v>
      </c>
      <c r="I37" s="30"/>
      <c r="J37" s="29">
        <v>51</v>
      </c>
      <c r="K37" s="29"/>
      <c r="L37" s="80">
        <v>51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51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90594</v>
      </c>
      <c r="K40" s="31"/>
      <c r="L40" s="72">
        <f>SUM(L5:L39)</f>
        <v>86939</v>
      </c>
      <c r="M40" s="26"/>
      <c r="N40" s="61">
        <f>+J40-L40</f>
        <v>3655</v>
      </c>
      <c r="O40" s="61"/>
      <c r="P40" s="67"/>
      <c r="Q40" s="62">
        <f>SUM(Q5:Q39)</f>
        <v>0</v>
      </c>
      <c r="R40" s="63">
        <f>SUM(R5:R39)/IF($L$40&gt;0,$L40,$J40)</f>
        <v>0.91624012238466046</v>
      </c>
      <c r="S40" s="63">
        <f>SUM(S5:S39)/IF($L$40&gt;0,$L40,$J40)</f>
        <v>8.3759877615339484E-2</v>
      </c>
      <c r="T40" s="77">
        <f>R42/(R42+(S42-LOOKUP(J2,[2]!date,[2]!enaft)))</f>
        <v>0.94453074049919961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4.0344835198799056E-2</v>
      </c>
      <c r="O41" s="43"/>
      <c r="P41" s="68"/>
      <c r="T41" s="60">
        <f>SUM(R42:S42)</f>
        <v>86939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79657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J29"/>
  <sheetViews>
    <sheetView workbookViewId="0">
      <selection activeCell="K12" sqref="K12"/>
    </sheetView>
  </sheetViews>
  <sheetFormatPr defaultRowHeight="12.75" x14ac:dyDescent="0.2"/>
  <cols>
    <col min="2" max="9" width="8.85546875" customWidth="1"/>
  </cols>
  <sheetData>
    <row r="2" spans="2:10" x14ac:dyDescent="0.2">
      <c r="B2" s="96" t="s">
        <v>61</v>
      </c>
      <c r="C2" s="97"/>
      <c r="D2" s="97"/>
      <c r="E2" s="97"/>
      <c r="F2" s="98"/>
      <c r="G2" s="99"/>
      <c r="H2" s="99" t="s">
        <v>62</v>
      </c>
      <c r="I2" s="100" t="s">
        <v>63</v>
      </c>
    </row>
    <row r="3" spans="2:10" x14ac:dyDescent="0.2">
      <c r="B3" s="101"/>
      <c r="C3" s="102"/>
      <c r="D3" s="102"/>
      <c r="E3" s="103" t="s">
        <v>64</v>
      </c>
      <c r="F3" s="104">
        <v>69707</v>
      </c>
      <c r="G3" s="104">
        <v>69708</v>
      </c>
      <c r="H3" s="104">
        <v>69708</v>
      </c>
      <c r="I3" s="105">
        <v>69708</v>
      </c>
    </row>
    <row r="4" spans="2:10" x14ac:dyDescent="0.2">
      <c r="B4" s="101"/>
      <c r="C4" s="102"/>
      <c r="D4" s="102"/>
      <c r="E4" s="106" t="s">
        <v>65</v>
      </c>
      <c r="F4" s="107" t="s">
        <v>66</v>
      </c>
      <c r="G4" s="108" t="s">
        <v>67</v>
      </c>
      <c r="H4" s="108" t="s">
        <v>68</v>
      </c>
      <c r="I4" s="109" t="s">
        <v>69</v>
      </c>
    </row>
    <row r="5" spans="2:10" x14ac:dyDescent="0.2">
      <c r="B5" s="110"/>
      <c r="C5" s="106"/>
      <c r="D5" s="111"/>
      <c r="E5" s="112" t="s">
        <v>70</v>
      </c>
      <c r="F5" s="113">
        <v>4018</v>
      </c>
      <c r="G5" s="113">
        <v>2759</v>
      </c>
      <c r="H5" s="113">
        <v>3630</v>
      </c>
      <c r="I5" s="114">
        <v>2795</v>
      </c>
    </row>
    <row r="6" spans="2:10" x14ac:dyDescent="0.2">
      <c r="B6" s="110"/>
      <c r="C6" s="106" t="s">
        <v>71</v>
      </c>
      <c r="D6" s="115" t="s">
        <v>72</v>
      </c>
      <c r="E6" s="111" t="s">
        <v>73</v>
      </c>
      <c r="F6" s="111"/>
      <c r="G6" s="116"/>
      <c r="H6" s="116"/>
      <c r="I6" s="117"/>
    </row>
    <row r="7" spans="2:10" x14ac:dyDescent="0.2">
      <c r="B7" s="118" t="s">
        <v>61</v>
      </c>
      <c r="C7" s="119" t="s">
        <v>74</v>
      </c>
      <c r="D7" s="120">
        <v>3871</v>
      </c>
      <c r="E7" s="111">
        <v>0</v>
      </c>
      <c r="F7" s="121">
        <v>3871</v>
      </c>
      <c r="G7" s="122"/>
      <c r="H7" s="122"/>
      <c r="I7" s="123"/>
    </row>
    <row r="8" spans="2:10" x14ac:dyDescent="0.2">
      <c r="B8" s="118" t="s">
        <v>61</v>
      </c>
      <c r="C8" s="119" t="s">
        <v>75</v>
      </c>
      <c r="D8" s="120">
        <v>39</v>
      </c>
      <c r="E8" s="111">
        <v>0</v>
      </c>
      <c r="F8" s="111"/>
      <c r="G8" s="124"/>
      <c r="H8" s="125"/>
      <c r="I8" s="126">
        <v>39</v>
      </c>
    </row>
    <row r="9" spans="2:10" x14ac:dyDescent="0.2">
      <c r="B9" s="118" t="s">
        <v>61</v>
      </c>
      <c r="C9" s="119" t="s">
        <v>76</v>
      </c>
      <c r="D9" s="120">
        <v>8631</v>
      </c>
      <c r="E9" s="111">
        <v>0</v>
      </c>
      <c r="F9" s="111">
        <v>140</v>
      </c>
      <c r="G9" s="127">
        <v>2759</v>
      </c>
      <c r="H9" s="116">
        <v>3594</v>
      </c>
      <c r="I9" s="117">
        <v>2138</v>
      </c>
    </row>
    <row r="10" spans="2:10" x14ac:dyDescent="0.2">
      <c r="B10" s="118" t="s">
        <v>61</v>
      </c>
      <c r="C10" s="119" t="s">
        <v>77</v>
      </c>
      <c r="D10" s="120">
        <v>1</v>
      </c>
      <c r="E10" s="111">
        <v>0</v>
      </c>
      <c r="F10" s="111"/>
      <c r="G10" s="127"/>
      <c r="H10" s="116">
        <v>0</v>
      </c>
      <c r="I10" s="117">
        <v>1</v>
      </c>
      <c r="J10">
        <v>66940</v>
      </c>
    </row>
    <row r="11" spans="2:10" x14ac:dyDescent="0.2">
      <c r="B11" s="118" t="s">
        <v>61</v>
      </c>
      <c r="C11" s="119" t="s">
        <v>78</v>
      </c>
      <c r="D11" s="120">
        <v>108</v>
      </c>
      <c r="E11" s="111">
        <v>0</v>
      </c>
      <c r="F11" s="111"/>
      <c r="G11" s="127">
        <v>0</v>
      </c>
      <c r="H11" s="116">
        <v>0</v>
      </c>
      <c r="I11" s="117">
        <v>108</v>
      </c>
    </row>
    <row r="12" spans="2:10" x14ac:dyDescent="0.2">
      <c r="B12" s="118" t="s">
        <v>61</v>
      </c>
      <c r="C12" s="119" t="s">
        <v>79</v>
      </c>
      <c r="D12" s="120">
        <v>126</v>
      </c>
      <c r="E12" s="111">
        <v>0</v>
      </c>
      <c r="F12" s="111"/>
      <c r="G12" s="127"/>
      <c r="H12" s="116"/>
      <c r="I12" s="117">
        <v>126</v>
      </c>
    </row>
    <row r="13" spans="2:10" x14ac:dyDescent="0.2">
      <c r="B13" s="128"/>
      <c r="C13" s="129" t="s">
        <v>80</v>
      </c>
      <c r="D13" s="130">
        <v>12776</v>
      </c>
      <c r="E13" s="131"/>
      <c r="F13" s="130">
        <v>7</v>
      </c>
      <c r="G13" s="132">
        <v>0</v>
      </c>
      <c r="H13" s="130">
        <v>36</v>
      </c>
      <c r="I13" s="133">
        <v>383</v>
      </c>
    </row>
    <row r="14" spans="2:10" x14ac:dyDescent="0.2">
      <c r="B14" s="134"/>
      <c r="C14" s="135"/>
      <c r="D14" s="136"/>
      <c r="E14" s="159" t="s">
        <v>81</v>
      </c>
      <c r="F14" s="137"/>
      <c r="G14" s="138"/>
      <c r="H14" s="138"/>
      <c r="I14" s="139"/>
      <c r="J14" s="159"/>
    </row>
    <row r="15" spans="2:10" x14ac:dyDescent="0.2">
      <c r="B15" s="118" t="s">
        <v>61</v>
      </c>
      <c r="C15" s="119" t="s">
        <v>74</v>
      </c>
      <c r="D15" s="140">
        <v>3957</v>
      </c>
      <c r="E15" s="140"/>
      <c r="F15" s="116">
        <v>3957</v>
      </c>
      <c r="G15" s="116">
        <v>0</v>
      </c>
      <c r="H15" s="116">
        <v>0</v>
      </c>
      <c r="I15" s="117">
        <v>0</v>
      </c>
    </row>
    <row r="16" spans="2:10" x14ac:dyDescent="0.2">
      <c r="B16" s="118" t="s">
        <v>61</v>
      </c>
      <c r="C16" s="119" t="s">
        <v>75</v>
      </c>
      <c r="D16" s="140">
        <v>0</v>
      </c>
      <c r="E16" s="116"/>
      <c r="F16" s="116">
        <v>0</v>
      </c>
      <c r="G16" s="116">
        <v>0</v>
      </c>
      <c r="H16" s="116">
        <v>0</v>
      </c>
      <c r="I16" s="117">
        <v>40</v>
      </c>
    </row>
    <row r="17" spans="2:9" x14ac:dyDescent="0.2">
      <c r="B17" s="118" t="s">
        <v>61</v>
      </c>
      <c r="C17" s="119" t="s">
        <v>76</v>
      </c>
      <c r="D17" s="140">
        <v>6638</v>
      </c>
      <c r="E17" s="116"/>
      <c r="F17" s="116">
        <v>143</v>
      </c>
      <c r="G17" s="116">
        <v>2821</v>
      </c>
      <c r="H17" s="116">
        <v>3674</v>
      </c>
      <c r="I17" s="117">
        <v>2186</v>
      </c>
    </row>
    <row r="18" spans="2:9" x14ac:dyDescent="0.2">
      <c r="B18" s="118" t="s">
        <v>61</v>
      </c>
      <c r="C18" s="119" t="s">
        <v>77</v>
      </c>
      <c r="D18" s="140">
        <v>0</v>
      </c>
      <c r="E18" s="116"/>
      <c r="F18" s="116">
        <v>0</v>
      </c>
      <c r="G18" s="116">
        <v>0</v>
      </c>
      <c r="H18" s="116">
        <v>0</v>
      </c>
      <c r="I18" s="117">
        <v>1</v>
      </c>
    </row>
    <row r="19" spans="2:9" x14ac:dyDescent="0.2">
      <c r="B19" s="118" t="s">
        <v>61</v>
      </c>
      <c r="C19" s="119" t="s">
        <v>78</v>
      </c>
      <c r="D19" s="140">
        <v>0</v>
      </c>
      <c r="E19" s="116"/>
      <c r="F19" s="116">
        <v>0</v>
      </c>
      <c r="G19" s="116">
        <v>0</v>
      </c>
      <c r="H19" s="116">
        <v>0</v>
      </c>
      <c r="I19" s="117">
        <v>110</v>
      </c>
    </row>
    <row r="20" spans="2:9" x14ac:dyDescent="0.2">
      <c r="B20" s="118" t="s">
        <v>61</v>
      </c>
      <c r="C20" s="119" t="s">
        <v>79</v>
      </c>
      <c r="D20" s="140">
        <v>0</v>
      </c>
      <c r="E20" s="116"/>
      <c r="F20" s="116">
        <v>0</v>
      </c>
      <c r="G20" s="116">
        <v>0</v>
      </c>
      <c r="H20" s="116">
        <v>0</v>
      </c>
      <c r="I20" s="117">
        <v>129</v>
      </c>
    </row>
    <row r="21" spans="2:9" x14ac:dyDescent="0.2">
      <c r="B21" s="141"/>
      <c r="C21" s="142"/>
      <c r="D21" s="130">
        <v>10595</v>
      </c>
      <c r="E21" s="130"/>
      <c r="F21" s="130">
        <v>4100</v>
      </c>
      <c r="G21" s="130">
        <v>2821</v>
      </c>
      <c r="H21" s="130">
        <v>3674</v>
      </c>
      <c r="I21" s="133">
        <v>2466</v>
      </c>
    </row>
    <row r="22" spans="2:9" x14ac:dyDescent="0.2">
      <c r="B22" s="143"/>
      <c r="C22" s="138" t="s">
        <v>82</v>
      </c>
      <c r="D22" s="137"/>
      <c r="E22" s="144" t="s">
        <v>83</v>
      </c>
      <c r="F22" s="145" t="s">
        <v>84</v>
      </c>
      <c r="G22" s="145" t="s">
        <v>85</v>
      </c>
      <c r="H22" s="145" t="s">
        <v>86</v>
      </c>
      <c r="I22" s="146" t="s">
        <v>86</v>
      </c>
    </row>
    <row r="23" spans="2:9" x14ac:dyDescent="0.2">
      <c r="B23" s="147"/>
      <c r="C23" s="148" t="s">
        <v>87</v>
      </c>
      <c r="D23" s="140"/>
      <c r="E23" s="149" t="s">
        <v>88</v>
      </c>
      <c r="F23" s="150">
        <v>34826</v>
      </c>
      <c r="G23" s="151" t="s">
        <v>89</v>
      </c>
      <c r="H23" s="151">
        <v>894628</v>
      </c>
      <c r="I23" s="152">
        <v>53858</v>
      </c>
    </row>
    <row r="24" spans="2:9" x14ac:dyDescent="0.2">
      <c r="B24" s="147"/>
      <c r="C24" s="148"/>
      <c r="D24" s="140"/>
      <c r="E24" s="149" t="s">
        <v>90</v>
      </c>
      <c r="F24" s="160">
        <v>4100</v>
      </c>
      <c r="G24" s="160">
        <v>2821</v>
      </c>
      <c r="H24" s="160">
        <v>3674</v>
      </c>
      <c r="I24" s="161">
        <v>3751</v>
      </c>
    </row>
    <row r="25" spans="2:9" x14ac:dyDescent="0.2">
      <c r="B25" s="147"/>
      <c r="C25" s="155"/>
      <c r="D25" s="140"/>
      <c r="E25" s="156" t="s">
        <v>91</v>
      </c>
      <c r="F25" s="157" t="s">
        <v>92</v>
      </c>
      <c r="G25" s="157" t="s">
        <v>89</v>
      </c>
      <c r="H25" s="157" t="s">
        <v>93</v>
      </c>
      <c r="I25" s="158" t="s">
        <v>58</v>
      </c>
    </row>
    <row r="26" spans="2:9" x14ac:dyDescent="0.2">
      <c r="B26" s="147"/>
      <c r="C26" s="155"/>
      <c r="D26" s="140"/>
      <c r="E26" s="144" t="s">
        <v>83</v>
      </c>
      <c r="F26" s="145"/>
      <c r="G26" s="145"/>
      <c r="H26" s="145"/>
      <c r="I26" s="146" t="s">
        <v>85</v>
      </c>
    </row>
    <row r="27" spans="2:9" x14ac:dyDescent="0.2">
      <c r="B27" s="147"/>
      <c r="C27" s="155"/>
      <c r="D27" s="140"/>
      <c r="E27" s="149" t="s">
        <v>88</v>
      </c>
      <c r="F27" s="153"/>
      <c r="G27" s="153"/>
      <c r="H27" s="153"/>
      <c r="I27" s="154" t="s">
        <v>94</v>
      </c>
    </row>
    <row r="28" spans="2:9" x14ac:dyDescent="0.2">
      <c r="B28" s="147"/>
      <c r="C28" s="155"/>
      <c r="D28" s="140"/>
      <c r="E28" s="149" t="s">
        <v>90</v>
      </c>
      <c r="F28" s="153"/>
      <c r="G28" s="153"/>
      <c r="H28" s="153"/>
      <c r="I28" s="154">
        <v>0</v>
      </c>
    </row>
    <row r="29" spans="2:9" x14ac:dyDescent="0.2">
      <c r="B29" s="141"/>
      <c r="C29" s="142"/>
      <c r="D29" s="130"/>
      <c r="E29" s="156" t="s">
        <v>91</v>
      </c>
      <c r="F29" s="157"/>
      <c r="G29" s="157"/>
      <c r="H29" s="157"/>
      <c r="I29" s="158" t="s">
        <v>58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36940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24</v>
      </c>
      <c r="G5" s="27"/>
      <c r="H5" s="28">
        <f>W14</f>
        <v>26</v>
      </c>
      <c r="I5" s="27"/>
      <c r="J5" s="29">
        <v>1718</v>
      </c>
      <c r="K5" s="29"/>
      <c r="L5" s="80">
        <v>1632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1632</v>
      </c>
      <c r="S5" s="58">
        <f>ROUND((1-P5)*J5,0)</f>
        <v>0</v>
      </c>
      <c r="U5" s="51">
        <v>23</v>
      </c>
      <c r="V5" s="51">
        <v>1</v>
      </c>
      <c r="W5" s="51">
        <v>25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22</v>
      </c>
      <c r="V6" s="52">
        <v>2</v>
      </c>
      <c r="W6" s="52">
        <v>24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22</v>
      </c>
      <c r="G7" s="30"/>
      <c r="H7" s="26">
        <f>W6</f>
        <v>24</v>
      </c>
      <c r="I7" s="30"/>
      <c r="J7" s="29">
        <v>12798</v>
      </c>
      <c r="K7" s="29"/>
      <c r="L7" s="80">
        <v>12158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12158</v>
      </c>
      <c r="S7" s="58">
        <f>ROUND((1-P7)*J7,0)</f>
        <v>0</v>
      </c>
      <c r="U7" s="52">
        <v>23</v>
      </c>
      <c r="V7" s="52">
        <v>3</v>
      </c>
      <c r="W7" s="52">
        <v>25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22</v>
      </c>
      <c r="V8" s="52">
        <v>4</v>
      </c>
      <c r="W8" s="52">
        <v>22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22</v>
      </c>
      <c r="G10" s="30"/>
      <c r="H10" s="26">
        <f>W11</f>
        <v>24</v>
      </c>
      <c r="I10" s="30"/>
      <c r="J10" s="29">
        <v>3413</v>
      </c>
      <c r="K10" s="29"/>
      <c r="L10" s="80">
        <v>3168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3168</v>
      </c>
      <c r="S10" s="58">
        <f>ROUND((1-P10)*J10,0)</f>
        <v>0</v>
      </c>
      <c r="U10" s="52">
        <v>23</v>
      </c>
      <c r="V10" s="52">
        <v>6</v>
      </c>
      <c r="W10" s="52">
        <v>25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22</v>
      </c>
      <c r="V11" s="52">
        <v>7</v>
      </c>
      <c r="W11" s="52">
        <v>24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23</v>
      </c>
      <c r="V12" s="52">
        <v>8</v>
      </c>
      <c r="W12" s="52">
        <v>25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23</v>
      </c>
      <c r="V13" s="52">
        <v>9</v>
      </c>
      <c r="W13" s="52">
        <v>23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24</v>
      </c>
      <c r="V14" s="52">
        <v>15</v>
      </c>
      <c r="W14" s="52">
        <v>26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23</v>
      </c>
      <c r="G15" s="30"/>
      <c r="H15" s="26">
        <f>W5</f>
        <v>25</v>
      </c>
      <c r="I15" s="30"/>
      <c r="J15" s="29">
        <v>22250</v>
      </c>
      <c r="K15" s="29"/>
      <c r="L15" s="80">
        <v>20906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20906</v>
      </c>
      <c r="S15" s="58">
        <f>ROUND((1-P15)*J15,0)</f>
        <v>0</v>
      </c>
      <c r="U15" s="52">
        <v>21</v>
      </c>
      <c r="V15" s="52">
        <v>35</v>
      </c>
      <c r="W15" s="52">
        <v>22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22</v>
      </c>
      <c r="V16" s="53">
        <v>39</v>
      </c>
      <c r="W16" s="53">
        <v>22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22.583333333333332</v>
      </c>
      <c r="W18" s="54">
        <f>AVERAGE(W5:W16)</f>
        <v>24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23</v>
      </c>
      <c r="G20" s="30"/>
      <c r="H20" s="26">
        <f>W7</f>
        <v>25</v>
      </c>
      <c r="I20" s="30"/>
      <c r="J20" s="29">
        <v>2621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22</v>
      </c>
      <c r="G22" s="30"/>
      <c r="H22" s="26">
        <f>W8</f>
        <v>22</v>
      </c>
      <c r="I22" s="30"/>
      <c r="J22" s="29">
        <v>2214</v>
      </c>
      <c r="K22" s="29"/>
      <c r="L22" s="80">
        <v>2214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2214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21638</v>
      </c>
      <c r="K25" s="29"/>
      <c r="L25" s="80">
        <v>20375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20375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23</v>
      </c>
      <c r="G27" s="30"/>
      <c r="H27" s="26">
        <f>W10</f>
        <v>25</v>
      </c>
      <c r="I27" s="30"/>
      <c r="J27" s="29">
        <v>3458</v>
      </c>
      <c r="K27" s="29"/>
      <c r="L27" s="80">
        <v>3248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3248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23</v>
      </c>
      <c r="G29" s="30"/>
      <c r="H29" s="26">
        <f>W12</f>
        <v>25</v>
      </c>
      <c r="I29" s="30"/>
      <c r="J29" s="29">
        <v>4269</v>
      </c>
      <c r="K29" s="29"/>
      <c r="L29" s="80">
        <v>4041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4041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23</v>
      </c>
      <c r="G31" s="30"/>
      <c r="H31" s="26">
        <f>W13</f>
        <v>23</v>
      </c>
      <c r="I31" s="30"/>
      <c r="J31" s="29">
        <v>5298</v>
      </c>
      <c r="K31" s="29"/>
      <c r="L31" s="80">
        <v>5298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5298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21</v>
      </c>
      <c r="G33" s="30"/>
      <c r="H33" s="26">
        <f>W15</f>
        <v>22</v>
      </c>
      <c r="I33" s="30"/>
      <c r="J33" s="29">
        <v>1915</v>
      </c>
      <c r="K33" s="29"/>
      <c r="L33" s="80">
        <v>1838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1838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22</v>
      </c>
      <c r="G37" s="30"/>
      <c r="H37" s="26">
        <f>W16</f>
        <v>22</v>
      </c>
      <c r="I37" s="30"/>
      <c r="J37" s="29">
        <v>47</v>
      </c>
      <c r="K37" s="29"/>
      <c r="L37" s="80">
        <v>47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88921</v>
      </c>
      <c r="K40" s="31"/>
      <c r="L40" s="72">
        <f>SUM(L5:L39)</f>
        <v>84636</v>
      </c>
      <c r="M40" s="26"/>
      <c r="N40" s="61">
        <f>+J40-L40</f>
        <v>4285</v>
      </c>
      <c r="O40" s="61"/>
      <c r="P40" s="67"/>
      <c r="Q40" s="62">
        <f>SUM(Q5:Q39)</f>
        <v>0</v>
      </c>
      <c r="R40" s="63">
        <f>SUM(R5:R39)/IF($L$40&gt;0,$L40,$J40)</f>
        <v>0.91396096223829104</v>
      </c>
      <c r="S40" s="63">
        <f>SUM(S5:S39)/IF($L$40&gt;0,$L40,$J40)</f>
        <v>8.6039037761708959E-2</v>
      </c>
      <c r="T40" s="77">
        <f>R42/(R42+(S42-LOOKUP(J2,[2]!date,[2]!enaft)))</f>
        <v>0.94297347376633511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4.8188841780906655E-2</v>
      </c>
      <c r="O41" s="43"/>
      <c r="P41" s="68"/>
      <c r="T41" s="60">
        <f>SUM(R42:S42)</f>
        <v>84636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77354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36941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42</v>
      </c>
      <c r="G5" s="27"/>
      <c r="H5" s="28">
        <f>W14</f>
        <v>29</v>
      </c>
      <c r="I5" s="27"/>
      <c r="J5" s="29">
        <v>947</v>
      </c>
      <c r="K5" s="29"/>
      <c r="L5" s="80">
        <v>1504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1504</v>
      </c>
      <c r="S5" s="58">
        <f>ROUND((1-P5)*J5,0)</f>
        <v>0</v>
      </c>
      <c r="U5" s="51">
        <v>34</v>
      </c>
      <c r="V5" s="51">
        <v>1</v>
      </c>
      <c r="W5" s="51">
        <v>40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35</v>
      </c>
      <c r="V6" s="52">
        <v>2</v>
      </c>
      <c r="W6" s="52">
        <v>42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35</v>
      </c>
      <c r="G7" s="30"/>
      <c r="H7" s="26">
        <f>W6</f>
        <v>42</v>
      </c>
      <c r="I7" s="30"/>
      <c r="J7" s="29">
        <v>6638</v>
      </c>
      <c r="K7" s="29"/>
      <c r="L7" s="80">
        <v>3547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3547</v>
      </c>
      <c r="S7" s="58">
        <f>ROUND((1-P7)*J7,0)</f>
        <v>0</v>
      </c>
      <c r="U7" s="52">
        <v>36</v>
      </c>
      <c r="V7" s="52">
        <v>3</v>
      </c>
      <c r="W7" s="52">
        <v>41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35</v>
      </c>
      <c r="V8" s="52">
        <v>4</v>
      </c>
      <c r="W8" s="52">
        <v>40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39</v>
      </c>
      <c r="V9" s="52">
        <v>5</v>
      </c>
      <c r="W9" s="52">
        <v>44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35</v>
      </c>
      <c r="G10" s="30"/>
      <c r="H10" s="26">
        <f>W11</f>
        <v>41</v>
      </c>
      <c r="I10" s="30"/>
      <c r="J10" s="29">
        <v>1815</v>
      </c>
      <c r="K10" s="29"/>
      <c r="L10" s="80">
        <v>1077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1077</v>
      </c>
      <c r="S10" s="58">
        <f>ROUND((1-P10)*J10,0)</f>
        <v>0</v>
      </c>
      <c r="U10" s="52">
        <v>38</v>
      </c>
      <c r="V10" s="52">
        <v>6</v>
      </c>
      <c r="W10" s="52">
        <v>44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35</v>
      </c>
      <c r="V11" s="52">
        <v>7</v>
      </c>
      <c r="W11" s="52">
        <v>41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52">
        <v>39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37</v>
      </c>
      <c r="V13" s="52">
        <v>9</v>
      </c>
      <c r="W13" s="52">
        <v>42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42</v>
      </c>
      <c r="V14" s="52">
        <v>15</v>
      </c>
      <c r="W14" s="52">
        <v>29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34</v>
      </c>
      <c r="G15" s="30"/>
      <c r="H15" s="26">
        <f>W5</f>
        <v>40</v>
      </c>
      <c r="I15" s="30"/>
      <c r="J15" s="29">
        <v>14106</v>
      </c>
      <c r="K15" s="29"/>
      <c r="L15" s="80">
        <v>9705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9705</v>
      </c>
      <c r="S15" s="58">
        <f>ROUND((1-P15)*J15,0)</f>
        <v>0</v>
      </c>
      <c r="U15" s="52">
        <v>36</v>
      </c>
      <c r="V15" s="52">
        <v>35</v>
      </c>
      <c r="W15" s="52">
        <v>43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35</v>
      </c>
      <c r="V16" s="53">
        <v>39</v>
      </c>
      <c r="W16" s="53">
        <v>40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36.75</v>
      </c>
      <c r="W18" s="54">
        <f>AVERAGE(W5:W16)</f>
        <v>40.416666666666664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41</v>
      </c>
      <c r="I20" s="30"/>
      <c r="J20" s="29">
        <v>1371</v>
      </c>
      <c r="K20" s="29"/>
      <c r="L20" s="80">
        <v>889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889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35</v>
      </c>
      <c r="G22" s="30"/>
      <c r="H22" s="26">
        <f>W8</f>
        <v>40</v>
      </c>
      <c r="I22" s="30"/>
      <c r="J22" s="29">
        <v>1217</v>
      </c>
      <c r="K22" s="29"/>
      <c r="L22" s="80">
        <v>834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834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39</v>
      </c>
      <c r="G25" s="30"/>
      <c r="H25" s="26">
        <f>W9</f>
        <v>44</v>
      </c>
      <c r="I25" s="30"/>
      <c r="J25" s="29">
        <v>9612</v>
      </c>
      <c r="K25" s="29"/>
      <c r="L25" s="80">
        <v>5972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5972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38</v>
      </c>
      <c r="G27" s="30"/>
      <c r="H27" s="26">
        <f>W10</f>
        <v>44</v>
      </c>
      <c r="I27" s="30"/>
      <c r="J27" s="29">
        <v>1880</v>
      </c>
      <c r="K27" s="29"/>
      <c r="L27" s="80">
        <v>1248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1248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39</v>
      </c>
      <c r="I29" s="30"/>
      <c r="J29" s="29">
        <v>2445</v>
      </c>
      <c r="K29" s="29"/>
      <c r="L29" s="80">
        <v>2445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2445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37</v>
      </c>
      <c r="G31" s="30"/>
      <c r="H31" s="26">
        <f>W13</f>
        <v>42</v>
      </c>
      <c r="I31" s="30"/>
      <c r="J31" s="29">
        <v>3330</v>
      </c>
      <c r="K31" s="29"/>
      <c r="L31" s="80">
        <v>2627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2627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36</v>
      </c>
      <c r="G33" s="30"/>
      <c r="H33" s="26">
        <f>W15</f>
        <v>43</v>
      </c>
      <c r="I33" s="30"/>
      <c r="J33" s="29">
        <v>772</v>
      </c>
      <c r="K33" s="29"/>
      <c r="L33" s="80">
        <v>238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238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35</v>
      </c>
      <c r="G37" s="30"/>
      <c r="H37" s="26">
        <f>W16</f>
        <v>40</v>
      </c>
      <c r="I37" s="30"/>
      <c r="J37" s="29">
        <v>33</v>
      </c>
      <c r="K37" s="29"/>
      <c r="L37" s="80">
        <v>28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28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51448</v>
      </c>
      <c r="K40" s="31"/>
      <c r="L40" s="72">
        <f>SUM(L5:L39)</f>
        <v>37396</v>
      </c>
      <c r="M40" s="26"/>
      <c r="N40" s="61">
        <f>+J40-L40</f>
        <v>14052</v>
      </c>
      <c r="O40" s="61"/>
      <c r="P40" s="67"/>
      <c r="Q40" s="62">
        <f>SUM(Q5:Q39)</f>
        <v>0</v>
      </c>
      <c r="R40" s="63">
        <f>SUM(R5:R39)/IF($L$40&gt;0,$L40,$J40)</f>
        <v>0.80527329126109748</v>
      </c>
      <c r="S40" s="63">
        <f>SUM(S5:S39)/IF($L$40&gt;0,$L40,$J40)</f>
        <v>0.19472670873890255</v>
      </c>
      <c r="T40" s="77">
        <f>R42/(R42+(S42-LOOKUP(J2,[2]!date,[2]!enaft)))</f>
        <v>0.86554380317314328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0.27313015083190795</v>
      </c>
      <c r="O41" s="43"/>
      <c r="P41" s="68"/>
      <c r="T41" s="60">
        <f>SUM(R42:S42)</f>
        <v>37396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30114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9" sqref="L39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36942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50</v>
      </c>
      <c r="I5" s="27"/>
      <c r="J5" s="29">
        <v>1118</v>
      </c>
      <c r="K5" s="29"/>
      <c r="L5" s="80">
        <v>604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604</v>
      </c>
      <c r="S5" s="58">
        <f>ROUND((1-P5)*J5,0)</f>
        <v>0</v>
      </c>
      <c r="U5" s="51">
        <v>29</v>
      </c>
      <c r="V5" s="51">
        <v>1</v>
      </c>
      <c r="W5" s="51">
        <v>34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32</v>
      </c>
      <c r="V6" s="52">
        <v>2</v>
      </c>
      <c r="W6" s="52">
        <v>37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32</v>
      </c>
      <c r="G7" s="30"/>
      <c r="H7" s="26">
        <f>W6</f>
        <v>37</v>
      </c>
      <c r="I7" s="30"/>
      <c r="J7" s="29">
        <v>7597</v>
      </c>
      <c r="K7" s="29"/>
      <c r="L7" s="80">
        <v>5948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5948</v>
      </c>
      <c r="S7" s="58">
        <f>ROUND((1-P7)*J7,0)</f>
        <v>0</v>
      </c>
      <c r="U7" s="52">
        <v>29</v>
      </c>
      <c r="V7" s="52">
        <v>3</v>
      </c>
      <c r="W7" s="52">
        <v>37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37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35</v>
      </c>
      <c r="V9" s="52">
        <v>5</v>
      </c>
      <c r="W9" s="52">
        <v>42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31</v>
      </c>
      <c r="G10" s="30"/>
      <c r="H10" s="26">
        <f>W11</f>
        <v>36</v>
      </c>
      <c r="I10" s="30"/>
      <c r="J10" s="29">
        <v>2307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33</v>
      </c>
      <c r="V10" s="52">
        <v>6</v>
      </c>
      <c r="W10" s="52">
        <v>40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31</v>
      </c>
      <c r="V11" s="52">
        <v>7</v>
      </c>
      <c r="W11" s="52">
        <v>36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35</v>
      </c>
      <c r="V12" s="52">
        <v>8</v>
      </c>
      <c r="W12" s="52">
        <v>43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43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50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29</v>
      </c>
      <c r="G15" s="30"/>
      <c r="H15" s="26">
        <f>W5</f>
        <v>34</v>
      </c>
      <c r="I15" s="30"/>
      <c r="J15" s="29">
        <v>17263</v>
      </c>
      <c r="K15" s="29"/>
      <c r="L15" s="80">
        <v>14106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14106</v>
      </c>
      <c r="S15" s="58">
        <f>ROUND((1-P15)*J15,0)</f>
        <v>0</v>
      </c>
      <c r="U15" s="52">
        <v>35</v>
      </c>
      <c r="V15" s="52">
        <v>35</v>
      </c>
      <c r="W15" s="52">
        <v>41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37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33.25</v>
      </c>
      <c r="W18" s="54">
        <f>AVERAGE(W5:W16)</f>
        <v>39.75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37</v>
      </c>
      <c r="I20" s="30"/>
      <c r="J20" s="29">
        <v>2044</v>
      </c>
      <c r="K20" s="29"/>
      <c r="L20" s="80">
        <v>1274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1274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37</v>
      </c>
      <c r="I22" s="30"/>
      <c r="J22" s="29">
        <v>1371</v>
      </c>
      <c r="K22" s="29"/>
      <c r="L22" s="80">
        <v>1064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1064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35</v>
      </c>
      <c r="G25" s="30"/>
      <c r="H25" s="26">
        <f>W9</f>
        <v>42</v>
      </c>
      <c r="I25" s="30"/>
      <c r="J25" s="29">
        <v>11994</v>
      </c>
      <c r="K25" s="29"/>
      <c r="L25" s="80">
        <v>7517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7517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33</v>
      </c>
      <c r="G27" s="30"/>
      <c r="H27" s="26">
        <f>W10</f>
        <v>40</v>
      </c>
      <c r="I27" s="30"/>
      <c r="J27" s="29">
        <v>2406</v>
      </c>
      <c r="K27" s="29"/>
      <c r="L27" s="80">
        <v>1669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1669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35</v>
      </c>
      <c r="G29" s="30"/>
      <c r="H29" s="26">
        <f>W12</f>
        <v>43</v>
      </c>
      <c r="I29" s="30"/>
      <c r="J29" s="29">
        <v>2901</v>
      </c>
      <c r="K29" s="29"/>
      <c r="L29" s="80">
        <v>1990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1990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43</v>
      </c>
      <c r="I31" s="30"/>
      <c r="J31" s="29">
        <v>3470</v>
      </c>
      <c r="K31" s="29"/>
      <c r="L31" s="80">
        <v>2486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2486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35</v>
      </c>
      <c r="G33" s="30"/>
      <c r="H33" s="26">
        <f>W15</f>
        <v>41</v>
      </c>
      <c r="I33" s="30"/>
      <c r="J33" s="29">
        <v>848</v>
      </c>
      <c r="K33" s="29"/>
      <c r="L33" s="80">
        <v>390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390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37</v>
      </c>
      <c r="I37" s="30"/>
      <c r="J37" s="29">
        <v>35</v>
      </c>
      <c r="K37" s="29"/>
      <c r="L37" s="80">
        <v>31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31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60636</v>
      </c>
      <c r="K40" s="31"/>
      <c r="L40" s="72">
        <f>SUM(L5:L39)</f>
        <v>46053</v>
      </c>
      <c r="M40" s="26"/>
      <c r="N40" s="61">
        <f>+J40-L40</f>
        <v>14583</v>
      </c>
      <c r="O40" s="61"/>
      <c r="P40" s="67"/>
      <c r="Q40" s="62">
        <f>SUM(Q5:Q39)</f>
        <v>0</v>
      </c>
      <c r="R40" s="63">
        <f>SUM(R5:R39)/IF($L$40&gt;0,$L40,$J40)</f>
        <v>0.84187783640588021</v>
      </c>
      <c r="S40" s="63">
        <f>SUM(S5:S39)/IF($L$40&gt;0,$L40,$J40)</f>
        <v>0.15812216359411982</v>
      </c>
      <c r="T40" s="77">
        <f>R42/(R42+(S42-LOOKUP(J2,[2]!date,[2]!enaft)))</f>
        <v>0.89233354047273816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0.24050069265782703</v>
      </c>
      <c r="O41" s="43"/>
      <c r="P41" s="68"/>
      <c r="T41" s="60">
        <f>SUM(R42:S42)</f>
        <v>46053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38771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36943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27</v>
      </c>
      <c r="G5" s="27"/>
      <c r="H5" s="28">
        <f>W14</f>
        <v>32</v>
      </c>
      <c r="I5" s="27"/>
      <c r="J5" s="29">
        <v>1590</v>
      </c>
      <c r="K5" s="29"/>
      <c r="L5" s="80">
        <v>1375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1375</v>
      </c>
      <c r="S5" s="58">
        <f>ROUND((1-P5)*J5,0)</f>
        <v>0</v>
      </c>
      <c r="U5" s="51">
        <v>17</v>
      </c>
      <c r="V5" s="51">
        <v>1</v>
      </c>
      <c r="W5" s="51">
        <v>21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18</v>
      </c>
      <c r="V6" s="52">
        <v>2</v>
      </c>
      <c r="W6" s="52">
        <v>18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18</v>
      </c>
      <c r="G7" s="30"/>
      <c r="H7" s="26">
        <f>W6</f>
        <v>18</v>
      </c>
      <c r="I7" s="30"/>
      <c r="J7" s="29">
        <v>13578</v>
      </c>
      <c r="K7" s="29"/>
      <c r="L7" s="80">
        <v>13578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13578</v>
      </c>
      <c r="S7" s="58">
        <f>ROUND((1-P7)*J7,0)</f>
        <v>0</v>
      </c>
      <c r="U7" s="52">
        <v>18</v>
      </c>
      <c r="V7" s="52">
        <v>3</v>
      </c>
      <c r="W7" s="52">
        <v>22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17</v>
      </c>
      <c r="V8" s="52">
        <v>4</v>
      </c>
      <c r="W8" s="52">
        <v>18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23</v>
      </c>
      <c r="V9" s="52">
        <v>5</v>
      </c>
      <c r="W9" s="52">
        <v>25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18</v>
      </c>
      <c r="G10" s="30"/>
      <c r="H10" s="26">
        <f>W11</f>
        <v>19</v>
      </c>
      <c r="I10" s="30"/>
      <c r="J10" s="29">
        <v>4905</v>
      </c>
      <c r="K10" s="29"/>
      <c r="L10" s="80">
        <v>4782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4782</v>
      </c>
      <c r="S10" s="58">
        <f>ROUND((1-P10)*J10,0)</f>
        <v>0</v>
      </c>
      <c r="U10" s="52">
        <v>21</v>
      </c>
      <c r="V10" s="52">
        <v>6</v>
      </c>
      <c r="W10" s="52">
        <v>24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18</v>
      </c>
      <c r="V11" s="52">
        <v>7</v>
      </c>
      <c r="W11" s="52">
        <v>19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23</v>
      </c>
      <c r="V12" s="52">
        <v>8</v>
      </c>
      <c r="W12" s="52">
        <v>26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22</v>
      </c>
      <c r="V13" s="52">
        <v>9</v>
      </c>
      <c r="W13" s="52">
        <v>24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27</v>
      </c>
      <c r="V14" s="52">
        <v>15</v>
      </c>
      <c r="W14" s="52">
        <v>32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17</v>
      </c>
      <c r="G15" s="30"/>
      <c r="H15" s="26">
        <f>W5</f>
        <v>21</v>
      </c>
      <c r="I15" s="30"/>
      <c r="J15" s="29">
        <v>24538</v>
      </c>
      <c r="K15" s="29"/>
      <c r="L15" s="80">
        <v>22013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22013</v>
      </c>
      <c r="S15" s="58">
        <f>ROUND((1-P15)*J15,0)</f>
        <v>0</v>
      </c>
      <c r="U15" s="52">
        <v>21</v>
      </c>
      <c r="V15" s="52">
        <v>35</v>
      </c>
      <c r="W15" s="52">
        <v>21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17</v>
      </c>
      <c r="V16" s="53">
        <v>39</v>
      </c>
      <c r="W16" s="53">
        <v>18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20.166666666666668</v>
      </c>
      <c r="W18" s="54">
        <f>AVERAGE(W5:W16)</f>
        <v>22.333333333333332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18</v>
      </c>
      <c r="G20" s="30"/>
      <c r="H20" s="26">
        <f>W7</f>
        <v>22</v>
      </c>
      <c r="I20" s="30"/>
      <c r="J20" s="29">
        <v>3102</v>
      </c>
      <c r="K20" s="29"/>
      <c r="L20" s="80">
        <v>2718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2718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17</v>
      </c>
      <c r="G22" s="30"/>
      <c r="H22" s="26">
        <f>W8</f>
        <v>18</v>
      </c>
      <c r="I22" s="30"/>
      <c r="J22" s="29">
        <v>2597</v>
      </c>
      <c r="K22" s="29"/>
      <c r="L22" s="80">
        <v>2521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2521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23</v>
      </c>
      <c r="G25" s="30"/>
      <c r="H25" s="26">
        <f>W9</f>
        <v>25</v>
      </c>
      <c r="I25" s="30"/>
      <c r="J25" s="29">
        <v>19138</v>
      </c>
      <c r="K25" s="29"/>
      <c r="L25" s="80">
        <v>17947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17947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21</v>
      </c>
      <c r="G27" s="30"/>
      <c r="H27" s="26">
        <f>W10</f>
        <v>24</v>
      </c>
      <c r="I27" s="30"/>
      <c r="J27" s="29">
        <v>3669</v>
      </c>
      <c r="K27" s="29"/>
      <c r="L27" s="80">
        <v>3353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3353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23</v>
      </c>
      <c r="G29" s="30"/>
      <c r="H29" s="26">
        <f>W12</f>
        <v>26</v>
      </c>
      <c r="I29" s="30"/>
      <c r="J29" s="29">
        <v>4269</v>
      </c>
      <c r="K29" s="29"/>
      <c r="L29" s="80">
        <v>3927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3927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22</v>
      </c>
      <c r="G31" s="30"/>
      <c r="H31" s="26">
        <f>W13</f>
        <v>24</v>
      </c>
      <c r="I31" s="30"/>
      <c r="J31" s="29">
        <v>5438</v>
      </c>
      <c r="K31" s="29"/>
      <c r="L31" s="80">
        <v>5157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5157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21</v>
      </c>
      <c r="G33" s="30"/>
      <c r="H33" s="26">
        <f>W15</f>
        <v>21</v>
      </c>
      <c r="I33" s="30"/>
      <c r="J33" s="29">
        <v>1915</v>
      </c>
      <c r="K33" s="29"/>
      <c r="L33" s="80">
        <v>1915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1915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17</v>
      </c>
      <c r="G37" s="30"/>
      <c r="H37" s="26">
        <f>W16</f>
        <v>18</v>
      </c>
      <c r="I37" s="30"/>
      <c r="J37" s="29">
        <v>52</v>
      </c>
      <c r="K37" s="29"/>
      <c r="L37" s="80">
        <v>51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51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92073</v>
      </c>
      <c r="K40" s="31"/>
      <c r="L40" s="72">
        <f>SUM(L5:L39)</f>
        <v>86619</v>
      </c>
      <c r="M40" s="26"/>
      <c r="N40" s="61">
        <f>+J40-L40</f>
        <v>5454</v>
      </c>
      <c r="O40" s="61"/>
      <c r="P40" s="67"/>
      <c r="Q40" s="62">
        <f>SUM(Q5:Q39)</f>
        <v>0</v>
      </c>
      <c r="R40" s="63">
        <f>SUM(R5:R39)/IF($L$40&gt;0,$L40,$J40)</f>
        <v>0.9159306849536476</v>
      </c>
      <c r="S40" s="63">
        <f>SUM(S5:S39)/IF($L$40&gt;0,$L40,$J40)</f>
        <v>8.4069315046352414E-2</v>
      </c>
      <c r="T40" s="77">
        <f>R42/(R42+(S42-LOOKUP(J2,[2]!date,[2]!enaft)))</f>
        <v>0.94431946676188772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5.923560652960147E-2</v>
      </c>
      <c r="O41" s="43"/>
      <c r="P41" s="68"/>
      <c r="T41" s="60">
        <f>SUM(R42:S42)</f>
        <v>86619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79337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36944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32</v>
      </c>
      <c r="G5" s="27"/>
      <c r="H5" s="28">
        <f>W14</f>
        <v>30</v>
      </c>
      <c r="I5" s="27"/>
      <c r="J5" s="29">
        <v>1375</v>
      </c>
      <c r="K5" s="29"/>
      <c r="L5" s="80">
        <v>1461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1461</v>
      </c>
      <c r="S5" s="58">
        <f>ROUND((1-P5)*J5,0)</f>
        <v>0</v>
      </c>
      <c r="U5" s="51">
        <v>27</v>
      </c>
      <c r="V5" s="51">
        <v>1</v>
      </c>
      <c r="W5" s="51">
        <v>26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28</v>
      </c>
      <c r="V6" s="52">
        <v>2</v>
      </c>
      <c r="W6" s="52">
        <v>25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28</v>
      </c>
      <c r="G7" s="30"/>
      <c r="H7" s="26">
        <f>W6</f>
        <v>25</v>
      </c>
      <c r="I7" s="30"/>
      <c r="J7" s="29">
        <v>10178</v>
      </c>
      <c r="K7" s="29"/>
      <c r="L7" s="80">
        <v>11138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11138</v>
      </c>
      <c r="S7" s="58">
        <f>ROUND((1-P7)*J7,0)</f>
        <v>0</v>
      </c>
      <c r="U7" s="52">
        <v>29</v>
      </c>
      <c r="V7" s="52">
        <v>3</v>
      </c>
      <c r="W7" s="52">
        <v>26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27</v>
      </c>
      <c r="V8" s="52">
        <v>4</v>
      </c>
      <c r="W8" s="52">
        <v>22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33</v>
      </c>
      <c r="V9" s="52">
        <v>5</v>
      </c>
      <c r="W9" s="52">
        <v>26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28</v>
      </c>
      <c r="G10" s="30"/>
      <c r="H10" s="26">
        <f>W11</f>
        <v>25</v>
      </c>
      <c r="I10" s="30"/>
      <c r="J10" s="29">
        <v>3676</v>
      </c>
      <c r="K10" s="29"/>
      <c r="L10" s="80">
        <v>4045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4045</v>
      </c>
      <c r="S10" s="58">
        <f>ROUND((1-P10)*J10,0)</f>
        <v>0</v>
      </c>
      <c r="U10" s="52">
        <v>31</v>
      </c>
      <c r="V10" s="52">
        <v>6</v>
      </c>
      <c r="W10" s="52">
        <v>27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28</v>
      </c>
      <c r="V11" s="52">
        <v>7</v>
      </c>
      <c r="W11" s="52">
        <v>25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32</v>
      </c>
      <c r="V12" s="52">
        <v>8</v>
      </c>
      <c r="W12" s="52">
        <v>27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25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32</v>
      </c>
      <c r="V14" s="52">
        <v>15</v>
      </c>
      <c r="W14" s="52">
        <v>30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26</v>
      </c>
      <c r="I15" s="30"/>
      <c r="J15" s="29">
        <v>18225</v>
      </c>
      <c r="K15" s="29"/>
      <c r="L15" s="80">
        <v>18857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18857</v>
      </c>
      <c r="S15" s="58">
        <f>ROUND((1-P15)*J15,0)</f>
        <v>0</v>
      </c>
      <c r="U15" s="52">
        <v>29</v>
      </c>
      <c r="V15" s="52">
        <v>35</v>
      </c>
      <c r="W15" s="52">
        <v>24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27</v>
      </c>
      <c r="V16" s="53">
        <v>39</v>
      </c>
      <c r="W16" s="53">
        <v>22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29.416666666666668</v>
      </c>
      <c r="W18" s="54">
        <f>AVERAGE(W5:W16)</f>
        <v>25.416666666666668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29</v>
      </c>
      <c r="G20" s="30"/>
      <c r="H20" s="26">
        <f>W7</f>
        <v>26</v>
      </c>
      <c r="I20" s="30"/>
      <c r="J20" s="29">
        <v>2044</v>
      </c>
      <c r="K20" s="29"/>
      <c r="L20" s="80">
        <v>2333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2333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27</v>
      </c>
      <c r="G22" s="30"/>
      <c r="H22" s="26">
        <f>W8</f>
        <v>22</v>
      </c>
      <c r="I22" s="30"/>
      <c r="J22" s="29">
        <v>1830</v>
      </c>
      <c r="K22" s="29"/>
      <c r="L22" s="80">
        <v>2214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2214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33</v>
      </c>
      <c r="G25" s="30"/>
      <c r="H25" s="26">
        <f>W9</f>
        <v>26</v>
      </c>
      <c r="I25" s="30"/>
      <c r="J25" s="29">
        <v>13184</v>
      </c>
      <c r="K25" s="29"/>
      <c r="L25" s="80">
        <v>17352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17352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31</v>
      </c>
      <c r="G27" s="30"/>
      <c r="H27" s="26">
        <f>W10</f>
        <v>27</v>
      </c>
      <c r="I27" s="30"/>
      <c r="J27" s="29">
        <v>3616</v>
      </c>
      <c r="K27" s="29"/>
      <c r="L27" s="80">
        <v>4037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4037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32</v>
      </c>
      <c r="G29" s="30"/>
      <c r="H29" s="26">
        <f>W12</f>
        <v>27</v>
      </c>
      <c r="I29" s="30"/>
      <c r="J29" s="29">
        <v>3244</v>
      </c>
      <c r="K29" s="29"/>
      <c r="L29" s="80">
        <v>3813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3813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25</v>
      </c>
      <c r="I31" s="30"/>
      <c r="J31" s="29">
        <v>5314</v>
      </c>
      <c r="K31" s="29"/>
      <c r="L31" s="80">
        <v>6016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6016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29</v>
      </c>
      <c r="G33" s="30"/>
      <c r="H33" s="26">
        <f>W15</f>
        <v>24</v>
      </c>
      <c r="I33" s="30"/>
      <c r="J33" s="29">
        <v>1305</v>
      </c>
      <c r="K33" s="29"/>
      <c r="L33" s="80">
        <v>1686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1686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27</v>
      </c>
      <c r="G37" s="30"/>
      <c r="H37" s="26">
        <f>W16</f>
        <v>22</v>
      </c>
      <c r="I37" s="30"/>
      <c r="J37" s="29">
        <v>42</v>
      </c>
      <c r="K37" s="29"/>
      <c r="L37" s="80">
        <v>47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71315</v>
      </c>
      <c r="K40" s="31"/>
      <c r="L40" s="72">
        <f>SUM(L5:L39)</f>
        <v>80281</v>
      </c>
      <c r="M40" s="26"/>
      <c r="N40" s="61">
        <f>+J40-L40</f>
        <v>-8966</v>
      </c>
      <c r="O40" s="61"/>
      <c r="P40" s="67"/>
      <c r="Q40" s="62">
        <f>SUM(Q5:Q39)</f>
        <v>0</v>
      </c>
      <c r="R40" s="63">
        <f>SUM(R5:R39)/IF($L$40&gt;0,$L40,$J40)</f>
        <v>0.90929360620819377</v>
      </c>
      <c r="S40" s="63">
        <f>SUM(S5:S39)/IF($L$40&gt;0,$L40,$J40)</f>
        <v>9.0706393791806283E-2</v>
      </c>
      <c r="T40" s="77">
        <f>R42/(R42+(S42-LOOKUP(J2,[2]!date,[2]!enaft)))</f>
        <v>0.9397762529448872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-0.12572390100259412</v>
      </c>
      <c r="O41" s="43"/>
      <c r="P41" s="68"/>
      <c r="T41" s="60">
        <f>SUM(R42:S42)</f>
        <v>80281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72999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86918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R45" sqref="R45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36945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37</v>
      </c>
      <c r="I5" s="27"/>
      <c r="J5" s="29">
        <v>1118</v>
      </c>
      <c r="K5" s="29"/>
      <c r="L5" s="80">
        <v>1161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1161</v>
      </c>
      <c r="S5" s="58">
        <f>ROUND((1-P5)*J5,0)</f>
        <v>0</v>
      </c>
      <c r="U5" s="51">
        <v>28</v>
      </c>
      <c r="V5" s="51">
        <v>1</v>
      </c>
      <c r="W5" s="51">
        <v>29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27</v>
      </c>
      <c r="V6" s="52">
        <v>2</v>
      </c>
      <c r="W6" s="52">
        <v>27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27</v>
      </c>
      <c r="G7" s="30"/>
      <c r="H7" s="26">
        <f>W6</f>
        <v>27</v>
      </c>
      <c r="I7" s="30"/>
      <c r="J7" s="29">
        <v>10498</v>
      </c>
      <c r="K7" s="29"/>
      <c r="L7" s="80">
        <v>10498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10498</v>
      </c>
      <c r="S7" s="58">
        <f>ROUND((1-P7)*J7,0)</f>
        <v>0</v>
      </c>
      <c r="U7" s="52">
        <v>30</v>
      </c>
      <c r="V7" s="52">
        <v>3</v>
      </c>
      <c r="W7" s="52">
        <v>31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27</v>
      </c>
      <c r="V8" s="52">
        <v>4</v>
      </c>
      <c r="W8" s="52">
        <v>26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34</v>
      </c>
      <c r="V9" s="52">
        <v>5</v>
      </c>
      <c r="W9" s="52">
        <v>34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27</v>
      </c>
      <c r="G10" s="30"/>
      <c r="H10" s="26">
        <f>W11</f>
        <v>28</v>
      </c>
      <c r="I10" s="30"/>
      <c r="J10" s="29">
        <v>3799</v>
      </c>
      <c r="K10" s="29"/>
      <c r="L10" s="80">
        <v>3676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3676</v>
      </c>
      <c r="S10" s="58">
        <f>ROUND((1-P10)*J10,0)</f>
        <v>0</v>
      </c>
      <c r="U10" s="52">
        <v>34</v>
      </c>
      <c r="V10" s="52">
        <v>6</v>
      </c>
      <c r="W10" s="52">
        <v>34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27</v>
      </c>
      <c r="V11" s="52">
        <v>7</v>
      </c>
      <c r="W11" s="52">
        <v>28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34</v>
      </c>
      <c r="V12" s="52">
        <v>8</v>
      </c>
      <c r="W12" s="52">
        <v>34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37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28</v>
      </c>
      <c r="G15" s="30"/>
      <c r="H15" s="26">
        <f>W5</f>
        <v>29</v>
      </c>
      <c r="I15" s="30"/>
      <c r="J15" s="29">
        <v>18594</v>
      </c>
      <c r="K15" s="29"/>
      <c r="L15" s="80">
        <v>17916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17916</v>
      </c>
      <c r="S15" s="58">
        <f>ROUND((1-P15)*J15,0)</f>
        <v>0</v>
      </c>
      <c r="U15" s="52">
        <v>30</v>
      </c>
      <c r="V15" s="52">
        <v>35</v>
      </c>
      <c r="W15" s="52">
        <v>30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27</v>
      </c>
      <c r="V16" s="53">
        <v>39</v>
      </c>
      <c r="W16" s="53">
        <v>26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30.833333333333332</v>
      </c>
      <c r="W18" s="54">
        <f>AVERAGE(W5:W16)</f>
        <v>30.75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30</v>
      </c>
      <c r="G20" s="30"/>
      <c r="H20" s="26">
        <f>W7</f>
        <v>31</v>
      </c>
      <c r="I20" s="30"/>
      <c r="J20" s="29">
        <v>1948</v>
      </c>
      <c r="K20" s="29"/>
      <c r="L20" s="80">
        <v>1852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1852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27</v>
      </c>
      <c r="G22" s="30"/>
      <c r="H22" s="26">
        <f>W8</f>
        <v>26</v>
      </c>
      <c r="I22" s="30"/>
      <c r="J22" s="29">
        <v>1830</v>
      </c>
      <c r="K22" s="29"/>
      <c r="L22" s="80">
        <v>1907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1907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34</v>
      </c>
      <c r="G25" s="30"/>
      <c r="H25" s="26">
        <f>W9</f>
        <v>34</v>
      </c>
      <c r="I25" s="30"/>
      <c r="J25" s="29">
        <v>14489</v>
      </c>
      <c r="K25" s="29"/>
      <c r="L25" s="80">
        <v>14489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14489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34</v>
      </c>
      <c r="I27" s="30"/>
      <c r="J27" s="29">
        <v>3301</v>
      </c>
      <c r="K27" s="29"/>
      <c r="L27" s="80">
        <v>3301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3301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34</v>
      </c>
      <c r="G29" s="30"/>
      <c r="H29" s="26">
        <f>W12</f>
        <v>34</v>
      </c>
      <c r="I29" s="30"/>
      <c r="J29" s="29">
        <v>3015</v>
      </c>
      <c r="K29" s="29"/>
      <c r="L29" s="80">
        <v>3015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3015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33</v>
      </c>
      <c r="I31" s="30"/>
      <c r="J31" s="29">
        <v>4751</v>
      </c>
      <c r="K31" s="29"/>
      <c r="L31" s="80">
        <v>4892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4892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30</v>
      </c>
      <c r="G33" s="30"/>
      <c r="H33" s="26">
        <f>W15</f>
        <v>30</v>
      </c>
      <c r="I33" s="30"/>
      <c r="J33" s="29">
        <v>1229</v>
      </c>
      <c r="K33" s="29"/>
      <c r="L33" s="80">
        <v>1229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1229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27</v>
      </c>
      <c r="G37" s="30"/>
      <c r="H37" s="26">
        <f>W16</f>
        <v>26</v>
      </c>
      <c r="I37" s="30"/>
      <c r="J37" s="29">
        <v>42</v>
      </c>
      <c r="K37" s="29"/>
      <c r="L37" s="80">
        <v>43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43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71896</v>
      </c>
      <c r="K40" s="31"/>
      <c r="L40" s="72">
        <f>SUM(L5:L39)</f>
        <v>71261</v>
      </c>
      <c r="M40" s="26"/>
      <c r="N40" s="61">
        <f>+J40-L40</f>
        <v>635</v>
      </c>
      <c r="O40" s="61"/>
      <c r="P40" s="67"/>
      <c r="Q40" s="62">
        <f>SUM(Q5:Q39)</f>
        <v>0</v>
      </c>
      <c r="R40" s="63">
        <f>SUM(R5:R39)/IF($L$40&gt;0,$L40,$J40)</f>
        <v>0.89781226757974208</v>
      </c>
      <c r="S40" s="63">
        <f>SUM(S5:S39)/IF($L$40&gt;0,$L40,$J40)</f>
        <v>0.10218773242025793</v>
      </c>
      <c r="T40" s="77">
        <f>R42/(R42+(S42-LOOKUP(J2,[2]!date,[2]!enaft)))</f>
        <v>0.93186419447397939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8.8322020696561809E-3</v>
      </c>
      <c r="O41" s="43"/>
      <c r="P41" s="68"/>
      <c r="T41" s="60">
        <f>SUM(R42:S42)</f>
        <v>71261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63979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36946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57</v>
      </c>
      <c r="G5" s="27"/>
      <c r="H5" s="28">
        <f>W14</f>
        <v>60</v>
      </c>
      <c r="I5" s="27"/>
      <c r="J5" s="29">
        <v>304</v>
      </c>
      <c r="K5" s="29"/>
      <c r="L5" s="80">
        <v>175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175</v>
      </c>
      <c r="S5" s="58">
        <f>ROUND((1-P5)*J5,0)</f>
        <v>0</v>
      </c>
      <c r="U5" s="51">
        <v>45</v>
      </c>
      <c r="V5" s="51">
        <v>1</v>
      </c>
      <c r="W5" s="51">
        <v>42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44</v>
      </c>
      <c r="V6" s="52">
        <v>2</v>
      </c>
      <c r="W6" s="52">
        <v>43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44</v>
      </c>
      <c r="G7" s="30"/>
      <c r="H7" s="26">
        <f>W6</f>
        <v>43</v>
      </c>
      <c r="I7" s="30"/>
      <c r="J7" s="29">
        <v>1757</v>
      </c>
      <c r="K7" s="29"/>
      <c r="L7" s="80">
        <v>2077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2077</v>
      </c>
      <c r="S7" s="58">
        <f>ROUND((1-P7)*J7,0)</f>
        <v>0</v>
      </c>
      <c r="U7" s="52">
        <v>46</v>
      </c>
      <c r="V7" s="52">
        <v>3</v>
      </c>
      <c r="W7" s="52">
        <v>47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45</v>
      </c>
      <c r="V8" s="52">
        <v>4</v>
      </c>
      <c r="W8" s="52">
        <v>42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47</v>
      </c>
      <c r="V9" s="52">
        <v>5</v>
      </c>
      <c r="W9" s="52">
        <v>51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44</v>
      </c>
      <c r="G10" s="30"/>
      <c r="H10" s="26">
        <f>W11</f>
        <v>42</v>
      </c>
      <c r="I10" s="30"/>
      <c r="J10" s="29">
        <v>709</v>
      </c>
      <c r="K10" s="29"/>
      <c r="L10" s="80">
        <v>954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954</v>
      </c>
      <c r="S10" s="58">
        <f>ROUND((1-P10)*J10,0)</f>
        <v>0</v>
      </c>
      <c r="U10" s="52">
        <v>47</v>
      </c>
      <c r="V10" s="52">
        <v>6</v>
      </c>
      <c r="W10" s="52">
        <v>53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44</v>
      </c>
      <c r="V11" s="52">
        <v>7</v>
      </c>
      <c r="W11" s="52">
        <v>42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49</v>
      </c>
      <c r="V12" s="52">
        <v>8</v>
      </c>
      <c r="W12" s="52">
        <v>52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47</v>
      </c>
      <c r="V13" s="52">
        <v>9</v>
      </c>
      <c r="W13" s="52">
        <v>50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57</v>
      </c>
      <c r="V14" s="52">
        <v>15</v>
      </c>
      <c r="W14" s="52">
        <v>60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45</v>
      </c>
      <c r="G15" s="30"/>
      <c r="H15" s="26">
        <f>W5</f>
        <v>42</v>
      </c>
      <c r="I15" s="30"/>
      <c r="J15" s="29">
        <v>5862</v>
      </c>
      <c r="K15" s="29"/>
      <c r="L15" s="80">
        <v>7755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7755</v>
      </c>
      <c r="S15" s="58">
        <f>ROUND((1-P15)*J15,0)</f>
        <v>0</v>
      </c>
      <c r="U15" s="52">
        <v>44</v>
      </c>
      <c r="V15" s="52">
        <v>35</v>
      </c>
      <c r="W15" s="52">
        <v>41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45</v>
      </c>
      <c r="V16" s="53">
        <v>39</v>
      </c>
      <c r="W16" s="53">
        <v>42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46.666666666666664</v>
      </c>
      <c r="W18" s="54">
        <f>AVERAGE(W5:W16)</f>
        <v>47.083333333333336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46</v>
      </c>
      <c r="G20" s="30"/>
      <c r="H20" s="26">
        <f>W7</f>
        <v>47</v>
      </c>
      <c r="I20" s="30"/>
      <c r="J20" s="29">
        <v>408</v>
      </c>
      <c r="K20" s="29"/>
      <c r="L20" s="80">
        <v>312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312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45</v>
      </c>
      <c r="G22" s="30"/>
      <c r="H22" s="26">
        <f>W8</f>
        <v>42</v>
      </c>
      <c r="I22" s="30"/>
      <c r="J22" s="29">
        <v>450</v>
      </c>
      <c r="K22" s="29"/>
      <c r="L22" s="80">
        <v>680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680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47</v>
      </c>
      <c r="G25" s="30"/>
      <c r="H25" s="26">
        <f>W9</f>
        <v>51</v>
      </c>
      <c r="I25" s="30"/>
      <c r="J25" s="29">
        <v>4349</v>
      </c>
      <c r="K25" s="29"/>
      <c r="L25" s="80">
        <v>1673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1673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47</v>
      </c>
      <c r="G27" s="30"/>
      <c r="H27" s="26">
        <f>W10</f>
        <v>53</v>
      </c>
      <c r="I27" s="30"/>
      <c r="J27" s="29">
        <v>1932</v>
      </c>
      <c r="K27" s="29"/>
      <c r="L27" s="80">
        <v>1300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1300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49</v>
      </c>
      <c r="G29" s="30"/>
      <c r="H29" s="26">
        <f>W12</f>
        <v>52</v>
      </c>
      <c r="I29" s="30"/>
      <c r="J29" s="29">
        <v>1105</v>
      </c>
      <c r="K29" s="29"/>
      <c r="L29" s="80">
        <v>764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764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47</v>
      </c>
      <c r="G31" s="30"/>
      <c r="H31" s="26">
        <f>W13</f>
        <v>50</v>
      </c>
      <c r="I31" s="30"/>
      <c r="J31" s="29">
        <v>2924</v>
      </c>
      <c r="K31" s="29"/>
      <c r="L31" s="80">
        <v>2503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2503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44</v>
      </c>
      <c r="G33" s="30"/>
      <c r="H33" s="26">
        <f>W15</f>
        <v>41</v>
      </c>
      <c r="I33" s="30"/>
      <c r="J33" s="29">
        <v>162</v>
      </c>
      <c r="K33" s="29"/>
      <c r="L33" s="80">
        <v>390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390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45</v>
      </c>
      <c r="G37" s="30"/>
      <c r="H37" s="26">
        <f>W16</f>
        <v>42</v>
      </c>
      <c r="I37" s="30"/>
      <c r="J37" s="29">
        <v>23</v>
      </c>
      <c r="K37" s="29"/>
      <c r="L37" s="80">
        <v>26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27267</v>
      </c>
      <c r="K40" s="31"/>
      <c r="L40" s="72">
        <f>SUM(L5:L39)</f>
        <v>25891</v>
      </c>
      <c r="M40" s="26"/>
      <c r="N40" s="61">
        <f>+J40-L40</f>
        <v>1376</v>
      </c>
      <c r="O40" s="61"/>
      <c r="P40" s="67"/>
      <c r="Q40" s="62">
        <f>SUM(Q5:Q39)</f>
        <v>0</v>
      </c>
      <c r="R40" s="63">
        <f>SUM(R5:R39)/IF($L$40&gt;0,$L40,$J40)</f>
        <v>0.71874396508439231</v>
      </c>
      <c r="S40" s="63">
        <f>SUM(S5:S39)/IF($L$40&gt;0,$L40,$J40)</f>
        <v>0.28125603491560774</v>
      </c>
      <c r="T40" s="77">
        <f>R42/(R42+(S42-LOOKUP(J2,[2]!date,[2]!enaft)))</f>
        <v>0.79911538626701595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5.046393075879263E-2</v>
      </c>
      <c r="O41" s="43"/>
      <c r="P41" s="68"/>
      <c r="T41" s="60">
        <f>SUM(R42:S42)</f>
        <v>25891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18609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36947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50</v>
      </c>
      <c r="G5" s="27"/>
      <c r="H5" s="28">
        <f>W14</f>
        <v>55</v>
      </c>
      <c r="I5" s="27"/>
      <c r="J5" s="29">
        <v>604</v>
      </c>
      <c r="K5" s="29"/>
      <c r="L5" s="80">
        <v>390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390</v>
      </c>
      <c r="S5" s="58">
        <f>ROUND((1-P5)*J5,0)</f>
        <v>0</v>
      </c>
      <c r="U5" s="51">
        <v>40</v>
      </c>
      <c r="V5" s="51">
        <v>1</v>
      </c>
      <c r="W5" s="51">
        <v>39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41</v>
      </c>
      <c r="V6" s="52">
        <v>2</v>
      </c>
      <c r="W6" s="52">
        <v>43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41</v>
      </c>
      <c r="G7" s="30"/>
      <c r="H7" s="26">
        <f>W6</f>
        <v>43</v>
      </c>
      <c r="I7" s="30"/>
      <c r="J7" s="29">
        <v>2718</v>
      </c>
      <c r="K7" s="29"/>
      <c r="L7" s="80">
        <v>2077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2077</v>
      </c>
      <c r="S7" s="58">
        <f>ROUND((1-P7)*J7,0)</f>
        <v>0</v>
      </c>
      <c r="U7" s="52">
        <v>40</v>
      </c>
      <c r="V7" s="52">
        <v>3</v>
      </c>
      <c r="W7" s="52">
        <v>41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42</v>
      </c>
      <c r="V8" s="52">
        <v>4</v>
      </c>
      <c r="W8" s="52">
        <v>43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43</v>
      </c>
      <c r="V9" s="52">
        <v>5</v>
      </c>
      <c r="W9" s="52">
        <v>46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40</v>
      </c>
      <c r="G10" s="30"/>
      <c r="H10" s="26">
        <f>W11</f>
        <v>41</v>
      </c>
      <c r="I10" s="30"/>
      <c r="J10" s="29">
        <v>1200</v>
      </c>
      <c r="K10" s="29"/>
      <c r="L10" s="80">
        <v>1077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1077</v>
      </c>
      <c r="S10" s="58">
        <f>ROUND((1-P10)*J10,0)</f>
        <v>0</v>
      </c>
      <c r="U10" s="52">
        <v>41</v>
      </c>
      <c r="V10" s="52">
        <v>6</v>
      </c>
      <c r="W10" s="52">
        <v>42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40</v>
      </c>
      <c r="V11" s="52">
        <v>7</v>
      </c>
      <c r="W11" s="52">
        <v>41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45</v>
      </c>
      <c r="V12" s="52">
        <v>8</v>
      </c>
      <c r="W12" s="52">
        <v>47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45</v>
      </c>
      <c r="V13" s="52">
        <v>9</v>
      </c>
      <c r="W13" s="52">
        <v>49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50</v>
      </c>
      <c r="V14" s="52">
        <v>15</v>
      </c>
      <c r="W14" s="52">
        <v>55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40</v>
      </c>
      <c r="G15" s="30"/>
      <c r="H15" s="26">
        <f>W5</f>
        <v>39</v>
      </c>
      <c r="I15" s="30"/>
      <c r="J15" s="29">
        <v>9018</v>
      </c>
      <c r="K15" s="29"/>
      <c r="L15" s="80">
        <v>9650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9650</v>
      </c>
      <c r="S15" s="58">
        <f>ROUND((1-P15)*J15,0)</f>
        <v>0</v>
      </c>
      <c r="U15" s="52">
        <v>43</v>
      </c>
      <c r="V15" s="52">
        <v>35</v>
      </c>
      <c r="W15" s="52">
        <v>51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42</v>
      </c>
      <c r="V16" s="53">
        <v>39</v>
      </c>
      <c r="W16" s="53">
        <v>43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42.666666666666664</v>
      </c>
      <c r="W18" s="54">
        <f>AVERAGE(W5:W16)</f>
        <v>45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40</v>
      </c>
      <c r="G20" s="30"/>
      <c r="H20" s="26">
        <f>W7</f>
        <v>41</v>
      </c>
      <c r="I20" s="30"/>
      <c r="J20" s="29">
        <v>986</v>
      </c>
      <c r="K20" s="29"/>
      <c r="L20" s="80">
        <v>889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889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42</v>
      </c>
      <c r="G22" s="30"/>
      <c r="H22" s="26">
        <f>W8</f>
        <v>43</v>
      </c>
      <c r="I22" s="30"/>
      <c r="J22" s="29">
        <v>680</v>
      </c>
      <c r="K22" s="29"/>
      <c r="L22" s="80">
        <v>603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603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43</v>
      </c>
      <c r="G25" s="30"/>
      <c r="H25" s="26">
        <f>W9</f>
        <v>46</v>
      </c>
      <c r="I25" s="30"/>
      <c r="J25" s="29">
        <v>6730</v>
      </c>
      <c r="K25" s="29"/>
      <c r="L25" s="80">
        <v>4944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4944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41</v>
      </c>
      <c r="G27" s="30"/>
      <c r="H27" s="26">
        <f>W10</f>
        <v>42</v>
      </c>
      <c r="I27" s="30"/>
      <c r="J27" s="29">
        <v>2563</v>
      </c>
      <c r="K27" s="29"/>
      <c r="L27" s="80">
        <v>2459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2459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45</v>
      </c>
      <c r="G29" s="30"/>
      <c r="H29" s="26">
        <f>W12</f>
        <v>47</v>
      </c>
      <c r="I29" s="30"/>
      <c r="J29" s="29">
        <v>1562</v>
      </c>
      <c r="K29" s="29"/>
      <c r="L29" s="80">
        <v>1334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1334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45</v>
      </c>
      <c r="G31" s="30"/>
      <c r="H31" s="26">
        <f>W13</f>
        <v>49</v>
      </c>
      <c r="I31" s="30"/>
      <c r="J31" s="29">
        <v>3205</v>
      </c>
      <c r="K31" s="29"/>
      <c r="L31" s="80">
        <v>2643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2643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43</v>
      </c>
      <c r="G33" s="30"/>
      <c r="H33" s="26">
        <f>W15</f>
        <v>51</v>
      </c>
      <c r="I33" s="30"/>
      <c r="J33" s="29">
        <v>238</v>
      </c>
      <c r="K33" s="29"/>
      <c r="L33" s="80">
        <v>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42</v>
      </c>
      <c r="G37" s="30"/>
      <c r="H37" s="26">
        <f>W16</f>
        <v>43</v>
      </c>
      <c r="I37" s="30"/>
      <c r="J37" s="29">
        <v>26</v>
      </c>
      <c r="K37" s="29"/>
      <c r="L37" s="80">
        <v>25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25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36812</v>
      </c>
      <c r="K40" s="31"/>
      <c r="L40" s="72">
        <f>SUM(L5:L39)</f>
        <v>33373</v>
      </c>
      <c r="M40" s="26"/>
      <c r="N40" s="61">
        <f>+J40-L40</f>
        <v>3439</v>
      </c>
      <c r="O40" s="61"/>
      <c r="P40" s="67"/>
      <c r="Q40" s="62">
        <f>SUM(Q5:Q39)</f>
        <v>0</v>
      </c>
      <c r="R40" s="63">
        <f>SUM(R5:R39)/IF($L$40&gt;0,$L40,$J40)</f>
        <v>0.78179965840649623</v>
      </c>
      <c r="S40" s="63">
        <f>SUM(S5:S39)/IF($L$40&gt;0,$L40,$J40)</f>
        <v>0.21820034159350374</v>
      </c>
      <c r="T40" s="77">
        <f>R42/(R42+(S42-LOOKUP(J2,[2]!date,[2]!enaft)))</f>
        <v>0.84796385972894794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9.3420623709659867E-2</v>
      </c>
      <c r="O41" s="43"/>
      <c r="P41" s="68"/>
      <c r="T41" s="60">
        <f>SUM(R42:S42)</f>
        <v>33373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26091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36948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41</v>
      </c>
      <c r="I5" s="27"/>
      <c r="J5" s="29">
        <v>1118</v>
      </c>
      <c r="K5" s="29"/>
      <c r="L5" s="80">
        <v>989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989</v>
      </c>
      <c r="S5" s="58">
        <f>ROUND((1-P5)*J5,0)</f>
        <v>0</v>
      </c>
      <c r="U5" s="51">
        <v>32</v>
      </c>
      <c r="V5" s="51">
        <v>1</v>
      </c>
      <c r="W5" s="51">
        <v>35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7278</v>
      </c>
      <c r="K7" s="29"/>
      <c r="L7" s="80">
        <v>7278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7278</v>
      </c>
      <c r="S7" s="58">
        <f>ROUND((1-P7)*J7,0)</f>
        <v>0</v>
      </c>
      <c r="U7" s="52">
        <v>34</v>
      </c>
      <c r="V7" s="52">
        <v>3</v>
      </c>
      <c r="W7" s="52">
        <v>36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31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38</v>
      </c>
      <c r="V9" s="52">
        <v>5</v>
      </c>
      <c r="W9" s="52">
        <v>38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34</v>
      </c>
      <c r="I10" s="30"/>
      <c r="J10" s="29">
        <v>3060</v>
      </c>
      <c r="K10" s="29"/>
      <c r="L10" s="80">
        <v>2938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2938</v>
      </c>
      <c r="S10" s="58">
        <f>ROUND((1-P10)*J10,0)</f>
        <v>0</v>
      </c>
      <c r="U10" s="52">
        <v>36</v>
      </c>
      <c r="V10" s="52">
        <v>6</v>
      </c>
      <c r="W10" s="52">
        <v>37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34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37</v>
      </c>
      <c r="V12" s="52">
        <v>8</v>
      </c>
      <c r="W12" s="52">
        <v>38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36</v>
      </c>
      <c r="V13" s="52">
        <v>9</v>
      </c>
      <c r="W13" s="52">
        <v>35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41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35</v>
      </c>
      <c r="I15" s="30"/>
      <c r="J15" s="29">
        <v>15568</v>
      </c>
      <c r="K15" s="29"/>
      <c r="L15" s="80">
        <v>13435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13435</v>
      </c>
      <c r="S15" s="58">
        <f>ROUND((1-P15)*J15,0)</f>
        <v>0</v>
      </c>
      <c r="U15" s="52">
        <v>35</v>
      </c>
      <c r="V15" s="52">
        <v>35</v>
      </c>
      <c r="W15" s="52">
        <v>32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31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34.666666666666664</v>
      </c>
      <c r="W18" s="54">
        <f>AVERAGE(W5:W16)</f>
        <v>35.083333333333336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34</v>
      </c>
      <c r="G20" s="30"/>
      <c r="H20" s="26">
        <f>W7</f>
        <v>36</v>
      </c>
      <c r="I20" s="30"/>
      <c r="J20" s="29">
        <v>1563</v>
      </c>
      <c r="K20" s="29"/>
      <c r="L20" s="80">
        <v>1371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1371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31</v>
      </c>
      <c r="I22" s="30"/>
      <c r="J22" s="29">
        <v>1447</v>
      </c>
      <c r="K22" s="29"/>
      <c r="L22" s="80">
        <v>1523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1523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38</v>
      </c>
      <c r="G25" s="30"/>
      <c r="H25" s="26">
        <f>W9</f>
        <v>38</v>
      </c>
      <c r="I25" s="30"/>
      <c r="J25" s="29">
        <v>11207</v>
      </c>
      <c r="K25" s="29"/>
      <c r="L25" s="80">
        <v>11207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11207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36</v>
      </c>
      <c r="G27" s="30"/>
      <c r="H27" s="26">
        <f>W10</f>
        <v>37</v>
      </c>
      <c r="I27" s="30"/>
      <c r="J27" s="29">
        <v>3090</v>
      </c>
      <c r="K27" s="29"/>
      <c r="L27" s="80">
        <v>2984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2984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37</v>
      </c>
      <c r="G29" s="30"/>
      <c r="H29" s="26">
        <f>W12</f>
        <v>38</v>
      </c>
      <c r="I29" s="30"/>
      <c r="J29" s="29">
        <v>2473</v>
      </c>
      <c r="K29" s="29"/>
      <c r="L29" s="80">
        <v>2359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2359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36</v>
      </c>
      <c r="G31" s="30"/>
      <c r="H31" s="26">
        <f>W13</f>
        <v>35</v>
      </c>
      <c r="I31" s="30"/>
      <c r="J31" s="29">
        <v>4470</v>
      </c>
      <c r="K31" s="29"/>
      <c r="L31" s="80">
        <v>4611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4611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35</v>
      </c>
      <c r="G33" s="30"/>
      <c r="H33" s="26">
        <f>W15</f>
        <v>32</v>
      </c>
      <c r="I33" s="30"/>
      <c r="J33" s="29">
        <v>848</v>
      </c>
      <c r="K33" s="29"/>
      <c r="L33" s="80">
        <v>1076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1076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31</v>
      </c>
      <c r="I37" s="30"/>
      <c r="J37" s="29">
        <v>36</v>
      </c>
      <c r="K37" s="29"/>
      <c r="L37" s="80">
        <v>37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59440</v>
      </c>
      <c r="K40" s="31"/>
      <c r="L40" s="72">
        <f>SUM(L5:L39)</f>
        <v>57090</v>
      </c>
      <c r="M40" s="26"/>
      <c r="N40" s="61">
        <f>+J40-L40</f>
        <v>2350</v>
      </c>
      <c r="O40" s="61"/>
      <c r="P40" s="67"/>
      <c r="Q40" s="62">
        <f>SUM(Q5:Q39)</f>
        <v>0</v>
      </c>
      <c r="R40" s="63">
        <f>SUM(R5:R39)/IF($L$40&gt;0,$L40,$J40)</f>
        <v>0.87244701348747589</v>
      </c>
      <c r="S40" s="63">
        <f>SUM(S5:S39)/IF($L$40&gt;0,$L40,$J40)</f>
        <v>0.12755298651252409</v>
      </c>
      <c r="T40" s="77">
        <f>R42/(R42+(S42-LOOKUP(J2,[2]!date,[2]!enaft)))</f>
        <v>0.91414308262672983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3.9535666218034948E-2</v>
      </c>
      <c r="O41" s="43"/>
      <c r="P41" s="68"/>
      <c r="T41" s="60">
        <f>SUM(R42:S42)</f>
        <v>57090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49808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36949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41</v>
      </c>
      <c r="I5" s="27"/>
      <c r="J5" s="29">
        <v>1203</v>
      </c>
      <c r="K5" s="29"/>
      <c r="L5" s="80">
        <v>989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989</v>
      </c>
      <c r="S5" s="58">
        <f>ROUND((1-P5)*J5,0)</f>
        <v>0</v>
      </c>
      <c r="U5" s="51">
        <v>24</v>
      </c>
      <c r="V5" s="51">
        <v>1</v>
      </c>
      <c r="W5" s="51">
        <v>28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25</v>
      </c>
      <c r="V6" s="52">
        <v>2</v>
      </c>
      <c r="W6" s="52">
        <v>29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25</v>
      </c>
      <c r="G7" s="30"/>
      <c r="H7" s="26">
        <f>W6</f>
        <v>29</v>
      </c>
      <c r="I7" s="30"/>
      <c r="J7" s="29">
        <v>9838</v>
      </c>
      <c r="K7" s="29"/>
      <c r="L7" s="80">
        <v>8558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8558</v>
      </c>
      <c r="S7" s="58">
        <f>ROUND((1-P7)*J7,0)</f>
        <v>0</v>
      </c>
      <c r="U7" s="52">
        <v>25</v>
      </c>
      <c r="V7" s="52">
        <v>3</v>
      </c>
      <c r="W7" s="52">
        <v>30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26</v>
      </c>
      <c r="V8" s="52">
        <v>4</v>
      </c>
      <c r="W8" s="52">
        <v>30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31</v>
      </c>
      <c r="V9" s="52">
        <v>5</v>
      </c>
      <c r="W9" s="52">
        <v>34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25</v>
      </c>
      <c r="G10" s="30"/>
      <c r="H10" s="26">
        <f>W11</f>
        <v>28</v>
      </c>
      <c r="I10" s="30"/>
      <c r="J10" s="29">
        <v>4045</v>
      </c>
      <c r="K10" s="29"/>
      <c r="L10" s="80">
        <v>3676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3676</v>
      </c>
      <c r="S10" s="58">
        <f>ROUND((1-P10)*J10,0)</f>
        <v>0</v>
      </c>
      <c r="U10" s="52">
        <v>29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25</v>
      </c>
      <c r="V11" s="52">
        <v>7</v>
      </c>
      <c r="W11" s="52">
        <v>28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32</v>
      </c>
      <c r="V12" s="52">
        <v>8</v>
      </c>
      <c r="W12" s="52">
        <v>35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36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41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28</v>
      </c>
      <c r="I15" s="30"/>
      <c r="J15" s="29">
        <v>20619</v>
      </c>
      <c r="K15" s="29"/>
      <c r="L15" s="80">
        <v>18094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18094</v>
      </c>
      <c r="S15" s="58">
        <f>ROUND((1-P15)*J15,0)</f>
        <v>0</v>
      </c>
      <c r="U15" s="52">
        <v>31</v>
      </c>
      <c r="V15" s="52">
        <v>35</v>
      </c>
      <c r="W15" s="52">
        <v>34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26</v>
      </c>
      <c r="V16" s="53">
        <v>39</v>
      </c>
      <c r="W16" s="53">
        <v>30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28.333333333333332</v>
      </c>
      <c r="W18" s="54">
        <f>AVERAGE(W5:W16)</f>
        <v>32.25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30</v>
      </c>
      <c r="I20" s="30"/>
      <c r="J20" s="29">
        <v>2429</v>
      </c>
      <c r="K20" s="29"/>
      <c r="L20" s="80">
        <v>1948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1948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26</v>
      </c>
      <c r="G22" s="30"/>
      <c r="H22" s="26">
        <f>W8</f>
        <v>30</v>
      </c>
      <c r="I22" s="30"/>
      <c r="J22" s="29">
        <v>1907</v>
      </c>
      <c r="K22" s="29"/>
      <c r="L22" s="80">
        <v>1600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1600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31</v>
      </c>
      <c r="G25" s="30"/>
      <c r="H25" s="26">
        <f>W9</f>
        <v>34</v>
      </c>
      <c r="I25" s="30"/>
      <c r="J25" s="29">
        <v>15375</v>
      </c>
      <c r="K25" s="29"/>
      <c r="L25" s="80">
        <v>13589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13589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29</v>
      </c>
      <c r="G27" s="30"/>
      <c r="H27" s="26">
        <f>W10</f>
        <v>32</v>
      </c>
      <c r="I27" s="30"/>
      <c r="J27" s="29">
        <v>3827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32</v>
      </c>
      <c r="G29" s="30"/>
      <c r="H29" s="26">
        <f>W12</f>
        <v>35</v>
      </c>
      <c r="I29" s="30"/>
      <c r="J29" s="29">
        <v>3044</v>
      </c>
      <c r="K29" s="29"/>
      <c r="L29" s="80">
        <v>2701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2701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36</v>
      </c>
      <c r="I31" s="30"/>
      <c r="J31" s="29">
        <v>5314</v>
      </c>
      <c r="K31" s="29"/>
      <c r="L31" s="80">
        <v>4470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4470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31</v>
      </c>
      <c r="G33" s="30"/>
      <c r="H33" s="26">
        <f>W15</f>
        <v>34</v>
      </c>
      <c r="I33" s="30"/>
      <c r="J33" s="29">
        <v>1153</v>
      </c>
      <c r="K33" s="29"/>
      <c r="L33" s="80">
        <v>924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924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26</v>
      </c>
      <c r="G37" s="30"/>
      <c r="H37" s="26">
        <f>W16</f>
        <v>30</v>
      </c>
      <c r="I37" s="30"/>
      <c r="J37" s="29">
        <v>43</v>
      </c>
      <c r="K37" s="29"/>
      <c r="L37" s="80">
        <v>39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39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76079</v>
      </c>
      <c r="K40" s="31"/>
      <c r="L40" s="72">
        <f>SUM(L5:L39)</f>
        <v>67381</v>
      </c>
      <c r="M40" s="26"/>
      <c r="N40" s="61">
        <f>+J40-L40</f>
        <v>8698</v>
      </c>
      <c r="O40" s="61"/>
      <c r="P40" s="67"/>
      <c r="Q40" s="62">
        <f>SUM(Q5:Q39)</f>
        <v>0</v>
      </c>
      <c r="R40" s="63">
        <f>SUM(R5:R39)/IF($L$40&gt;0,$L40,$J40)</f>
        <v>0.89192799157032399</v>
      </c>
      <c r="S40" s="63">
        <f>SUM(S5:S39)/IF($L$40&gt;0,$L40,$J40)</f>
        <v>0.10807200842967603</v>
      </c>
      <c r="T40" s="77">
        <f>R42/(R42+(S42-LOOKUP(J2,[2]!date,[2]!enaft)))</f>
        <v>0.92778300940148506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0.11432852692595852</v>
      </c>
      <c r="O41" s="43"/>
      <c r="P41" s="68"/>
      <c r="T41" s="60">
        <f>SUM(R42:S42)</f>
        <v>67381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60099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3" sqref="S43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36923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32</v>
      </c>
      <c r="G5" s="27"/>
      <c r="H5" s="28">
        <f>W14</f>
        <v>33</v>
      </c>
      <c r="I5" s="27"/>
      <c r="J5" s="29">
        <v>1375</v>
      </c>
      <c r="K5" s="29"/>
      <c r="L5" s="80">
        <v>1332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1332</v>
      </c>
      <c r="S5" s="58">
        <f>ROUND((1-P5)*J5,0)</f>
        <v>0</v>
      </c>
      <c r="U5" s="51">
        <v>27</v>
      </c>
      <c r="V5" s="51">
        <v>1</v>
      </c>
      <c r="W5" s="51">
        <v>31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29</v>
      </c>
      <c r="V6" s="52">
        <v>2</v>
      </c>
      <c r="W6" s="52">
        <v>32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29</v>
      </c>
      <c r="G7" s="30"/>
      <c r="H7" s="26">
        <f>W6</f>
        <v>32</v>
      </c>
      <c r="I7" s="30"/>
      <c r="J7" s="29">
        <v>7558</v>
      </c>
      <c r="K7" s="29"/>
      <c r="L7" s="80">
        <v>6597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6597</v>
      </c>
      <c r="S7" s="58">
        <f>ROUND((1-P7)*J7,0)</f>
        <v>0</v>
      </c>
      <c r="U7" s="52">
        <v>27</v>
      </c>
      <c r="V7" s="52">
        <v>3</v>
      </c>
      <c r="W7" s="52">
        <v>31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30</v>
      </c>
      <c r="V8" s="52">
        <v>4</v>
      </c>
      <c r="W8" s="52">
        <v>31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29</v>
      </c>
      <c r="V9" s="52">
        <v>5</v>
      </c>
      <c r="W9" s="52">
        <v>32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28</v>
      </c>
      <c r="G10" s="30"/>
      <c r="H10" s="26">
        <f>W11</f>
        <v>31</v>
      </c>
      <c r="I10" s="30"/>
      <c r="J10" s="29">
        <v>2676</v>
      </c>
      <c r="K10" s="29"/>
      <c r="L10" s="80">
        <v>2307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2307</v>
      </c>
      <c r="S10" s="58">
        <f>ROUND((1-P10)*J10,0)</f>
        <v>0</v>
      </c>
      <c r="U10" s="52">
        <v>27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28</v>
      </c>
      <c r="V11" s="52">
        <v>7</v>
      </c>
      <c r="W11" s="52">
        <v>31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30</v>
      </c>
      <c r="V12" s="52">
        <v>8</v>
      </c>
      <c r="W12" s="52">
        <v>32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30</v>
      </c>
      <c r="V13" s="52">
        <v>9</v>
      </c>
      <c r="W13" s="52">
        <v>32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32</v>
      </c>
      <c r="V14" s="52">
        <v>15</v>
      </c>
      <c r="W14" s="52">
        <v>33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31</v>
      </c>
      <c r="I15" s="30"/>
      <c r="J15" s="29">
        <v>15725</v>
      </c>
      <c r="K15" s="29"/>
      <c r="L15" s="80">
        <v>13200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13200</v>
      </c>
      <c r="S15" s="58">
        <f>ROUND((1-P15)*J15,0)</f>
        <v>0</v>
      </c>
      <c r="U15" s="52">
        <v>30</v>
      </c>
      <c r="V15" s="52">
        <v>35</v>
      </c>
      <c r="W15" s="52">
        <v>33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30</v>
      </c>
      <c r="V16" s="53">
        <v>39</v>
      </c>
      <c r="W16" s="53">
        <v>31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29.083333333333332</v>
      </c>
      <c r="W18" s="54">
        <f>AVERAGE(W5:W16)</f>
        <v>31.75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27</v>
      </c>
      <c r="G20" s="30"/>
      <c r="H20" s="26">
        <f>W7</f>
        <v>31</v>
      </c>
      <c r="I20" s="30"/>
      <c r="J20" s="162">
        <v>1636</v>
      </c>
      <c r="K20" s="29"/>
      <c r="L20" s="80">
        <v>1252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1252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30</v>
      </c>
      <c r="G22" s="30"/>
      <c r="H22" s="26">
        <f>W8</f>
        <v>31</v>
      </c>
      <c r="I22" s="30"/>
      <c r="J22" s="29">
        <v>1800</v>
      </c>
      <c r="K22" s="29"/>
      <c r="L22" s="80">
        <v>1723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1723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29</v>
      </c>
      <c r="G25" s="30"/>
      <c r="H25" s="26">
        <f>W9</f>
        <v>32</v>
      </c>
      <c r="I25" s="30"/>
      <c r="J25" s="29">
        <v>13065</v>
      </c>
      <c r="K25" s="29"/>
      <c r="L25" s="80">
        <v>11280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11280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27</v>
      </c>
      <c r="G27" s="30"/>
      <c r="H27" s="26">
        <f>W10</f>
        <v>32</v>
      </c>
      <c r="I27" s="30"/>
      <c r="J27" s="29">
        <v>4037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30</v>
      </c>
      <c r="G29" s="30"/>
      <c r="H29" s="26">
        <f>W12</f>
        <v>32</v>
      </c>
      <c r="I29" s="30"/>
      <c r="J29" s="29">
        <v>3971</v>
      </c>
      <c r="K29" s="29"/>
      <c r="L29" s="80">
        <v>3743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3743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30</v>
      </c>
      <c r="G31" s="30"/>
      <c r="H31" s="26">
        <f>W13</f>
        <v>32</v>
      </c>
      <c r="I31" s="30"/>
      <c r="J31" s="29">
        <v>4914</v>
      </c>
      <c r="K31" s="29"/>
      <c r="L31" s="80">
        <v>4633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4633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30</v>
      </c>
      <c r="G33" s="30"/>
      <c r="H33" s="26">
        <f>W15</f>
        <v>33</v>
      </c>
      <c r="I33" s="30"/>
      <c r="J33" s="29">
        <v>1379</v>
      </c>
      <c r="K33" s="29"/>
      <c r="L33" s="80">
        <v>1150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1150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30</v>
      </c>
      <c r="G37" s="30"/>
      <c r="H37" s="26">
        <f>W16</f>
        <v>31</v>
      </c>
      <c r="I37" s="30"/>
      <c r="J37" s="29">
        <v>39</v>
      </c>
      <c r="K37" s="29"/>
      <c r="L37" s="80">
        <v>37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37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65457</v>
      </c>
      <c r="K40" s="31"/>
      <c r="L40" s="72">
        <f>SUM(L5:L39)</f>
        <v>58047</v>
      </c>
      <c r="M40" s="26"/>
      <c r="N40" s="61">
        <f>+J40-L40</f>
        <v>7410</v>
      </c>
      <c r="O40" s="61"/>
      <c r="P40" s="67"/>
      <c r="Q40" s="62">
        <f>SUM(Q5:Q39)</f>
        <v>0</v>
      </c>
      <c r="R40" s="63">
        <f>SUM(R5:R39)/IF($L$40&gt;0,$L40,$J40)</f>
        <v>0.87454993367443623</v>
      </c>
      <c r="S40" s="63">
        <f>SUM(S5:S39)/IF($L$40&gt;0,$L40,$J40)</f>
        <v>0.12545006632556377</v>
      </c>
      <c r="T40" s="77">
        <f>R42/(R42+(S42-LOOKUP(J2,[2]!date,[2]!enaft)))</f>
        <v>0.90745772407135961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0.11320408818002659</v>
      </c>
      <c r="O41" s="43"/>
      <c r="P41" s="68"/>
      <c r="T41" s="60">
        <f>SUM(R42:S42)</f>
        <v>58047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50765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f>LOOKUP(J3,[2]!date,[2]!buysell)+[2]COH!$G$129</f>
        <v>0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20500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74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abSelected="1" topLeftCell="A2" zoomScale="70" workbookViewId="0">
      <pane xSplit="5" topLeftCell="F1" activePane="topRight" state="frozenSplit"/>
      <selection pane="topRight" activeCell="L37" sqref="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8.5703125" style="75" bestFit="1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36950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31</v>
      </c>
      <c r="G5" s="27"/>
      <c r="H5" s="28">
        <f>W14</f>
        <v>31</v>
      </c>
      <c r="I5" s="27"/>
      <c r="J5" s="29">
        <v>1418</v>
      </c>
      <c r="K5" s="29"/>
      <c r="L5" s="80">
        <v>1418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1418</v>
      </c>
      <c r="S5" s="58">
        <f>ROUND((1-P5)*J5,0)</f>
        <v>0</v>
      </c>
      <c r="U5" s="51">
        <v>24</v>
      </c>
      <c r="V5" s="51">
        <v>1</v>
      </c>
      <c r="W5" s="51">
        <v>25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24</v>
      </c>
      <c r="V6" s="52">
        <v>2</v>
      </c>
      <c r="W6" s="52">
        <v>24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24</v>
      </c>
      <c r="G7" s="30"/>
      <c r="H7" s="26">
        <f>W6</f>
        <v>24</v>
      </c>
      <c r="I7" s="30"/>
      <c r="J7" s="29">
        <v>9158</v>
      </c>
      <c r="K7" s="29"/>
      <c r="L7" s="80">
        <v>9158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9158</v>
      </c>
      <c r="S7" s="58">
        <f>ROUND((1-P7)*J7,0)</f>
        <v>0</v>
      </c>
      <c r="U7" s="52">
        <v>25</v>
      </c>
      <c r="V7" s="52">
        <v>3</v>
      </c>
      <c r="W7" s="52">
        <v>25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24</v>
      </c>
      <c r="V8" s="52">
        <v>4</v>
      </c>
      <c r="W8" s="52">
        <v>24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29</v>
      </c>
      <c r="V9" s="52">
        <v>5</v>
      </c>
      <c r="W9" s="52">
        <v>27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24</v>
      </c>
      <c r="G10" s="30"/>
      <c r="H10" s="26">
        <f>W11</f>
        <v>25</v>
      </c>
      <c r="I10" s="30"/>
      <c r="J10" s="29">
        <v>4168</v>
      </c>
      <c r="K10" s="29"/>
      <c r="L10" s="80">
        <v>4045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4045</v>
      </c>
      <c r="S10" s="58">
        <f>ROUND((1-P10)*J10,0)</f>
        <v>0</v>
      </c>
      <c r="U10" s="52">
        <v>28</v>
      </c>
      <c r="V10" s="52">
        <v>6</v>
      </c>
      <c r="W10" s="52">
        <v>25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24</v>
      </c>
      <c r="V11" s="52">
        <v>7</v>
      </c>
      <c r="W11" s="52">
        <v>25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29</v>
      </c>
      <c r="V12" s="52">
        <v>8</v>
      </c>
      <c r="W12" s="52">
        <v>27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29</v>
      </c>
      <c r="V13" s="52">
        <v>9</v>
      </c>
      <c r="W13" s="52">
        <v>27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31</v>
      </c>
      <c r="V14" s="52">
        <v>15</v>
      </c>
      <c r="W14" s="52">
        <v>31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24</v>
      </c>
      <c r="G15" s="30"/>
      <c r="H15" s="26">
        <f>W5</f>
        <v>25</v>
      </c>
      <c r="I15" s="30"/>
      <c r="J15" s="29">
        <v>19619</v>
      </c>
      <c r="K15" s="29"/>
      <c r="L15" s="80">
        <v>18988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18988</v>
      </c>
      <c r="S15" s="58">
        <f>ROUND((1-P15)*J15,0)</f>
        <v>0</v>
      </c>
      <c r="U15" s="52">
        <v>26</v>
      </c>
      <c r="V15" s="52">
        <v>35</v>
      </c>
      <c r="W15" s="52">
        <v>27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24</v>
      </c>
      <c r="V16" s="53">
        <v>39</v>
      </c>
      <c r="W16" s="53">
        <v>24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26.416666666666668</v>
      </c>
      <c r="W18" s="54">
        <f>AVERAGE(W5:W16)</f>
        <v>25.916666666666668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25</v>
      </c>
      <c r="G20" s="30"/>
      <c r="H20" s="26">
        <f>W7</f>
        <v>25</v>
      </c>
      <c r="I20" s="30"/>
      <c r="J20" s="29">
        <v>2429</v>
      </c>
      <c r="K20" s="29"/>
      <c r="L20" s="80">
        <v>2429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2429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24</v>
      </c>
      <c r="G22" s="30"/>
      <c r="H22" s="26">
        <f>W8</f>
        <v>24</v>
      </c>
      <c r="I22" s="30"/>
      <c r="J22" s="29">
        <v>2060</v>
      </c>
      <c r="K22" s="29"/>
      <c r="L22" s="80">
        <v>2060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2060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29</v>
      </c>
      <c r="G25" s="30"/>
      <c r="H25" s="26">
        <f>W9</f>
        <v>27</v>
      </c>
      <c r="I25" s="30"/>
      <c r="J25" s="29">
        <v>15565</v>
      </c>
      <c r="K25" s="29"/>
      <c r="L25" s="80">
        <v>16757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16757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28</v>
      </c>
      <c r="G27" s="30"/>
      <c r="H27" s="26">
        <f>W10</f>
        <v>25</v>
      </c>
      <c r="I27" s="30"/>
      <c r="J27" s="29">
        <v>3932</v>
      </c>
      <c r="K27" s="29"/>
      <c r="L27" s="80">
        <v>4248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4248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29</v>
      </c>
      <c r="G29" s="30"/>
      <c r="H29" s="26">
        <f>W12</f>
        <v>27</v>
      </c>
      <c r="I29" s="30"/>
      <c r="J29" s="29">
        <v>3386</v>
      </c>
      <c r="K29" s="29"/>
      <c r="L29" s="80">
        <v>3613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3613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29</v>
      </c>
      <c r="G31" s="30"/>
      <c r="H31" s="26">
        <f>W13</f>
        <v>27</v>
      </c>
      <c r="I31" s="30"/>
      <c r="J31" s="29">
        <v>5454</v>
      </c>
      <c r="K31" s="29"/>
      <c r="L31" s="80">
        <v>5735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5735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26</v>
      </c>
      <c r="G33" s="30"/>
      <c r="H33" s="26">
        <f>W15</f>
        <v>27</v>
      </c>
      <c r="I33" s="30"/>
      <c r="J33" s="29">
        <v>1534</v>
      </c>
      <c r="K33" s="29"/>
      <c r="L33" s="80">
        <v>1457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1457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24</v>
      </c>
      <c r="G37" s="30"/>
      <c r="H37" s="26">
        <f>W16</f>
        <v>24</v>
      </c>
      <c r="I37" s="30"/>
      <c r="J37" s="29">
        <v>45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76050</v>
      </c>
      <c r="K40" s="31"/>
      <c r="L40" s="72">
        <f>SUM(L5:L39)</f>
        <v>77235</v>
      </c>
      <c r="M40" s="26"/>
      <c r="N40" s="61">
        <f>+J40-L40</f>
        <v>-1185</v>
      </c>
      <c r="O40" s="61"/>
      <c r="P40" s="67"/>
      <c r="Q40" s="62">
        <f>SUM(Q5:Q39)</f>
        <v>0</v>
      </c>
      <c r="R40" s="63">
        <f>SUM(R5:R39)/IF($L$40&gt;0,$L40,$J40)</f>
        <v>0.90571632032109795</v>
      </c>
      <c r="S40" s="63">
        <f>SUM(S5:S39)/IF($L$40&gt;0,$L40,$J40)</f>
        <v>9.4283679678902055E-2</v>
      </c>
      <c r="T40" s="77">
        <f>R42/(R42+(S42-LOOKUP(J2,[2]!date,[2]!enaft)))</f>
        <v>0.93731827256769973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-1.5581854043392518E-2</v>
      </c>
      <c r="O41" s="43"/>
      <c r="P41" s="68"/>
      <c r="T41" s="60">
        <f>SUM(R42:S42)</f>
        <v>77235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163">
        <f>SUM(R5:R39)</f>
        <v>69953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R43" s="164"/>
      <c r="S43" s="76">
        <v>20146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165">
        <v>69079</v>
      </c>
      <c r="S44" s="85">
        <v>20596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0.18745399525869288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S43" sqref="S43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36924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18</v>
      </c>
      <c r="G5" s="27"/>
      <c r="H5" s="28">
        <f>W14</f>
        <v>22</v>
      </c>
      <c r="I5" s="27"/>
      <c r="J5" s="29">
        <v>1773</v>
      </c>
      <c r="K5" s="29"/>
      <c r="L5" s="80">
        <v>1602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1602</v>
      </c>
      <c r="S5" s="58">
        <f>ROUND((1-P5)*J5,0)</f>
        <v>0</v>
      </c>
      <c r="U5" s="51">
        <v>13</v>
      </c>
      <c r="V5" s="51">
        <v>1</v>
      </c>
      <c r="W5" s="51">
        <v>16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16</v>
      </c>
      <c r="V6" s="52">
        <v>2</v>
      </c>
      <c r="W6" s="52">
        <v>18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16</v>
      </c>
      <c r="G7" s="30"/>
      <c r="H7" s="26">
        <f>W6</f>
        <v>18</v>
      </c>
      <c r="I7" s="30"/>
      <c r="J7" s="29">
        <v>11718</v>
      </c>
      <c r="K7" s="29"/>
      <c r="L7" s="80">
        <v>11078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11078</v>
      </c>
      <c r="S7" s="58">
        <f>ROUND((1-P7)*J7,0)</f>
        <v>0</v>
      </c>
      <c r="U7" s="52">
        <v>13</v>
      </c>
      <c r="V7" s="52">
        <v>3</v>
      </c>
      <c r="W7" s="52">
        <v>16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14</v>
      </c>
      <c r="V8" s="52">
        <v>4</v>
      </c>
      <c r="W8" s="52">
        <v>17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15</v>
      </c>
      <c r="V9" s="52">
        <v>5</v>
      </c>
      <c r="W9" s="52">
        <v>17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15</v>
      </c>
      <c r="G10" s="30"/>
      <c r="H10" s="26">
        <f>W11</f>
        <v>17</v>
      </c>
      <c r="I10" s="30"/>
      <c r="J10" s="29">
        <v>4275</v>
      </c>
      <c r="K10" s="29"/>
      <c r="L10" s="80">
        <v>4029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4029</v>
      </c>
      <c r="S10" s="58">
        <f>ROUND((1-P10)*J10,0)</f>
        <v>0</v>
      </c>
      <c r="U10" s="52">
        <v>13</v>
      </c>
      <c r="V10" s="52">
        <v>6</v>
      </c>
      <c r="W10" s="52">
        <v>15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15</v>
      </c>
      <c r="V11" s="52">
        <v>7</v>
      </c>
      <c r="W11" s="52">
        <v>17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15</v>
      </c>
      <c r="V12" s="52">
        <v>8</v>
      </c>
      <c r="W12" s="52">
        <v>18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15</v>
      </c>
      <c r="V13" s="52">
        <v>9</v>
      </c>
      <c r="W13" s="52">
        <v>18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18</v>
      </c>
      <c r="V14" s="52">
        <v>15</v>
      </c>
      <c r="W14" s="52">
        <v>22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13</v>
      </c>
      <c r="G15" s="30"/>
      <c r="H15" s="26">
        <f>W5</f>
        <v>16</v>
      </c>
      <c r="I15" s="30"/>
      <c r="J15" s="29">
        <v>24563</v>
      </c>
      <c r="K15" s="29"/>
      <c r="L15" s="80">
        <v>22670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22670</v>
      </c>
      <c r="S15" s="58">
        <f>ROUND((1-P15)*J15,0)</f>
        <v>0</v>
      </c>
      <c r="U15" s="52">
        <v>18</v>
      </c>
      <c r="V15" s="52">
        <v>35</v>
      </c>
      <c r="W15" s="52">
        <v>20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14</v>
      </c>
      <c r="V16" s="53">
        <v>39</v>
      </c>
      <c r="W16" s="53">
        <v>17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14.916666666666666</v>
      </c>
      <c r="W18" s="54">
        <f>AVERAGE(W5:W16)</f>
        <v>17.583333333333332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13</v>
      </c>
      <c r="G20" s="30"/>
      <c r="H20" s="26">
        <f>W7</f>
        <v>16</v>
      </c>
      <c r="I20" s="30"/>
      <c r="J20" s="29">
        <v>2984</v>
      </c>
      <c r="K20" s="29"/>
      <c r="L20" s="80">
        <v>2695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2695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14</v>
      </c>
      <c r="G22" s="30"/>
      <c r="H22" s="26">
        <f>W8</f>
        <v>17</v>
      </c>
      <c r="I22" s="30"/>
      <c r="J22" s="29">
        <v>3028</v>
      </c>
      <c r="K22" s="29"/>
      <c r="L22" s="80">
        <v>2797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2797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15</v>
      </c>
      <c r="G25" s="30"/>
      <c r="H25" s="26">
        <f>W9</f>
        <v>17</v>
      </c>
      <c r="I25" s="30"/>
      <c r="J25" s="29">
        <v>21401</v>
      </c>
      <c r="K25" s="29"/>
      <c r="L25" s="80">
        <v>20210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20210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13</v>
      </c>
      <c r="G27" s="30"/>
      <c r="H27" s="26">
        <f>W10</f>
        <v>15</v>
      </c>
      <c r="I27" s="30"/>
      <c r="J27" s="29">
        <v>4809</v>
      </c>
      <c r="K27" s="29"/>
      <c r="L27" s="80">
        <v>5021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5021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15</v>
      </c>
      <c r="G29" s="30"/>
      <c r="H29" s="26">
        <f>W12</f>
        <v>18</v>
      </c>
      <c r="I29" s="30"/>
      <c r="J29" s="29">
        <v>5145</v>
      </c>
      <c r="K29" s="29"/>
      <c r="L29" s="80">
        <v>4803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4803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15</v>
      </c>
      <c r="G31" s="30"/>
      <c r="H31" s="26">
        <f>W13</f>
        <v>18</v>
      </c>
      <c r="I31" s="30"/>
      <c r="J31" s="29">
        <v>6256</v>
      </c>
      <c r="K31" s="29"/>
      <c r="L31" s="80">
        <v>5834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5834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18</v>
      </c>
      <c r="G33" s="30"/>
      <c r="H33" s="26">
        <f>W15</f>
        <v>20</v>
      </c>
      <c r="I33" s="30"/>
      <c r="J33" s="29">
        <v>2293</v>
      </c>
      <c r="K33" s="29"/>
      <c r="L33" s="80">
        <v>2141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2141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14</v>
      </c>
      <c r="G37" s="30"/>
      <c r="H37" s="26">
        <f>W16</f>
        <v>17</v>
      </c>
      <c r="I37" s="30"/>
      <c r="J37" s="29">
        <v>55</v>
      </c>
      <c r="K37" s="29"/>
      <c r="L37" s="80">
        <v>52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52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95582</v>
      </c>
      <c r="K40" s="31"/>
      <c r="L40" s="72">
        <f>SUM(L5:L39)</f>
        <v>90214</v>
      </c>
      <c r="M40" s="26"/>
      <c r="N40" s="61">
        <f>+J40-L40</f>
        <v>5368</v>
      </c>
      <c r="O40" s="61"/>
      <c r="P40" s="67"/>
      <c r="Q40" s="62">
        <f>SUM(Q5:Q39)</f>
        <v>0</v>
      </c>
      <c r="R40" s="63">
        <f>SUM(R5:R39)/IF($L$40&gt;0,$L40,$J40)</f>
        <v>0.91928082115857845</v>
      </c>
      <c r="S40" s="63">
        <f>SUM(S5:S39)/IF($L$40&gt;0,$L40,$J40)</f>
        <v>8.0719178841421504E-2</v>
      </c>
      <c r="T40" s="77">
        <f>R42/(R42+(S42-LOOKUP(J2,[2]!date,[2]!enaft)))</f>
        <v>0.94124323281390099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5.6161201899939339E-2</v>
      </c>
      <c r="O41" s="43"/>
      <c r="P41" s="68"/>
      <c r="T41" s="60">
        <f>SUM(R42:S42)</f>
        <v>90214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82932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36925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28</v>
      </c>
      <c r="G5" s="27"/>
      <c r="H5" s="28">
        <f>W14</f>
        <v>28</v>
      </c>
      <c r="I5" s="27"/>
      <c r="J5" s="29">
        <v>1344</v>
      </c>
      <c r="K5" s="29"/>
      <c r="L5" s="80">
        <v>1344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1344</v>
      </c>
      <c r="S5" s="58">
        <f>ROUND((1-P5)*J5,0)</f>
        <v>0</v>
      </c>
      <c r="U5" s="51">
        <v>27</v>
      </c>
      <c r="V5" s="51">
        <v>1</v>
      </c>
      <c r="W5" s="51">
        <v>26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26</v>
      </c>
      <c r="V6" s="52">
        <v>2</v>
      </c>
      <c r="W6" s="52">
        <v>26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26</v>
      </c>
      <c r="G7" s="30"/>
      <c r="H7" s="26">
        <f>W6</f>
        <v>26</v>
      </c>
      <c r="I7" s="30"/>
      <c r="J7" s="29">
        <v>8517</v>
      </c>
      <c r="K7" s="29"/>
      <c r="L7" s="80">
        <v>8517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8517</v>
      </c>
      <c r="S7" s="58">
        <f>ROUND((1-P7)*J7,0)</f>
        <v>0</v>
      </c>
      <c r="U7" s="52">
        <v>26</v>
      </c>
      <c r="V7" s="52">
        <v>3</v>
      </c>
      <c r="W7" s="52">
        <v>27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26</v>
      </c>
      <c r="V8" s="52">
        <v>4</v>
      </c>
      <c r="W8" s="52">
        <v>24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26</v>
      </c>
      <c r="V9" s="52">
        <v>5</v>
      </c>
      <c r="W9" s="52">
        <v>26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26</v>
      </c>
      <c r="G10" s="30"/>
      <c r="H10" s="26">
        <f>W11</f>
        <v>26</v>
      </c>
      <c r="I10" s="30"/>
      <c r="J10" s="29">
        <v>2922</v>
      </c>
      <c r="K10" s="29"/>
      <c r="L10" s="80">
        <v>2922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2922</v>
      </c>
      <c r="S10" s="58">
        <f>ROUND((1-P10)*J10,0)</f>
        <v>0</v>
      </c>
      <c r="U10" s="52">
        <v>24</v>
      </c>
      <c r="V10" s="52">
        <v>6</v>
      </c>
      <c r="W10" s="52">
        <v>28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26</v>
      </c>
      <c r="V11" s="52">
        <v>7</v>
      </c>
      <c r="W11" s="52">
        <v>26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27</v>
      </c>
      <c r="V12" s="52">
        <v>8</v>
      </c>
      <c r="W12" s="52">
        <v>26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26</v>
      </c>
      <c r="V13" s="52">
        <v>9</v>
      </c>
      <c r="W13" s="52">
        <v>25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28</v>
      </c>
      <c r="V14" s="52">
        <v>15</v>
      </c>
      <c r="W14" s="52">
        <v>28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27</v>
      </c>
      <c r="G15" s="30"/>
      <c r="H15" s="26">
        <f>W5</f>
        <v>26</v>
      </c>
      <c r="I15" s="30"/>
      <c r="J15" s="29">
        <v>15725</v>
      </c>
      <c r="K15" s="29"/>
      <c r="L15" s="80">
        <v>16357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16357</v>
      </c>
      <c r="S15" s="58">
        <f>ROUND((1-P15)*J15,0)</f>
        <v>0</v>
      </c>
      <c r="U15" s="52">
        <v>25</v>
      </c>
      <c r="V15" s="52">
        <v>35</v>
      </c>
      <c r="W15" s="52">
        <v>25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26</v>
      </c>
      <c r="V16" s="53">
        <v>39</v>
      </c>
      <c r="W16" s="53">
        <v>24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26.083333333333332</v>
      </c>
      <c r="W18" s="54">
        <f>AVERAGE(W5:W16)</f>
        <v>25.916666666666668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26</v>
      </c>
      <c r="G20" s="30"/>
      <c r="H20" s="26">
        <f>W7</f>
        <v>27</v>
      </c>
      <c r="I20" s="30"/>
      <c r="J20" s="29">
        <v>1733</v>
      </c>
      <c r="K20" s="29"/>
      <c r="L20" s="80">
        <v>1636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1636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26</v>
      </c>
      <c r="G22" s="30"/>
      <c r="H22" s="26">
        <f>W8</f>
        <v>24</v>
      </c>
      <c r="I22" s="30"/>
      <c r="J22" s="29">
        <v>2107</v>
      </c>
      <c r="K22" s="29"/>
      <c r="L22" s="80">
        <v>2260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2260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26</v>
      </c>
      <c r="G25" s="30"/>
      <c r="H25" s="26">
        <f>W9</f>
        <v>26</v>
      </c>
      <c r="I25" s="30"/>
      <c r="J25" s="29">
        <v>14852</v>
      </c>
      <c r="K25" s="29"/>
      <c r="L25" s="80">
        <v>14852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14852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24</v>
      </c>
      <c r="G27" s="30"/>
      <c r="H27" s="26">
        <f>W10</f>
        <v>28</v>
      </c>
      <c r="I27" s="30"/>
      <c r="J27" s="29">
        <v>3651</v>
      </c>
      <c r="K27" s="29"/>
      <c r="L27" s="80">
        <v>3653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3653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27</v>
      </c>
      <c r="G29" s="30"/>
      <c r="H29" s="26">
        <f>W12</f>
        <v>26</v>
      </c>
      <c r="I29" s="30"/>
      <c r="J29" s="29">
        <v>3777</v>
      </c>
      <c r="K29" s="29"/>
      <c r="L29" s="80">
        <v>3891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3891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26</v>
      </c>
      <c r="G31" s="30"/>
      <c r="H31" s="26">
        <f>W13</f>
        <v>25</v>
      </c>
      <c r="I31" s="30"/>
      <c r="J31" s="29">
        <v>4709</v>
      </c>
      <c r="K31" s="29"/>
      <c r="L31" s="80">
        <v>4849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4849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25</v>
      </c>
      <c r="G33" s="30"/>
      <c r="H33" s="26">
        <f>W15</f>
        <v>25</v>
      </c>
      <c r="I33" s="30"/>
      <c r="J33" s="29">
        <v>1760</v>
      </c>
      <c r="K33" s="29"/>
      <c r="L33" s="80">
        <v>1760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1760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26</v>
      </c>
      <c r="G37" s="30"/>
      <c r="H37" s="26">
        <f>W16</f>
        <v>24</v>
      </c>
      <c r="I37" s="30"/>
      <c r="J37" s="29">
        <v>43</v>
      </c>
      <c r="K37" s="29"/>
      <c r="L37" s="80">
        <v>45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45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68422</v>
      </c>
      <c r="K40" s="31"/>
      <c r="L40" s="72">
        <f>SUM(L5:L39)</f>
        <v>69368</v>
      </c>
      <c r="M40" s="26"/>
      <c r="N40" s="61">
        <f>+J40-L40</f>
        <v>-946</v>
      </c>
      <c r="O40" s="61"/>
      <c r="P40" s="67"/>
      <c r="Q40" s="62">
        <f>SUM(Q5:Q39)</f>
        <v>0</v>
      </c>
      <c r="R40" s="63">
        <f>SUM(R5:R39)/IF($L$40&gt;0,$L40,$J40)</f>
        <v>0.89502364202514129</v>
      </c>
      <c r="S40" s="63">
        <f>SUM(S5:S39)/IF($L$40&gt;0,$L40,$J40)</f>
        <v>0.10497635797485873</v>
      </c>
      <c r="T40" s="77">
        <f>R42/(R42+(S42-LOOKUP(J2,[2]!date,[2]!enaft)))</f>
        <v>0.92303346564976285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-1.3825962409751202E-2</v>
      </c>
      <c r="O41" s="43"/>
      <c r="P41" s="68"/>
      <c r="T41" s="60">
        <f>SUM(R42:S42)</f>
        <v>69368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62086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36926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42</v>
      </c>
      <c r="I5" s="27"/>
      <c r="J5" s="29">
        <v>1001</v>
      </c>
      <c r="K5" s="29"/>
      <c r="L5" s="80">
        <v>745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745</v>
      </c>
      <c r="S5" s="58">
        <f>ROUND((1-P5)*J5,0)</f>
        <v>0</v>
      </c>
      <c r="U5" s="51">
        <v>31</v>
      </c>
      <c r="V5" s="51">
        <v>1</v>
      </c>
      <c r="W5" s="51">
        <v>35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37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37</v>
      </c>
      <c r="I7" s="30"/>
      <c r="J7" s="29">
        <v>6278</v>
      </c>
      <c r="K7" s="29"/>
      <c r="L7" s="80">
        <v>4997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4997</v>
      </c>
      <c r="S7" s="58">
        <f>ROUND((1-P7)*J7,0)</f>
        <v>0</v>
      </c>
      <c r="U7" s="52">
        <v>31</v>
      </c>
      <c r="V7" s="52">
        <v>3</v>
      </c>
      <c r="W7" s="52">
        <v>35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36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33</v>
      </c>
      <c r="V9" s="52">
        <v>5</v>
      </c>
      <c r="W9" s="52">
        <v>36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32</v>
      </c>
      <c r="G10" s="30"/>
      <c r="H10" s="26">
        <f>W11</f>
        <v>36</v>
      </c>
      <c r="I10" s="30"/>
      <c r="J10" s="29">
        <v>2183</v>
      </c>
      <c r="K10" s="29"/>
      <c r="L10" s="80">
        <v>1692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1692</v>
      </c>
      <c r="S10" s="58">
        <f>ROUND((1-P10)*J10,0)</f>
        <v>0</v>
      </c>
      <c r="U10" s="52">
        <v>32</v>
      </c>
      <c r="V10" s="52">
        <v>6</v>
      </c>
      <c r="W10" s="52">
        <v>36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32</v>
      </c>
      <c r="V11" s="52">
        <v>7</v>
      </c>
      <c r="W11" s="52">
        <v>36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33</v>
      </c>
      <c r="V12" s="52">
        <v>8</v>
      </c>
      <c r="W12" s="52">
        <v>37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38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42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31</v>
      </c>
      <c r="G15" s="30"/>
      <c r="H15" s="26">
        <f>W5</f>
        <v>35</v>
      </c>
      <c r="I15" s="30"/>
      <c r="J15" s="29">
        <v>13200</v>
      </c>
      <c r="K15" s="29"/>
      <c r="L15" s="80">
        <v>10675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10675</v>
      </c>
      <c r="S15" s="58">
        <f>ROUND((1-P15)*J15,0)</f>
        <v>0</v>
      </c>
      <c r="U15" s="52">
        <v>34</v>
      </c>
      <c r="V15" s="52">
        <v>35</v>
      </c>
      <c r="W15" s="52">
        <v>37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36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32.916666666666664</v>
      </c>
      <c r="W18" s="54">
        <f>AVERAGE(W5:W16)</f>
        <v>36.75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31</v>
      </c>
      <c r="G20" s="30"/>
      <c r="H20" s="26">
        <f>W7</f>
        <v>35</v>
      </c>
      <c r="I20" s="30"/>
      <c r="J20" s="29">
        <v>1252</v>
      </c>
      <c r="K20" s="29"/>
      <c r="L20" s="80">
        <v>867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867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36</v>
      </c>
      <c r="I22" s="30"/>
      <c r="J22" s="29">
        <v>1571</v>
      </c>
      <c r="K22" s="29"/>
      <c r="L22" s="80">
        <v>1341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1341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33</v>
      </c>
      <c r="G25" s="30"/>
      <c r="H25" s="26">
        <f>W9</f>
        <v>36</v>
      </c>
      <c r="I25" s="30"/>
      <c r="J25" s="29">
        <v>10684</v>
      </c>
      <c r="K25" s="29"/>
      <c r="L25" s="80">
        <v>8898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8898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32</v>
      </c>
      <c r="G27" s="30"/>
      <c r="H27" s="26">
        <f>W10</f>
        <v>36</v>
      </c>
      <c r="I27" s="30"/>
      <c r="J27" s="162">
        <v>2809</v>
      </c>
      <c r="K27" s="29"/>
      <c r="L27" s="80">
        <v>2388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2388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33</v>
      </c>
      <c r="G29" s="30"/>
      <c r="H29" s="26">
        <f>W12</f>
        <v>37</v>
      </c>
      <c r="I29" s="30"/>
      <c r="J29" s="29">
        <v>3093</v>
      </c>
      <c r="K29" s="29"/>
      <c r="L29" s="80">
        <v>2637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2637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38</v>
      </c>
      <c r="I31" s="30"/>
      <c r="J31" s="29">
        <v>3584</v>
      </c>
      <c r="K31" s="29"/>
      <c r="L31" s="80">
        <v>3022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3022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37</v>
      </c>
      <c r="I33" s="30"/>
      <c r="J33" s="29">
        <v>1074</v>
      </c>
      <c r="K33" s="29"/>
      <c r="L33" s="80">
        <v>845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845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36</v>
      </c>
      <c r="I37" s="30"/>
      <c r="J37" s="29">
        <v>35</v>
      </c>
      <c r="K37" s="29"/>
      <c r="L37" s="80">
        <v>32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32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54046</v>
      </c>
      <c r="K40" s="31"/>
      <c r="L40" s="72">
        <f>SUM(L5:L39)</f>
        <v>45421</v>
      </c>
      <c r="M40" s="26"/>
      <c r="N40" s="61">
        <f>+J40-L40</f>
        <v>8625</v>
      </c>
      <c r="O40" s="61"/>
      <c r="P40" s="67"/>
      <c r="Q40" s="62">
        <f>SUM(Q5:Q39)</f>
        <v>0</v>
      </c>
      <c r="R40" s="63">
        <f>SUM(R5:R39)/IF($L$40&gt;0,$L40,$J40)</f>
        <v>0.83967768212941152</v>
      </c>
      <c r="S40" s="63">
        <f>SUM(S5:S39)/IF($L$40&gt;0,$L40,$J40)</f>
        <v>0.16032231787058848</v>
      </c>
      <c r="T40" s="77">
        <f>R42/(R42+(S42-LOOKUP(J2,[2]!date,[2]!enaft)))</f>
        <v>0.88048296241573554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0.15958627835547501</v>
      </c>
      <c r="O41" s="43"/>
      <c r="P41" s="68"/>
      <c r="T41" s="60">
        <f>SUM(R42:S42)</f>
        <v>45421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38139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zoomScale="70" workbookViewId="0">
      <pane xSplit="5" topLeftCell="F1" activePane="topRight" state="frozenSplit"/>
      <selection pane="topRight" activeCell="L4" sqref="L4: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36927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36</v>
      </c>
      <c r="G5" s="27"/>
      <c r="H5" s="28">
        <f>W14</f>
        <v>34</v>
      </c>
      <c r="I5" s="27"/>
      <c r="J5" s="29">
        <v>1001</v>
      </c>
      <c r="K5" s="29"/>
      <c r="L5" s="80">
        <v>1087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1087</v>
      </c>
      <c r="S5" s="58">
        <f>ROUND((1-P5)*J5,0)</f>
        <v>0</v>
      </c>
      <c r="U5" s="51">
        <v>32</v>
      </c>
      <c r="V5" s="51">
        <v>1</v>
      </c>
      <c r="W5" s="51">
        <v>32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6278</v>
      </c>
      <c r="K7" s="29"/>
      <c r="L7" s="80">
        <v>6278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6278</v>
      </c>
      <c r="S7" s="58">
        <f>ROUND((1-P7)*J7,0)</f>
        <v>0</v>
      </c>
      <c r="U7" s="52">
        <v>32</v>
      </c>
      <c r="V7" s="52">
        <v>3</v>
      </c>
      <c r="W7" s="52">
        <v>32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34</v>
      </c>
      <c r="V9" s="52">
        <v>5</v>
      </c>
      <c r="W9" s="52">
        <v>34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32</v>
      </c>
      <c r="I10" s="30"/>
      <c r="J10" s="29">
        <v>2060</v>
      </c>
      <c r="K10" s="29"/>
      <c r="L10" s="80">
        <v>2183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2183</v>
      </c>
      <c r="S10" s="58">
        <f>ROUND((1-P10)*J10,0)</f>
        <v>0</v>
      </c>
      <c r="U10" s="52">
        <v>34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32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34</v>
      </c>
      <c r="V12" s="52">
        <v>8</v>
      </c>
      <c r="W12" s="52">
        <v>33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33</v>
      </c>
      <c r="V13" s="52">
        <v>9</v>
      </c>
      <c r="W13" s="52">
        <v>33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36</v>
      </c>
      <c r="V14" s="52">
        <v>15</v>
      </c>
      <c r="W14" s="52">
        <v>34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32</v>
      </c>
      <c r="I15" s="30"/>
      <c r="J15" s="29">
        <v>12568</v>
      </c>
      <c r="K15" s="29"/>
      <c r="L15" s="80">
        <v>12568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12568</v>
      </c>
      <c r="S15" s="58">
        <f>ROUND((1-P15)*J15,0)</f>
        <v>0</v>
      </c>
      <c r="U15" s="52">
        <v>33</v>
      </c>
      <c r="V15" s="52">
        <v>35</v>
      </c>
      <c r="W15" s="52">
        <v>35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33.166666666666664</v>
      </c>
      <c r="W18" s="54">
        <f>AVERAGE(W5:W16)</f>
        <v>32.833333333333336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32</v>
      </c>
      <c r="G20" s="30"/>
      <c r="H20" s="26">
        <f>W7</f>
        <v>32</v>
      </c>
      <c r="I20" s="30"/>
      <c r="J20" s="29">
        <v>1155</v>
      </c>
      <c r="K20" s="29"/>
      <c r="L20" s="80">
        <v>1155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1155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32</v>
      </c>
      <c r="I22" s="30"/>
      <c r="J22" s="29">
        <v>1647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34</v>
      </c>
      <c r="G25" s="30"/>
      <c r="H25" s="26">
        <f>W9</f>
        <v>34</v>
      </c>
      <c r="I25" s="30"/>
      <c r="J25" s="29">
        <v>10089</v>
      </c>
      <c r="K25" s="29"/>
      <c r="L25" s="80">
        <v>10089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10089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32</v>
      </c>
      <c r="I27" s="30"/>
      <c r="J27" s="29">
        <v>2599</v>
      </c>
      <c r="K27" s="29"/>
      <c r="L27" s="80">
        <v>2809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2809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34</v>
      </c>
      <c r="G29" s="30"/>
      <c r="H29" s="26">
        <f>W12</f>
        <v>33</v>
      </c>
      <c r="I29" s="30"/>
      <c r="J29" s="29">
        <v>2979</v>
      </c>
      <c r="K29" s="29"/>
      <c r="L29" s="80">
        <v>3093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3093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33</v>
      </c>
      <c r="G31" s="30"/>
      <c r="H31" s="26">
        <f>W13</f>
        <v>33</v>
      </c>
      <c r="I31" s="30"/>
      <c r="J31" s="29">
        <v>3725</v>
      </c>
      <c r="K31" s="29"/>
      <c r="L31" s="80">
        <v>3725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3725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33</v>
      </c>
      <c r="G33" s="30"/>
      <c r="H33" s="26">
        <f>W15</f>
        <v>35</v>
      </c>
      <c r="I33" s="30"/>
      <c r="J33" s="29">
        <v>1150</v>
      </c>
      <c r="K33" s="29"/>
      <c r="L33" s="80">
        <v>998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998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32</v>
      </c>
      <c r="I37" s="30"/>
      <c r="J37" s="29">
        <v>36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52569</v>
      </c>
      <c r="K40" s="31"/>
      <c r="L40" s="72">
        <f>SUM(L5:L39)</f>
        <v>52950</v>
      </c>
      <c r="M40" s="26"/>
      <c r="N40" s="61">
        <f>+J40-L40</f>
        <v>-381</v>
      </c>
      <c r="O40" s="61"/>
      <c r="P40" s="67"/>
      <c r="Q40" s="62">
        <f>SUM(Q5:Q39)</f>
        <v>0</v>
      </c>
      <c r="R40" s="63">
        <f>SUM(R5:R39)/IF($L$40&gt;0,$L40,$J40)</f>
        <v>0.86247403210576012</v>
      </c>
      <c r="S40" s="63">
        <f>SUM(S5:S39)/IF($L$40&gt;0,$L40,$J40)</f>
        <v>0.13752596789423985</v>
      </c>
      <c r="T40" s="77">
        <f>R42/(R42+(S42-LOOKUP(J2,[2]!date,[2]!enaft)))</f>
        <v>0.89818074540269444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-7.247617417108998E-3</v>
      </c>
      <c r="O41" s="43"/>
      <c r="P41" s="68"/>
      <c r="T41" s="60">
        <f>SUM(R42:S42)</f>
        <v>52950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45668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4" sqref="L4:L37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36928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38</v>
      </c>
      <c r="G5" s="27"/>
      <c r="H5" s="28">
        <f>W14</f>
        <v>38</v>
      </c>
      <c r="I5" s="27"/>
      <c r="J5" s="29">
        <v>1118</v>
      </c>
      <c r="K5" s="29"/>
      <c r="L5" s="80">
        <v>1118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1118</v>
      </c>
      <c r="S5" s="58">
        <f>ROUND((1-P5)*J5,0)</f>
        <v>0</v>
      </c>
      <c r="U5" s="51">
        <v>32</v>
      </c>
      <c r="V5" s="51">
        <v>1</v>
      </c>
      <c r="W5" s="51">
        <v>32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32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32</v>
      </c>
      <c r="I7" s="30"/>
      <c r="J7" s="29">
        <v>7278</v>
      </c>
      <c r="K7" s="29"/>
      <c r="L7" s="80">
        <v>7597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7597</v>
      </c>
      <c r="S7" s="58">
        <f>ROUND((1-P7)*J7,0)</f>
        <v>0</v>
      </c>
      <c r="U7" s="52">
        <v>33</v>
      </c>
      <c r="V7" s="52">
        <v>3</v>
      </c>
      <c r="W7" s="52">
        <v>32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32</v>
      </c>
      <c r="V8" s="52">
        <v>4</v>
      </c>
      <c r="W8" s="52">
        <v>32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35</v>
      </c>
      <c r="V9" s="52">
        <v>5</v>
      </c>
      <c r="W9" s="52">
        <v>33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33</v>
      </c>
      <c r="G10" s="30"/>
      <c r="H10" s="26">
        <f>W11</f>
        <v>32</v>
      </c>
      <c r="I10" s="30"/>
      <c r="J10" s="29">
        <v>2060</v>
      </c>
      <c r="K10" s="29"/>
      <c r="L10" s="80">
        <v>2183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2183</v>
      </c>
      <c r="S10" s="58">
        <f>ROUND((1-P10)*J10,0)</f>
        <v>0</v>
      </c>
      <c r="U10" s="52">
        <v>34</v>
      </c>
      <c r="V10" s="52">
        <v>6</v>
      </c>
      <c r="W10" s="52">
        <v>32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33</v>
      </c>
      <c r="V11" s="52">
        <v>7</v>
      </c>
      <c r="W11" s="52">
        <v>32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35</v>
      </c>
      <c r="V12" s="52">
        <v>8</v>
      </c>
      <c r="W12" s="52">
        <v>34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34</v>
      </c>
      <c r="V13" s="52">
        <v>9</v>
      </c>
      <c r="W13" s="52">
        <v>33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38</v>
      </c>
      <c r="V14" s="52">
        <v>15</v>
      </c>
      <c r="W14" s="52">
        <v>38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32</v>
      </c>
      <c r="G15" s="30"/>
      <c r="H15" s="26">
        <f>W5</f>
        <v>32</v>
      </c>
      <c r="I15" s="30"/>
      <c r="J15" s="29">
        <v>14968</v>
      </c>
      <c r="K15" s="29"/>
      <c r="L15" s="80">
        <v>14968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14968</v>
      </c>
      <c r="S15" s="58">
        <f>ROUND((1-P15)*J15,0)</f>
        <v>0</v>
      </c>
      <c r="U15" s="52">
        <v>34</v>
      </c>
      <c r="V15" s="52">
        <v>35</v>
      </c>
      <c r="W15" s="52">
        <v>34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32</v>
      </c>
      <c r="V16" s="53">
        <v>39</v>
      </c>
      <c r="W16" s="53">
        <v>32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33.75</v>
      </c>
      <c r="W18" s="54">
        <f>AVERAGE(W5:W16)</f>
        <v>33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33</v>
      </c>
      <c r="G20" s="30"/>
      <c r="H20" s="26">
        <f>W7</f>
        <v>32</v>
      </c>
      <c r="I20" s="30"/>
      <c r="J20" s="29">
        <v>1059</v>
      </c>
      <c r="K20" s="29"/>
      <c r="L20" s="80">
        <v>1155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1155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32</v>
      </c>
      <c r="G22" s="30"/>
      <c r="H22" s="26">
        <f>W8</f>
        <v>32</v>
      </c>
      <c r="I22" s="30"/>
      <c r="J22" s="29">
        <v>1647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35</v>
      </c>
      <c r="G25" s="30"/>
      <c r="H25" s="26">
        <f>W9</f>
        <v>33</v>
      </c>
      <c r="I25" s="30"/>
      <c r="J25" s="29">
        <v>12494</v>
      </c>
      <c r="K25" s="29"/>
      <c r="L25" s="80">
        <v>13684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13684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34</v>
      </c>
      <c r="G27" s="30"/>
      <c r="H27" s="26">
        <f>W10</f>
        <v>32</v>
      </c>
      <c r="I27" s="30"/>
      <c r="J27" s="29">
        <v>3301</v>
      </c>
      <c r="K27" s="29"/>
      <c r="L27" s="80">
        <v>3511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3511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35</v>
      </c>
      <c r="G29" s="30"/>
      <c r="H29" s="26">
        <f>W12</f>
        <v>34</v>
      </c>
      <c r="I29" s="30"/>
      <c r="J29" s="29">
        <v>3400</v>
      </c>
      <c r="K29" s="29"/>
      <c r="L29" s="80">
        <v>3514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3514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34</v>
      </c>
      <c r="G31" s="30"/>
      <c r="H31" s="26">
        <f>W13</f>
        <v>33</v>
      </c>
      <c r="I31" s="30"/>
      <c r="J31" s="29">
        <v>4351</v>
      </c>
      <c r="K31" s="29"/>
      <c r="L31" s="80">
        <v>4492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4492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34</v>
      </c>
      <c r="G33" s="30"/>
      <c r="H33" s="26">
        <f>W15</f>
        <v>34</v>
      </c>
      <c r="I33" s="30"/>
      <c r="J33" s="29">
        <v>1074</v>
      </c>
      <c r="K33" s="29"/>
      <c r="L33" s="80">
        <v>1074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1074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32</v>
      </c>
      <c r="G37" s="30"/>
      <c r="H37" s="26">
        <f>W16</f>
        <v>32</v>
      </c>
      <c r="I37" s="30"/>
      <c r="J37" s="29">
        <v>36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60068</v>
      </c>
      <c r="K40" s="31"/>
      <c r="L40" s="72">
        <f>SUM(L5:L39)</f>
        <v>62261</v>
      </c>
      <c r="M40" s="26"/>
      <c r="N40" s="61">
        <f>+J40-L40</f>
        <v>-2193</v>
      </c>
      <c r="O40" s="61"/>
      <c r="P40" s="67"/>
      <c r="Q40" s="62">
        <f>SUM(Q5:Q39)</f>
        <v>0</v>
      </c>
      <c r="R40" s="63">
        <f>SUM(R5:R39)/IF($L$40&gt;0,$L40,$J40)</f>
        <v>0.88304074781966235</v>
      </c>
      <c r="S40" s="63">
        <f>SUM(S5:S39)/IF($L$40&gt;0,$L40,$J40)</f>
        <v>0.11695925218033761</v>
      </c>
      <c r="T40" s="77">
        <f>R42/(R42+(S42-LOOKUP(J2,[2]!date,[2]!enaft)))</f>
        <v>0.91394042157058319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-3.6508623559965425E-2</v>
      </c>
      <c r="O41" s="43"/>
      <c r="P41" s="68"/>
      <c r="T41" s="60">
        <f>SUM(R42:S42)</f>
        <v>62261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54979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9"/>
  <sheetViews>
    <sheetView topLeftCell="A2" zoomScale="70" workbookViewId="0">
      <pane xSplit="5" topLeftCell="F1" activePane="topRight" state="frozenSplit"/>
      <selection pane="topRight" activeCell="L38" sqref="L38"/>
    </sheetView>
  </sheetViews>
  <sheetFormatPr defaultColWidth="7.85546875" defaultRowHeight="12.75" x14ac:dyDescent="0.2"/>
  <cols>
    <col min="1" max="1" width="1.7109375" style="5" customWidth="1"/>
    <col min="2" max="2" width="11.5703125" style="5" customWidth="1"/>
    <col min="3" max="3" width="9.140625" style="5" customWidth="1"/>
    <col min="4" max="4" width="8.140625" style="5" customWidth="1"/>
    <col min="5" max="5" width="1.28515625" style="5" customWidth="1"/>
    <col min="6" max="6" width="6.28515625" style="7" customWidth="1"/>
    <col min="7" max="7" width="1" style="7" customWidth="1"/>
    <col min="8" max="8" width="5.85546875" style="10" bestFit="1" customWidth="1"/>
    <col min="9" max="9" width="0.85546875" style="10" customWidth="1"/>
    <col min="10" max="10" width="15.7109375" style="7" customWidth="1"/>
    <col min="11" max="11" width="1.42578125" style="5" customWidth="1"/>
    <col min="12" max="12" width="15.85546875" style="75" customWidth="1"/>
    <col min="13" max="13" width="1.42578125" style="5" customWidth="1"/>
    <col min="14" max="14" width="15.7109375" style="5" bestFit="1" customWidth="1"/>
    <col min="15" max="15" width="15.7109375" style="5" hidden="1" customWidth="1"/>
    <col min="16" max="16" width="13.85546875" style="70" bestFit="1" customWidth="1"/>
    <col min="17" max="17" width="13.7109375" style="5" customWidth="1"/>
    <col min="18" max="18" width="12.7109375" style="5" bestFit="1" customWidth="1"/>
    <col min="19" max="19" width="10" style="5" bestFit="1" customWidth="1"/>
    <col min="20" max="20" width="14.5703125" style="5" bestFit="1" customWidth="1"/>
    <col min="21" max="21" width="11.140625" style="5" customWidth="1"/>
    <col min="22" max="22" width="7.85546875" style="5" customWidth="1"/>
    <col min="23" max="23" width="11.28515625" style="5" customWidth="1"/>
    <col min="24" max="16384" width="7.85546875" style="5"/>
  </cols>
  <sheetData>
    <row r="1" spans="1:23" s="1" customFormat="1" ht="30" customHeight="1" x14ac:dyDescent="0.4">
      <c r="B1" s="1" t="s">
        <v>59</v>
      </c>
      <c r="F1" s="6"/>
      <c r="G1" s="6"/>
      <c r="H1" s="8"/>
      <c r="I1" s="8"/>
      <c r="J1" s="6"/>
      <c r="L1" s="71"/>
      <c r="N1" s="44"/>
      <c r="O1" s="44"/>
      <c r="P1" s="79">
        <f ca="1">NOW()</f>
        <v>36951.449474189816</v>
      </c>
    </row>
    <row r="2" spans="1:23" s="1" customFormat="1" ht="30" customHeight="1" thickBot="1" x14ac:dyDescent="0.45">
      <c r="B2" s="1" t="s">
        <v>0</v>
      </c>
      <c r="F2" s="6"/>
      <c r="G2" s="6"/>
      <c r="H2" s="8"/>
      <c r="I2" s="8"/>
      <c r="J2" s="44">
        <v>36929</v>
      </c>
      <c r="L2" s="71"/>
      <c r="P2" s="78">
        <f ca="1">NOW()</f>
        <v>36951.449474189816</v>
      </c>
    </row>
    <row r="3" spans="1:23" s="3" customFormat="1" ht="15" customHeight="1" thickTop="1" x14ac:dyDescent="0.2">
      <c r="B3" s="13"/>
      <c r="C3" s="14" t="s">
        <v>3</v>
      </c>
      <c r="D3" s="15" t="s">
        <v>4</v>
      </c>
      <c r="E3" s="15"/>
      <c r="F3" s="16" t="s">
        <v>6</v>
      </c>
      <c r="G3" s="16"/>
      <c r="H3" s="17" t="s">
        <v>7</v>
      </c>
      <c r="I3" s="17"/>
      <c r="J3" s="16" t="s">
        <v>1</v>
      </c>
      <c r="K3" s="15"/>
      <c r="L3" s="14" t="s">
        <v>2</v>
      </c>
      <c r="M3" s="15"/>
      <c r="N3" s="15" t="s">
        <v>5</v>
      </c>
      <c r="O3" s="15" t="s">
        <v>95</v>
      </c>
      <c r="P3" s="81" t="s">
        <v>49</v>
      </c>
      <c r="Q3" s="55" t="s">
        <v>52</v>
      </c>
      <c r="R3" s="56" t="s">
        <v>50</v>
      </c>
      <c r="S3" s="56" t="s">
        <v>51</v>
      </c>
    </row>
    <row r="4" spans="1:23" s="3" customFormat="1" ht="15" customHeight="1" thickBot="1" x14ac:dyDescent="0.25">
      <c r="B4" s="18"/>
      <c r="C4" s="19"/>
      <c r="D4" s="20"/>
      <c r="E4" s="20"/>
      <c r="F4" s="21"/>
      <c r="G4" s="21"/>
      <c r="H4" s="22"/>
      <c r="I4" s="22"/>
      <c r="J4" s="23"/>
      <c r="K4" s="20"/>
      <c r="L4" s="19"/>
      <c r="M4" s="20"/>
      <c r="N4" s="20"/>
      <c r="O4" s="20"/>
      <c r="P4" s="82"/>
      <c r="R4" s="57"/>
      <c r="S4" s="57"/>
      <c r="U4" s="55" t="s">
        <v>47</v>
      </c>
      <c r="V4" s="55"/>
      <c r="W4" s="55" t="s">
        <v>48</v>
      </c>
    </row>
    <row r="5" spans="1:23" s="2" customFormat="1" ht="15" customHeight="1" thickTop="1" x14ac:dyDescent="0.2">
      <c r="B5" s="24" t="s">
        <v>32</v>
      </c>
      <c r="C5" s="25" t="s">
        <v>8</v>
      </c>
      <c r="D5" s="39">
        <v>3342</v>
      </c>
      <c r="E5" s="26"/>
      <c r="F5" s="27">
        <f>U14</f>
        <v>42</v>
      </c>
      <c r="G5" s="27"/>
      <c r="H5" s="28">
        <f>W14</f>
        <v>42</v>
      </c>
      <c r="I5" s="27"/>
      <c r="J5" s="29">
        <v>745</v>
      </c>
      <c r="K5" s="29"/>
      <c r="L5" s="80">
        <v>745</v>
      </c>
      <c r="M5" s="28"/>
      <c r="N5" s="41">
        <v>67694</v>
      </c>
      <c r="O5" s="41"/>
      <c r="P5" s="83">
        <f>$U$23</f>
        <v>1</v>
      </c>
      <c r="Q5" s="61" t="str">
        <f>IF(R5&lt;0,ABS(R5),"")</f>
        <v/>
      </c>
      <c r="R5" s="58">
        <f>IF(L$40&gt;0,L5-S5,J5-S5)</f>
        <v>745</v>
      </c>
      <c r="S5" s="58">
        <f>ROUND((1-P5)*J5,0)</f>
        <v>0</v>
      </c>
      <c r="U5" s="51">
        <v>35</v>
      </c>
      <c r="V5" s="51">
        <v>1</v>
      </c>
      <c r="W5" s="51">
        <v>35</v>
      </c>
    </row>
    <row r="6" spans="1:23" s="2" customFormat="1" ht="15" customHeight="1" x14ac:dyDescent="0.2">
      <c r="A6" s="11"/>
      <c r="B6" s="24"/>
      <c r="C6" s="25"/>
      <c r="D6" s="39"/>
      <c r="E6" s="26"/>
      <c r="F6" s="30"/>
      <c r="G6" s="30"/>
      <c r="H6" s="26"/>
      <c r="I6" s="30"/>
      <c r="J6" s="29"/>
      <c r="K6" s="31"/>
      <c r="L6" s="80"/>
      <c r="M6" s="26"/>
      <c r="N6" s="42"/>
      <c r="O6" s="42"/>
      <c r="P6" s="83"/>
      <c r="Q6" s="12"/>
      <c r="R6" s="58"/>
      <c r="S6" s="58"/>
      <c r="U6" s="52">
        <v>33</v>
      </c>
      <c r="V6" s="52">
        <v>2</v>
      </c>
      <c r="W6" s="52">
        <v>33</v>
      </c>
    </row>
    <row r="7" spans="1:23" s="2" customFormat="1" ht="15" customHeight="1" x14ac:dyDescent="0.2">
      <c r="B7" s="24" t="s">
        <v>33</v>
      </c>
      <c r="C7" s="25" t="s">
        <v>18</v>
      </c>
      <c r="D7" s="39">
        <v>3343</v>
      </c>
      <c r="E7" s="26"/>
      <c r="F7" s="30">
        <f>U6</f>
        <v>33</v>
      </c>
      <c r="G7" s="30"/>
      <c r="H7" s="26">
        <f>W6</f>
        <v>33</v>
      </c>
      <c r="I7" s="30"/>
      <c r="J7" s="29">
        <v>7278</v>
      </c>
      <c r="K7" s="29"/>
      <c r="L7" s="80">
        <v>7278</v>
      </c>
      <c r="M7" s="26"/>
      <c r="N7" s="41">
        <v>67694</v>
      </c>
      <c r="O7" s="41"/>
      <c r="P7" s="83">
        <f>$U$23</f>
        <v>1</v>
      </c>
      <c r="Q7" s="61" t="str">
        <f>IF(R7&lt;0,ABS(R7),"")</f>
        <v/>
      </c>
      <c r="R7" s="58">
        <f>IF(L$40&gt;0,L7-S7,J7-S7)</f>
        <v>7278</v>
      </c>
      <c r="S7" s="58">
        <f>ROUND((1-P7)*J7,0)</f>
        <v>0</v>
      </c>
      <c r="U7" s="52">
        <v>36</v>
      </c>
      <c r="V7" s="52">
        <v>3</v>
      </c>
      <c r="W7" s="52">
        <v>36</v>
      </c>
    </row>
    <row r="8" spans="1:23" s="2" customFormat="1" ht="15" customHeight="1" x14ac:dyDescent="0.2">
      <c r="B8" s="24"/>
      <c r="C8" s="25"/>
      <c r="D8" s="39"/>
      <c r="E8" s="26"/>
      <c r="F8" s="30"/>
      <c r="G8" s="30"/>
      <c r="H8" s="26"/>
      <c r="I8" s="30"/>
      <c r="J8" s="29">
        <v>3000</v>
      </c>
      <c r="K8" s="29"/>
      <c r="L8" s="80">
        <v>3000</v>
      </c>
      <c r="M8" s="26"/>
      <c r="N8" s="41">
        <v>68918</v>
      </c>
      <c r="O8" s="41">
        <v>103722</v>
      </c>
      <c r="P8" s="83">
        <v>0</v>
      </c>
      <c r="Q8" s="61" t="str">
        <f>IF(R8&lt;0,ABS(R8),"")</f>
        <v/>
      </c>
      <c r="R8" s="58">
        <f>IF(L$40&gt;0,L8-S8,J8-S8)</f>
        <v>0</v>
      </c>
      <c r="S8" s="58">
        <f>ROUND((1-P8)*J8,0)</f>
        <v>3000</v>
      </c>
      <c r="U8" s="52">
        <v>33</v>
      </c>
      <c r="V8" s="52">
        <v>4</v>
      </c>
      <c r="W8" s="52">
        <v>32</v>
      </c>
    </row>
    <row r="9" spans="1:23" s="2" customFormat="1" ht="15" customHeight="1" x14ac:dyDescent="0.2">
      <c r="A9" s="11"/>
      <c r="B9" s="24"/>
      <c r="C9" s="25"/>
      <c r="D9" s="39"/>
      <c r="E9" s="26"/>
      <c r="F9" s="30"/>
      <c r="G9" s="30"/>
      <c r="H9" s="26"/>
      <c r="I9" s="30"/>
      <c r="J9" s="29"/>
      <c r="K9" s="29"/>
      <c r="L9" s="80"/>
      <c r="M9" s="26"/>
      <c r="N9" s="42"/>
      <c r="O9" s="42"/>
      <c r="P9" s="83"/>
      <c r="Q9" s="12"/>
      <c r="R9" s="58"/>
      <c r="S9" s="58"/>
      <c r="U9" s="52">
        <v>39</v>
      </c>
      <c r="V9" s="52">
        <v>5</v>
      </c>
      <c r="W9" s="52">
        <v>37</v>
      </c>
    </row>
    <row r="10" spans="1:23" s="2" customFormat="1" ht="15" customHeight="1" x14ac:dyDescent="0.2">
      <c r="B10" s="24" t="s">
        <v>34</v>
      </c>
      <c r="C10" s="25" t="s">
        <v>19</v>
      </c>
      <c r="D10" s="39">
        <v>3344</v>
      </c>
      <c r="E10" s="26"/>
      <c r="F10" s="30">
        <f>U11</f>
        <v>34</v>
      </c>
      <c r="G10" s="30"/>
      <c r="H10" s="26">
        <f>W11</f>
        <v>33</v>
      </c>
      <c r="I10" s="30"/>
      <c r="J10" s="29">
        <v>1938</v>
      </c>
      <c r="K10" s="29"/>
      <c r="L10" s="80">
        <v>2060</v>
      </c>
      <c r="M10" s="26"/>
      <c r="N10" s="41">
        <v>67694</v>
      </c>
      <c r="O10" s="41"/>
      <c r="P10" s="83">
        <f>$U$23</f>
        <v>1</v>
      </c>
      <c r="Q10" s="61" t="str">
        <f>IF(R10&lt;0,ABS(R10),"")</f>
        <v/>
      </c>
      <c r="R10" s="58">
        <f>IF(L$40&gt;0,L10-S10,J10-S10)</f>
        <v>2060</v>
      </c>
      <c r="S10" s="58">
        <f>ROUND((1-P10)*J10,0)</f>
        <v>0</v>
      </c>
      <c r="U10" s="52">
        <v>40</v>
      </c>
      <c r="V10" s="52">
        <v>6</v>
      </c>
      <c r="W10" s="52">
        <v>38</v>
      </c>
    </row>
    <row r="11" spans="1:23" s="2" customFormat="1" ht="15" customHeight="1" x14ac:dyDescent="0.2">
      <c r="B11" s="24"/>
      <c r="C11" s="25"/>
      <c r="D11" s="39"/>
      <c r="E11" s="26"/>
      <c r="F11" s="30"/>
      <c r="G11" s="30"/>
      <c r="H11" s="26"/>
      <c r="I11" s="30"/>
      <c r="J11" s="29">
        <v>2000</v>
      </c>
      <c r="K11" s="29"/>
      <c r="L11" s="80">
        <v>2000</v>
      </c>
      <c r="M11" s="26"/>
      <c r="N11" s="41">
        <v>68915</v>
      </c>
      <c r="O11" s="41">
        <v>103722</v>
      </c>
      <c r="P11" s="83">
        <v>0</v>
      </c>
      <c r="Q11" s="61" t="str">
        <f>IF(R11&lt;0,ABS(R11),"")</f>
        <v/>
      </c>
      <c r="R11" s="58">
        <f>IF(L$40&gt;0,L11-S11,J11-S11)</f>
        <v>0</v>
      </c>
      <c r="S11" s="58">
        <f>ROUND((1-P11)*J11,0)</f>
        <v>2000</v>
      </c>
      <c r="U11" s="52">
        <v>34</v>
      </c>
      <c r="V11" s="52">
        <v>7</v>
      </c>
      <c r="W11" s="52">
        <v>33</v>
      </c>
    </row>
    <row r="12" spans="1:23" s="2" customFormat="1" ht="15" customHeight="1" x14ac:dyDescent="0.2">
      <c r="B12" s="24"/>
      <c r="C12" s="25"/>
      <c r="D12" s="39"/>
      <c r="E12" s="26"/>
      <c r="F12" s="30"/>
      <c r="G12" s="30"/>
      <c r="H12" s="26"/>
      <c r="I12" s="30"/>
      <c r="J12" s="29">
        <v>0</v>
      </c>
      <c r="K12" s="29"/>
      <c r="L12" s="80">
        <v>0</v>
      </c>
      <c r="M12" s="26"/>
      <c r="N12" s="41">
        <v>69148</v>
      </c>
      <c r="O12" s="41"/>
      <c r="P12" s="83">
        <v>0</v>
      </c>
      <c r="Q12" s="61" t="str">
        <f>IF(R12&lt;0,ABS(R12),"")</f>
        <v/>
      </c>
      <c r="R12" s="58">
        <f>IF(L$40&gt;0,L12-S12,J12-S12)</f>
        <v>0</v>
      </c>
      <c r="S12" s="58">
        <f>ROUND((1-P12)*J12,0)</f>
        <v>0</v>
      </c>
      <c r="U12" s="52">
        <v>39</v>
      </c>
      <c r="V12" s="52">
        <v>8</v>
      </c>
      <c r="W12" s="52">
        <v>38</v>
      </c>
    </row>
    <row r="13" spans="1:23" s="2" customFormat="1" ht="15" customHeight="1" x14ac:dyDescent="0.2">
      <c r="B13" s="24"/>
      <c r="C13" s="25"/>
      <c r="D13" s="39"/>
      <c r="E13" s="26"/>
      <c r="F13" s="30"/>
      <c r="G13" s="30"/>
      <c r="H13" s="26"/>
      <c r="I13" s="30"/>
      <c r="J13" s="29">
        <v>0</v>
      </c>
      <c r="K13" s="29"/>
      <c r="L13" s="80">
        <v>0</v>
      </c>
      <c r="M13" s="26"/>
      <c r="N13" s="41">
        <v>69693</v>
      </c>
      <c r="O13" s="41"/>
      <c r="P13" s="83">
        <v>0</v>
      </c>
      <c r="Q13" s="61" t="str">
        <f>IF(R13&lt;0,ABS(R13),"")</f>
        <v/>
      </c>
      <c r="R13" s="58">
        <f>IF(L$40&gt;0,L13-S13,J13-S13)</f>
        <v>0</v>
      </c>
      <c r="S13" s="58">
        <f>ROUND((1-P13)*J13,0)</f>
        <v>0</v>
      </c>
      <c r="U13" s="52">
        <v>39</v>
      </c>
      <c r="V13" s="52">
        <v>9</v>
      </c>
      <c r="W13" s="52">
        <v>37</v>
      </c>
    </row>
    <row r="14" spans="1:23" s="2" customFormat="1" ht="15" customHeight="1" x14ac:dyDescent="0.2">
      <c r="A14" s="11"/>
      <c r="B14" s="24"/>
      <c r="C14" s="25"/>
      <c r="D14" s="39"/>
      <c r="E14" s="26"/>
      <c r="F14" s="30"/>
      <c r="G14" s="30"/>
      <c r="H14" s="26"/>
      <c r="I14" s="30"/>
      <c r="J14" s="29"/>
      <c r="K14" s="29"/>
      <c r="L14" s="80"/>
      <c r="M14" s="26"/>
      <c r="N14" s="42"/>
      <c r="O14" s="42"/>
      <c r="P14" s="83"/>
      <c r="Q14" s="12"/>
      <c r="R14" s="58"/>
      <c r="S14" s="58"/>
      <c r="U14" s="52">
        <v>42</v>
      </c>
      <c r="V14" s="52">
        <v>15</v>
      </c>
      <c r="W14" s="52">
        <v>42</v>
      </c>
    </row>
    <row r="15" spans="1:23" s="2" customFormat="1" ht="15" customHeight="1" x14ac:dyDescent="0.2">
      <c r="B15" s="24" t="s">
        <v>35</v>
      </c>
      <c r="C15" s="25" t="s">
        <v>9</v>
      </c>
      <c r="D15" s="39">
        <v>3788</v>
      </c>
      <c r="E15" s="26"/>
      <c r="F15" s="30">
        <f>U5</f>
        <v>35</v>
      </c>
      <c r="G15" s="30"/>
      <c r="H15" s="26">
        <f>W5</f>
        <v>35</v>
      </c>
      <c r="I15" s="30"/>
      <c r="J15" s="29">
        <v>12175</v>
      </c>
      <c r="K15" s="29"/>
      <c r="L15" s="80">
        <v>12175</v>
      </c>
      <c r="M15" s="26"/>
      <c r="N15" s="41">
        <v>67694</v>
      </c>
      <c r="O15" s="41"/>
      <c r="P15" s="83">
        <f>$U$23</f>
        <v>1</v>
      </c>
      <c r="Q15" s="61" t="str">
        <f>IF(R15&lt;0,ABS(R15),"")</f>
        <v/>
      </c>
      <c r="R15" s="58">
        <f>IF(L$40&gt;0,L15-S15,J15-S15)</f>
        <v>12175</v>
      </c>
      <c r="S15" s="58">
        <f>ROUND((1-P15)*J15,0)</f>
        <v>0</v>
      </c>
      <c r="U15" s="52">
        <v>37</v>
      </c>
      <c r="V15" s="52">
        <v>35</v>
      </c>
      <c r="W15" s="52">
        <v>35</v>
      </c>
    </row>
    <row r="16" spans="1:23" s="2" customFormat="1" ht="15" customHeight="1" thickBot="1" x14ac:dyDescent="0.25">
      <c r="B16" s="24"/>
      <c r="C16" s="25"/>
      <c r="D16" s="39"/>
      <c r="E16" s="26"/>
      <c r="F16" s="30"/>
      <c r="G16" s="30"/>
      <c r="H16" s="26"/>
      <c r="I16" s="30"/>
      <c r="J16" s="29">
        <v>25</v>
      </c>
      <c r="K16" s="29"/>
      <c r="L16" s="80">
        <v>25</v>
      </c>
      <c r="M16" s="26"/>
      <c r="N16" s="41">
        <v>68917</v>
      </c>
      <c r="O16" s="41">
        <v>103722</v>
      </c>
      <c r="P16" s="83">
        <v>0</v>
      </c>
      <c r="Q16" s="61" t="str">
        <f>IF(R16&lt;0,ABS(R16),"")</f>
        <v/>
      </c>
      <c r="R16" s="58">
        <f>IF(L$40&gt;0,L16-S16,J16-S16)</f>
        <v>0</v>
      </c>
      <c r="S16" s="58">
        <f>ROUND((1-P16)*J16,0)</f>
        <v>25</v>
      </c>
      <c r="U16" s="53">
        <v>33</v>
      </c>
      <c r="V16" s="53">
        <v>39</v>
      </c>
      <c r="W16" s="53">
        <v>32</v>
      </c>
    </row>
    <row r="17" spans="1:23" s="2" customFormat="1" ht="15" customHeight="1" thickTop="1" x14ac:dyDescent="0.2">
      <c r="B17" s="24"/>
      <c r="C17" s="25"/>
      <c r="D17" s="39"/>
      <c r="E17" s="26"/>
      <c r="F17" s="30"/>
      <c r="G17" s="30"/>
      <c r="H17" s="26"/>
      <c r="I17" s="30"/>
      <c r="J17" s="29">
        <v>0</v>
      </c>
      <c r="K17" s="29"/>
      <c r="L17" s="80">
        <v>0</v>
      </c>
      <c r="M17" s="26"/>
      <c r="N17" s="41">
        <v>69149</v>
      </c>
      <c r="O17" s="41"/>
      <c r="P17" s="83">
        <v>0</v>
      </c>
      <c r="Q17" s="61" t="str">
        <f>IF(R17&lt;0,ABS(R17),"")</f>
        <v/>
      </c>
      <c r="R17" s="58">
        <f>IF(L$40&gt;0,L17-S17,J17-S17)</f>
        <v>0</v>
      </c>
      <c r="S17" s="58">
        <f>ROUND((1-P17)*J17,0)</f>
        <v>0</v>
      </c>
    </row>
    <row r="18" spans="1:23" s="2" customFormat="1" ht="15" customHeight="1" x14ac:dyDescent="0.2">
      <c r="B18" s="24"/>
      <c r="C18" s="25"/>
      <c r="D18" s="39"/>
      <c r="E18" s="26"/>
      <c r="F18" s="30"/>
      <c r="G18" s="30"/>
      <c r="H18" s="26"/>
      <c r="I18" s="30"/>
      <c r="J18" s="29">
        <v>0</v>
      </c>
      <c r="K18" s="29"/>
      <c r="L18" s="80">
        <v>0</v>
      </c>
      <c r="M18" s="26"/>
      <c r="N18" s="41">
        <v>69693</v>
      </c>
      <c r="O18" s="41"/>
      <c r="P18" s="83">
        <v>0</v>
      </c>
      <c r="Q18" s="61" t="str">
        <f>IF(R18&lt;0,ABS(R18),"")</f>
        <v/>
      </c>
      <c r="R18" s="58">
        <f>IF(L$40&gt;0,L18-S18,J18-S18)</f>
        <v>0</v>
      </c>
      <c r="S18" s="58">
        <f>ROUND((1-P18)*J18,0)</f>
        <v>0</v>
      </c>
      <c r="U18" s="54">
        <f>AVERAGE(U5:U16)</f>
        <v>36.666666666666664</v>
      </c>
      <c r="W18" s="54">
        <f>AVERAGE(W5:W16)</f>
        <v>35.666666666666664</v>
      </c>
    </row>
    <row r="19" spans="1:23" s="2" customFormat="1" ht="15" customHeight="1" thickBot="1" x14ac:dyDescent="0.3">
      <c r="A19" s="11"/>
      <c r="B19" s="24"/>
      <c r="C19" s="25"/>
      <c r="D19" s="40"/>
      <c r="E19" s="32"/>
      <c r="F19" s="30"/>
      <c r="G19" s="30"/>
      <c r="H19" s="26"/>
      <c r="I19" s="30"/>
      <c r="J19" s="29"/>
      <c r="K19" s="29"/>
      <c r="L19" s="80"/>
      <c r="M19" s="26"/>
      <c r="N19" s="42"/>
      <c r="O19" s="42"/>
      <c r="P19" s="83"/>
      <c r="R19" s="58"/>
      <c r="S19" s="58"/>
    </row>
    <row r="20" spans="1:23" s="2" customFormat="1" ht="15" customHeight="1" thickTop="1" x14ac:dyDescent="0.25">
      <c r="B20" s="24" t="s">
        <v>36</v>
      </c>
      <c r="C20" s="25" t="s">
        <v>10</v>
      </c>
      <c r="D20" s="39">
        <v>3789</v>
      </c>
      <c r="E20" s="26"/>
      <c r="F20" s="30">
        <f>U7</f>
        <v>36</v>
      </c>
      <c r="G20" s="30"/>
      <c r="H20" s="26">
        <f>W7</f>
        <v>36</v>
      </c>
      <c r="I20" s="30"/>
      <c r="J20" s="29">
        <v>771</v>
      </c>
      <c r="K20" s="29"/>
      <c r="L20" s="80">
        <v>771</v>
      </c>
      <c r="M20" s="26"/>
      <c r="N20" s="41">
        <v>67694</v>
      </c>
      <c r="O20" s="41"/>
      <c r="P20" s="83">
        <f>$U$23</f>
        <v>1</v>
      </c>
      <c r="Q20" s="61" t="str">
        <f>IF(R20&lt;0,ABS(R20),"")</f>
        <v/>
      </c>
      <c r="R20" s="58">
        <f>IF(L$40&gt;0,L20-S20,J20-S20)</f>
        <v>771</v>
      </c>
      <c r="S20" s="58">
        <f>ROUND((1-P20)*J20,0)</f>
        <v>0</v>
      </c>
      <c r="U20" s="64" t="s">
        <v>54</v>
      </c>
    </row>
    <row r="21" spans="1:23" s="2" customFormat="1" ht="15" customHeight="1" x14ac:dyDescent="0.25">
      <c r="A21" s="11"/>
      <c r="B21" s="24"/>
      <c r="C21" s="25"/>
      <c r="D21" s="39"/>
      <c r="E21" s="26"/>
      <c r="I21" s="30"/>
      <c r="J21" s="29"/>
      <c r="K21" s="29"/>
      <c r="L21" s="80"/>
      <c r="M21" s="26"/>
      <c r="N21" s="42"/>
      <c r="O21" s="42"/>
      <c r="P21" s="83"/>
      <c r="R21" s="58"/>
      <c r="S21" s="58"/>
      <c r="U21" s="65" t="s">
        <v>55</v>
      </c>
    </row>
    <row r="22" spans="1:23" s="2" customFormat="1" ht="15" customHeight="1" x14ac:dyDescent="0.25">
      <c r="A22" s="11"/>
      <c r="B22" s="24" t="s">
        <v>37</v>
      </c>
      <c r="C22" s="25" t="s">
        <v>11</v>
      </c>
      <c r="D22" s="39">
        <v>3345</v>
      </c>
      <c r="E22" s="26"/>
      <c r="F22" s="30">
        <f>U8</f>
        <v>33</v>
      </c>
      <c r="G22" s="30"/>
      <c r="H22" s="26">
        <f>W8</f>
        <v>32</v>
      </c>
      <c r="I22" s="30"/>
      <c r="J22" s="29">
        <v>1571</v>
      </c>
      <c r="K22" s="29"/>
      <c r="L22" s="80">
        <v>1647</v>
      </c>
      <c r="M22" s="30"/>
      <c r="N22" s="41">
        <v>67694</v>
      </c>
      <c r="O22" s="41"/>
      <c r="P22" s="83">
        <f>$U$23</f>
        <v>1</v>
      </c>
      <c r="Q22" s="61" t="str">
        <f>IF(R22&lt;0,ABS(R22),"")</f>
        <v/>
      </c>
      <c r="R22" s="58">
        <f>IF(L$40&gt;0,L22-S22,J22-S22)</f>
        <v>1647</v>
      </c>
      <c r="S22" s="58">
        <f>ROUND((1-P22)*J22,0)</f>
        <v>0</v>
      </c>
      <c r="U22" s="65" t="s">
        <v>53</v>
      </c>
    </row>
    <row r="23" spans="1:23" s="2" customFormat="1" ht="15" customHeight="1" thickBot="1" x14ac:dyDescent="0.3">
      <c r="A23" s="11"/>
      <c r="B23" s="24"/>
      <c r="C23" s="25"/>
      <c r="D23" s="39"/>
      <c r="E23" s="26"/>
      <c r="F23" s="30"/>
      <c r="G23" s="30"/>
      <c r="H23" s="26"/>
      <c r="I23" s="30"/>
      <c r="J23" s="29">
        <v>1000</v>
      </c>
      <c r="K23" s="29"/>
      <c r="L23" s="80">
        <v>1000</v>
      </c>
      <c r="M23" s="30"/>
      <c r="N23" s="41">
        <v>68916</v>
      </c>
      <c r="O23" s="41">
        <v>103722</v>
      </c>
      <c r="P23" s="83">
        <v>0</v>
      </c>
      <c r="Q23" s="61" t="str">
        <f>IF(R23&lt;0,ABS(R23),"")</f>
        <v/>
      </c>
      <c r="R23" s="58">
        <f>IF(L$40&gt;0,L23-S23,J23-S23)</f>
        <v>0</v>
      </c>
      <c r="S23" s="58">
        <f>ROUND((1-P23)*J23,0)</f>
        <v>1000</v>
      </c>
      <c r="U23" s="66">
        <v>1</v>
      </c>
    </row>
    <row r="24" spans="1:23" s="2" customFormat="1" ht="15" customHeight="1" thickTop="1" x14ac:dyDescent="0.25">
      <c r="A24" s="11"/>
      <c r="B24" s="24"/>
      <c r="C24" s="25"/>
      <c r="D24" s="40"/>
      <c r="E24" s="32"/>
      <c r="F24" s="30"/>
      <c r="G24" s="30"/>
      <c r="H24" s="26"/>
      <c r="I24" s="30"/>
      <c r="J24" s="29"/>
      <c r="K24" s="29"/>
      <c r="L24" s="80"/>
      <c r="M24" s="26"/>
      <c r="N24" s="42"/>
      <c r="O24" s="42"/>
      <c r="P24" s="83"/>
      <c r="R24" s="58"/>
      <c r="S24" s="58"/>
    </row>
    <row r="25" spans="1:23" s="2" customFormat="1" ht="15" customHeight="1" x14ac:dyDescent="0.2">
      <c r="A25" s="11"/>
      <c r="B25" s="24" t="s">
        <v>38</v>
      </c>
      <c r="C25" s="25" t="s">
        <v>12</v>
      </c>
      <c r="D25" s="39">
        <v>2777</v>
      </c>
      <c r="E25" s="26"/>
      <c r="F25" s="30">
        <f>U9</f>
        <v>39</v>
      </c>
      <c r="G25" s="30"/>
      <c r="H25" s="26">
        <f>W9</f>
        <v>37</v>
      </c>
      <c r="I25" s="30"/>
      <c r="J25" s="29">
        <v>8412</v>
      </c>
      <c r="K25" s="29"/>
      <c r="L25" s="80">
        <v>9602</v>
      </c>
      <c r="M25" s="26"/>
      <c r="N25" s="41">
        <v>67694</v>
      </c>
      <c r="O25" s="41"/>
      <c r="P25" s="83">
        <f>$U$23</f>
        <v>1</v>
      </c>
      <c r="Q25" s="61" t="str">
        <f>IF(R25&lt;0,ABS(R25),"")</f>
        <v/>
      </c>
      <c r="R25" s="58">
        <f>IF(L$40&gt;0,L25-S25,J25-S25)</f>
        <v>9602</v>
      </c>
      <c r="S25" s="58">
        <f>(1-P25)*J25</f>
        <v>0</v>
      </c>
    </row>
    <row r="26" spans="1:23" s="2" customFormat="1" ht="15" customHeight="1" x14ac:dyDescent="0.2">
      <c r="A26" s="11"/>
      <c r="B26" s="24"/>
      <c r="C26" s="25"/>
      <c r="D26" s="39"/>
      <c r="E26" s="26"/>
      <c r="F26" s="30"/>
      <c r="G26" s="30"/>
      <c r="H26" s="26"/>
      <c r="I26" s="30"/>
      <c r="J26" s="29"/>
      <c r="K26" s="29"/>
      <c r="L26" s="80"/>
      <c r="M26" s="26"/>
      <c r="N26" s="42"/>
      <c r="O26" s="42"/>
      <c r="P26" s="83"/>
      <c r="R26" s="58"/>
      <c r="S26" s="58"/>
    </row>
    <row r="27" spans="1:23" ht="15" x14ac:dyDescent="0.2">
      <c r="A27" s="2"/>
      <c r="B27" s="24" t="s">
        <v>39</v>
      </c>
      <c r="C27" s="25" t="s">
        <v>13</v>
      </c>
      <c r="D27" s="39">
        <v>3346</v>
      </c>
      <c r="E27" s="26"/>
      <c r="F27" s="30">
        <f>U10</f>
        <v>40</v>
      </c>
      <c r="G27" s="30"/>
      <c r="H27" s="26">
        <f>W10</f>
        <v>38</v>
      </c>
      <c r="I27" s="30"/>
      <c r="J27" s="29">
        <v>1967</v>
      </c>
      <c r="K27" s="29"/>
      <c r="L27" s="80">
        <v>2178</v>
      </c>
      <c r="M27" s="26"/>
      <c r="N27" s="41">
        <v>67694</v>
      </c>
      <c r="O27" s="41"/>
      <c r="P27" s="83">
        <f>$U$23</f>
        <v>1</v>
      </c>
      <c r="Q27" s="61" t="str">
        <f>IF(R27&lt;0,ABS(R27),"")</f>
        <v/>
      </c>
      <c r="R27" s="58">
        <f>IF(L$40&gt;0,L27-S27,J27-S27)</f>
        <v>2178</v>
      </c>
      <c r="S27" s="58">
        <f>ROUND((1-P27)*J27,0)</f>
        <v>0</v>
      </c>
      <c r="T27" s="2"/>
    </row>
    <row r="28" spans="1:23" ht="15" x14ac:dyDescent="0.2">
      <c r="A28" s="11"/>
      <c r="B28" s="24"/>
      <c r="C28" s="25"/>
      <c r="D28" s="39"/>
      <c r="E28" s="26"/>
      <c r="F28" s="30"/>
      <c r="G28" s="30"/>
      <c r="H28" s="26"/>
      <c r="I28" s="30"/>
      <c r="J28" s="29"/>
      <c r="K28" s="29"/>
      <c r="L28" s="80"/>
      <c r="M28" s="26"/>
      <c r="N28" s="42"/>
      <c r="O28" s="42"/>
      <c r="P28" s="83"/>
      <c r="Q28" s="2"/>
      <c r="R28" s="58"/>
      <c r="S28" s="58"/>
      <c r="T28" s="2"/>
    </row>
    <row r="29" spans="1:23" ht="15" x14ac:dyDescent="0.2">
      <c r="A29" s="2"/>
      <c r="B29" s="24" t="s">
        <v>40</v>
      </c>
      <c r="C29" s="25" t="s">
        <v>14</v>
      </c>
      <c r="D29" s="39">
        <v>3790</v>
      </c>
      <c r="E29" s="26"/>
      <c r="F29" s="30">
        <f>U12</f>
        <v>39</v>
      </c>
      <c r="G29" s="30"/>
      <c r="H29" s="26">
        <f>W12</f>
        <v>38</v>
      </c>
      <c r="I29" s="30"/>
      <c r="J29" s="29">
        <v>2409</v>
      </c>
      <c r="K29" s="29"/>
      <c r="L29" s="80">
        <v>2523</v>
      </c>
      <c r="M29" s="26"/>
      <c r="N29" s="41">
        <v>67694</v>
      </c>
      <c r="O29" s="41"/>
      <c r="P29" s="83">
        <f>$U$23</f>
        <v>1</v>
      </c>
      <c r="Q29" s="61" t="str">
        <f>IF(R29&lt;0,ABS(R29),"")</f>
        <v/>
      </c>
      <c r="R29" s="58">
        <f>IF(L$40&gt;0,L29-S29,J29-S29)</f>
        <v>2523</v>
      </c>
      <c r="S29" s="58">
        <f>ROUND((1-P29)*J29,0)</f>
        <v>0</v>
      </c>
      <c r="T29" s="2"/>
    </row>
    <row r="30" spans="1:23" ht="15" x14ac:dyDescent="0.2">
      <c r="A30" s="11"/>
      <c r="B30" s="24"/>
      <c r="C30" s="25"/>
      <c r="D30" s="39"/>
      <c r="E30" s="26"/>
      <c r="F30" s="30"/>
      <c r="G30" s="30"/>
      <c r="H30" s="26"/>
      <c r="I30" s="30"/>
      <c r="J30" s="29"/>
      <c r="K30" s="29"/>
      <c r="L30" s="80"/>
      <c r="M30" s="26"/>
      <c r="N30" s="42"/>
      <c r="O30" s="42"/>
      <c r="P30" s="83"/>
      <c r="Q30" s="2"/>
      <c r="R30" s="58"/>
      <c r="S30" s="58"/>
    </row>
    <row r="31" spans="1:23" ht="15" x14ac:dyDescent="0.2">
      <c r="A31" s="2"/>
      <c r="B31" s="24" t="s">
        <v>41</v>
      </c>
      <c r="C31" s="25" t="s">
        <v>15</v>
      </c>
      <c r="D31" s="39">
        <v>3791</v>
      </c>
      <c r="E31" s="26"/>
      <c r="F31" s="30">
        <f>U13</f>
        <v>39</v>
      </c>
      <c r="G31" s="30"/>
      <c r="H31" s="26">
        <f>W13</f>
        <v>37</v>
      </c>
      <c r="I31" s="30"/>
      <c r="J31" s="29">
        <v>2882</v>
      </c>
      <c r="K31" s="29"/>
      <c r="L31" s="80">
        <v>3163</v>
      </c>
      <c r="M31" s="26"/>
      <c r="N31" s="41">
        <v>67694</v>
      </c>
      <c r="O31" s="41"/>
      <c r="P31" s="83">
        <f>$U$23</f>
        <v>1</v>
      </c>
      <c r="Q31" s="61" t="str">
        <f>IF(R31&lt;0,ABS(R31),"")</f>
        <v/>
      </c>
      <c r="R31" s="58">
        <f>IF(L$40&gt;0,L31-S31,J31-S31)</f>
        <v>3163</v>
      </c>
      <c r="S31" s="58">
        <f>ROUND((1-P31)*J31,0)</f>
        <v>0</v>
      </c>
    </row>
    <row r="32" spans="1:23" ht="15" x14ac:dyDescent="0.2">
      <c r="A32" s="11"/>
      <c r="B32" s="24"/>
      <c r="C32" s="25"/>
      <c r="D32" s="39"/>
      <c r="E32" s="26"/>
      <c r="F32" s="30"/>
      <c r="G32" s="30"/>
      <c r="H32" s="26"/>
      <c r="I32" s="30"/>
      <c r="J32" s="29"/>
      <c r="K32" s="29"/>
      <c r="L32" s="80"/>
      <c r="M32" s="26"/>
      <c r="N32" s="42"/>
      <c r="O32" s="42"/>
      <c r="P32" s="83"/>
      <c r="R32" s="58"/>
      <c r="S32" s="59"/>
    </row>
    <row r="33" spans="1:20" ht="15" x14ac:dyDescent="0.2">
      <c r="A33" s="2"/>
      <c r="B33" s="24" t="s">
        <v>42</v>
      </c>
      <c r="C33" s="25" t="s">
        <v>16</v>
      </c>
      <c r="D33" s="39">
        <v>3348</v>
      </c>
      <c r="E33" s="26"/>
      <c r="F33" s="30">
        <f>U15</f>
        <v>37</v>
      </c>
      <c r="G33" s="30"/>
      <c r="H33" s="26">
        <f>W15</f>
        <v>35</v>
      </c>
      <c r="I33" s="30"/>
      <c r="J33" s="29">
        <v>845</v>
      </c>
      <c r="K33" s="29"/>
      <c r="L33" s="80">
        <v>998</v>
      </c>
      <c r="M33" s="26"/>
      <c r="N33" s="41">
        <v>67694</v>
      </c>
      <c r="O33" s="41"/>
      <c r="P33" s="83">
        <f>$U$23</f>
        <v>1</v>
      </c>
      <c r="Q33" s="61" t="str">
        <f>IF(R33&lt;0,ABS(R33),"")</f>
        <v/>
      </c>
      <c r="R33" s="58">
        <f>IF(L$40&gt;0,L33-S33,J33-S33)</f>
        <v>998</v>
      </c>
      <c r="S33" s="58">
        <f>ROUND((1-P33)*J33,0)</f>
        <v>0</v>
      </c>
    </row>
    <row r="34" spans="1:20" ht="15" x14ac:dyDescent="0.2">
      <c r="A34" s="2"/>
      <c r="B34" s="24"/>
      <c r="C34" s="25"/>
      <c r="D34" s="39"/>
      <c r="E34" s="26"/>
      <c r="F34" s="30"/>
      <c r="G34" s="30"/>
      <c r="H34" s="26"/>
      <c r="I34" s="30"/>
      <c r="J34" s="29">
        <v>257</v>
      </c>
      <c r="K34" s="29"/>
      <c r="L34" s="80">
        <v>257</v>
      </c>
      <c r="M34" s="26"/>
      <c r="N34" s="41">
        <v>69708</v>
      </c>
      <c r="O34" s="41">
        <v>53858</v>
      </c>
      <c r="P34" s="83">
        <v>0</v>
      </c>
      <c r="Q34" s="61" t="str">
        <f>IF(R34&lt;0,ABS(R34),"")</f>
        <v/>
      </c>
      <c r="R34" s="58">
        <f>IF(L$40&gt;0,L34-S34,J34-S34)</f>
        <v>0</v>
      </c>
      <c r="S34" s="58">
        <f>ROUND((1-P34)*J34,0)</f>
        <v>257</v>
      </c>
    </row>
    <row r="35" spans="1:20" ht="15" x14ac:dyDescent="0.2">
      <c r="A35" s="2"/>
      <c r="B35" s="24"/>
      <c r="C35" s="25"/>
      <c r="D35" s="39"/>
      <c r="E35" s="26"/>
      <c r="F35" s="30"/>
      <c r="G35" s="30"/>
      <c r="H35" s="26"/>
      <c r="I35" s="30"/>
      <c r="J35" s="29">
        <v>1000</v>
      </c>
      <c r="K35" s="29"/>
      <c r="L35" s="80">
        <v>1000</v>
      </c>
      <c r="M35" s="26"/>
      <c r="N35" s="41">
        <v>69823</v>
      </c>
      <c r="O35" s="41">
        <v>53858</v>
      </c>
      <c r="P35" s="83">
        <v>0</v>
      </c>
      <c r="Q35" s="61" t="str">
        <f>IF(R35&lt;0,ABS(R35),"")</f>
        <v/>
      </c>
      <c r="R35" s="58">
        <f>IF(L$40&gt;0,L35-S35,J35-S35)</f>
        <v>0</v>
      </c>
      <c r="S35" s="58">
        <f>ROUND((1-P35)*J35,0)</f>
        <v>1000</v>
      </c>
    </row>
    <row r="36" spans="1:20" ht="15" x14ac:dyDescent="0.2">
      <c r="A36" s="11"/>
      <c r="B36" s="24"/>
      <c r="C36" s="25"/>
      <c r="D36" s="39"/>
      <c r="E36" s="26"/>
      <c r="F36" s="30"/>
      <c r="G36" s="30"/>
      <c r="H36" s="26"/>
      <c r="I36" s="30"/>
      <c r="J36" s="29"/>
      <c r="K36" s="29"/>
      <c r="L36" s="80"/>
      <c r="M36" s="26"/>
      <c r="N36" s="42"/>
      <c r="O36" s="42"/>
      <c r="P36" s="83"/>
      <c r="R36" s="58"/>
      <c r="S36" s="59"/>
    </row>
    <row r="37" spans="1:20" ht="15" x14ac:dyDescent="0.2">
      <c r="A37" s="2"/>
      <c r="B37" s="24" t="s">
        <v>43</v>
      </c>
      <c r="C37" s="25" t="s">
        <v>17</v>
      </c>
      <c r="D37" s="39">
        <v>3792</v>
      </c>
      <c r="E37" s="26"/>
      <c r="F37" s="30">
        <f>U16</f>
        <v>33</v>
      </c>
      <c r="G37" s="30"/>
      <c r="H37" s="26">
        <f>W16</f>
        <v>32</v>
      </c>
      <c r="I37" s="30"/>
      <c r="J37" s="29">
        <v>35</v>
      </c>
      <c r="K37" s="29"/>
      <c r="L37" s="80">
        <v>36</v>
      </c>
      <c r="M37" s="26"/>
      <c r="N37" s="41">
        <v>67694</v>
      </c>
      <c r="O37" s="41"/>
      <c r="P37" s="83">
        <v>1</v>
      </c>
      <c r="Q37" s="61" t="str">
        <f>IF(R37&lt;0,ABS(R37),"")</f>
        <v/>
      </c>
      <c r="R37" s="58">
        <f>IF(L$40&gt;0,L37-S37,J37-S37)</f>
        <v>36</v>
      </c>
      <c r="S37" s="58">
        <f>ROUND((1-P37)*J37,0)</f>
        <v>0</v>
      </c>
    </row>
    <row r="38" spans="1:20" ht="15" x14ac:dyDescent="0.2">
      <c r="A38" s="2"/>
      <c r="B38" s="24"/>
      <c r="C38" s="25"/>
      <c r="D38" s="39"/>
      <c r="E38" s="26"/>
      <c r="F38" s="30"/>
      <c r="G38" s="30"/>
      <c r="H38" s="26"/>
      <c r="I38" s="30"/>
      <c r="J38" s="29"/>
      <c r="K38" s="29"/>
      <c r="L38" s="80"/>
      <c r="M38" s="26"/>
      <c r="N38" s="41"/>
      <c r="O38" s="41"/>
      <c r="P38" s="83"/>
      <c r="Q38" s="61" t="str">
        <f>IF(R38&lt;0,ABS(R38),"")</f>
        <v/>
      </c>
      <c r="R38" s="58">
        <f>IF(L$40&gt;0,L38-S38,J38-S38)</f>
        <v>0</v>
      </c>
      <c r="S38" s="58">
        <f>ROUND((1-P38)*J38,0)</f>
        <v>0</v>
      </c>
    </row>
    <row r="39" spans="1:20" ht="15" x14ac:dyDescent="0.2">
      <c r="A39" s="2"/>
      <c r="B39" s="24"/>
      <c r="C39" s="26"/>
      <c r="D39" s="26"/>
      <c r="E39" s="26"/>
      <c r="I39" s="33"/>
      <c r="J39" s="34"/>
      <c r="K39" s="31"/>
      <c r="L39" s="72"/>
      <c r="M39" s="26"/>
      <c r="N39" s="39"/>
      <c r="O39" s="39"/>
      <c r="P39" s="84"/>
      <c r="T39" s="61"/>
    </row>
    <row r="40" spans="1:20" ht="15" x14ac:dyDescent="0.2">
      <c r="A40" s="2"/>
      <c r="B40" s="24"/>
      <c r="C40" s="26"/>
      <c r="D40" s="26"/>
      <c r="E40" s="26"/>
      <c r="F40" s="30"/>
      <c r="G40" s="30"/>
      <c r="H40" s="33"/>
      <c r="I40" s="33"/>
      <c r="J40" s="34">
        <f>SUM(J5:J39)</f>
        <v>48310</v>
      </c>
      <c r="K40" s="31"/>
      <c r="L40" s="72">
        <f>SUM(L5:L39)</f>
        <v>50458</v>
      </c>
      <c r="M40" s="26"/>
      <c r="N40" s="61">
        <f>+J40-L40</f>
        <v>-2148</v>
      </c>
      <c r="O40" s="61"/>
      <c r="P40" s="67"/>
      <c r="Q40" s="62">
        <f>SUM(Q5:Q39)</f>
        <v>0</v>
      </c>
      <c r="R40" s="63">
        <f>SUM(R5:R39)/IF($L$40&gt;0,$L40,$J40)</f>
        <v>0.85568195330770147</v>
      </c>
      <c r="S40" s="63">
        <f>SUM(S5:S39)/IF($L$40&gt;0,$L40,$J40)</f>
        <v>0.14431804669229856</v>
      </c>
      <c r="T40" s="77">
        <f>R42/(R42+(S42-LOOKUP(J2,[2]!date,[2]!enaft)))</f>
        <v>0.89293322027588773</v>
      </c>
    </row>
    <row r="41" spans="1:20" ht="15.75" thickBot="1" x14ac:dyDescent="0.25">
      <c r="A41" s="2"/>
      <c r="B41" s="35"/>
      <c r="C41" s="36"/>
      <c r="D41" s="36"/>
      <c r="E41" s="36"/>
      <c r="F41" s="37"/>
      <c r="G41" s="37"/>
      <c r="H41" s="38"/>
      <c r="I41" s="38"/>
      <c r="J41" s="37"/>
      <c r="K41" s="36"/>
      <c r="L41" s="73"/>
      <c r="M41" s="36"/>
      <c r="N41" s="43">
        <f>1-(+L40/J40)</f>
        <v>-4.4462844131649693E-2</v>
      </c>
      <c r="O41" s="43"/>
      <c r="P41" s="68"/>
      <c r="T41" s="60">
        <f>SUM(R42:S42)</f>
        <v>50458</v>
      </c>
    </row>
    <row r="42" spans="1:20" ht="15.75" thickTop="1" x14ac:dyDescent="0.2">
      <c r="A42" s="2"/>
      <c r="B42" s="2"/>
      <c r="C42" s="2"/>
      <c r="D42" s="2"/>
      <c r="E42" s="2"/>
      <c r="F42" s="4"/>
      <c r="G42" s="4"/>
      <c r="H42" s="9"/>
      <c r="I42" s="9"/>
      <c r="J42" s="2"/>
      <c r="K42" s="2"/>
      <c r="L42" s="74"/>
      <c r="M42" s="2"/>
      <c r="N42" s="2"/>
      <c r="O42" s="2"/>
      <c r="P42" s="69"/>
      <c r="Q42" s="2"/>
      <c r="R42" s="60">
        <f>SUM(R5:R39)</f>
        <v>43176</v>
      </c>
      <c r="S42" s="60">
        <f>SUM(S5:S39)</f>
        <v>7282</v>
      </c>
      <c r="T42" s="95">
        <f>SUMIF(R$5:R$38,0,S$5:S$38)</f>
        <v>7282</v>
      </c>
    </row>
    <row r="43" spans="1:20" ht="15" x14ac:dyDescent="0.2">
      <c r="A43" s="2"/>
      <c r="B43" s="2"/>
      <c r="C43" s="2"/>
      <c r="D43" s="2"/>
      <c r="E43" s="2"/>
      <c r="F43" s="4"/>
      <c r="G43" s="4"/>
      <c r="H43" s="9"/>
      <c r="I43" s="9"/>
      <c r="J43" s="4"/>
      <c r="K43" s="2"/>
      <c r="L43" s="74"/>
      <c r="M43" s="2"/>
      <c r="N43" s="2"/>
      <c r="O43" s="2"/>
      <c r="P43" s="69"/>
      <c r="Q43" s="2"/>
      <c r="S43" s="76">
        <v>20606</v>
      </c>
      <c r="T43" s="2" t="s">
        <v>56</v>
      </c>
    </row>
    <row r="44" spans="1:20" ht="15" x14ac:dyDescent="0.2">
      <c r="A44" s="2"/>
      <c r="B44" s="2"/>
      <c r="C44" s="2"/>
      <c r="D44" s="2"/>
      <c r="E44" s="2"/>
      <c r="F44" s="4"/>
      <c r="G44" s="4"/>
      <c r="H44" s="9"/>
      <c r="I44" s="9"/>
      <c r="J44" s="4"/>
      <c r="K44" s="2"/>
      <c r="L44" s="74"/>
      <c r="M44" s="2"/>
      <c r="N44" s="2"/>
      <c r="O44" s="2"/>
      <c r="P44" s="69"/>
      <c r="Q44" s="2"/>
      <c r="R44" s="86"/>
      <c r="S44" s="85">
        <v>20500</v>
      </c>
      <c r="T44" s="2" t="s">
        <v>60</v>
      </c>
    </row>
    <row r="45" spans="1:20" ht="15" x14ac:dyDescent="0.2">
      <c r="A45" s="2"/>
      <c r="B45" s="2"/>
      <c r="C45" s="2"/>
      <c r="D45" s="2"/>
      <c r="E45" s="2"/>
      <c r="F45" s="4"/>
      <c r="G45" s="4"/>
      <c r="H45" s="9"/>
      <c r="I45" s="9"/>
      <c r="J45" s="4"/>
      <c r="K45" s="2"/>
      <c r="L45" s="74"/>
      <c r="M45" s="2"/>
      <c r="N45" s="2"/>
      <c r="O45" s="2"/>
      <c r="P45" s="69"/>
      <c r="Q45" s="2"/>
      <c r="S45" s="85">
        <f>((S42-S43-T42)/0.97816)+S44</f>
        <v>-566.08325836263975</v>
      </c>
      <c r="T45" s="4" t="s">
        <v>57</v>
      </c>
    </row>
    <row r="46" spans="1:20" ht="15" x14ac:dyDescent="0.2">
      <c r="A46" s="2"/>
      <c r="B46" s="2"/>
      <c r="C46" s="2"/>
      <c r="D46" s="2"/>
      <c r="E46" s="2"/>
      <c r="F46" s="4"/>
      <c r="G46" s="4"/>
      <c r="H46" s="9"/>
      <c r="I46" s="9"/>
      <c r="J46" s="4"/>
      <c r="K46" s="2"/>
      <c r="L46" s="74"/>
      <c r="M46" s="2"/>
      <c r="N46" s="2"/>
      <c r="O46" s="2"/>
      <c r="P46" s="69"/>
      <c r="Q46" s="2"/>
    </row>
    <row r="47" spans="1:20" ht="15" x14ac:dyDescent="0.2">
      <c r="A47" s="2"/>
      <c r="B47" s="2"/>
      <c r="C47" s="2"/>
      <c r="D47" s="2"/>
      <c r="E47" s="2"/>
      <c r="F47" s="4"/>
      <c r="G47" s="4"/>
      <c r="H47" s="9"/>
      <c r="I47" s="9"/>
      <c r="J47" s="4"/>
      <c r="K47" s="2"/>
      <c r="L47" s="74"/>
      <c r="M47" s="2"/>
      <c r="N47" s="2"/>
      <c r="O47" s="2"/>
      <c r="P47" s="69"/>
      <c r="Q47" s="2"/>
    </row>
    <row r="48" spans="1:20" ht="15" x14ac:dyDescent="0.2">
      <c r="A48" s="2"/>
      <c r="B48" s="2"/>
      <c r="C48" s="2"/>
      <c r="D48" s="2"/>
      <c r="E48" s="2"/>
      <c r="F48" s="4"/>
      <c r="G48" s="4"/>
      <c r="H48" s="9"/>
      <c r="I48" s="9"/>
      <c r="J48" s="4"/>
      <c r="K48" s="2"/>
      <c r="L48" s="74"/>
      <c r="M48" s="2"/>
      <c r="N48" s="2"/>
      <c r="O48" s="2"/>
      <c r="P48" s="69"/>
      <c r="Q48" s="2"/>
    </row>
    <row r="49" spans="1:17" ht="15" x14ac:dyDescent="0.2">
      <c r="A49" s="2"/>
      <c r="B49" s="2"/>
      <c r="C49" s="2"/>
      <c r="D49" s="2"/>
      <c r="E49" s="2"/>
      <c r="F49" s="4"/>
      <c r="G49" s="4"/>
      <c r="H49" s="9"/>
      <c r="I49" s="9"/>
      <c r="J49" s="2"/>
      <c r="K49" s="2"/>
      <c r="L49" s="74"/>
      <c r="M49" s="2"/>
      <c r="N49" s="2"/>
      <c r="O49" s="2"/>
      <c r="P49" s="69"/>
      <c r="Q49" s="2"/>
    </row>
  </sheetData>
  <pageMargins left="0" right="0" top="1" bottom="1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44</vt:i4>
      </vt:variant>
    </vt:vector>
  </HeadingPairs>
  <TitlesOfParts>
    <vt:vector size="74" baseType="lpstr">
      <vt:lpstr>curves</vt:lpstr>
      <vt:lpstr>CPA</vt:lpstr>
      <vt:lpstr>Feb 1</vt:lpstr>
      <vt:lpstr>Feb 2</vt:lpstr>
      <vt:lpstr>Feb 3</vt:lpstr>
      <vt:lpstr>Feb 4</vt:lpstr>
      <vt:lpstr>Feb 5</vt:lpstr>
      <vt:lpstr>Feb 6</vt:lpstr>
      <vt:lpstr>Feb 7</vt:lpstr>
      <vt:lpstr>Feb 8</vt:lpstr>
      <vt:lpstr>Feb 9</vt:lpstr>
      <vt:lpstr>Feb 10</vt:lpstr>
      <vt:lpstr>Feb 11</vt:lpstr>
      <vt:lpstr>Feb 12</vt:lpstr>
      <vt:lpstr>Feb 13</vt:lpstr>
      <vt:lpstr>Feb 14</vt:lpstr>
      <vt:lpstr>Feb 15</vt:lpstr>
      <vt:lpstr>Feb 16</vt:lpstr>
      <vt:lpstr>Feb 17</vt:lpstr>
      <vt:lpstr>Feb 18</vt:lpstr>
      <vt:lpstr>Feb 19</vt:lpstr>
      <vt:lpstr>Feb 20</vt:lpstr>
      <vt:lpstr>Feb 21</vt:lpstr>
      <vt:lpstr>Feb 22</vt:lpstr>
      <vt:lpstr>Feb 23</vt:lpstr>
      <vt:lpstr>Feb 24</vt:lpstr>
      <vt:lpstr>Feb 25</vt:lpstr>
      <vt:lpstr>Feb 26</vt:lpstr>
      <vt:lpstr>Feb 27</vt:lpstr>
      <vt:lpstr>Feb 28</vt:lpstr>
      <vt:lpstr>curves!Alliance</vt:lpstr>
      <vt:lpstr>curves!Columbus</vt:lpstr>
      <vt:lpstr>curves!curve</vt:lpstr>
      <vt:lpstr>curves!Dayton</vt:lpstr>
      <vt:lpstr>curves!Degrees</vt:lpstr>
      <vt:lpstr>curves!Lima</vt:lpstr>
      <vt:lpstr>curves!Mansfield</vt:lpstr>
      <vt:lpstr>curves!New_Castle</vt:lpstr>
      <vt:lpstr>curves!Ohio_Misc.</vt:lpstr>
      <vt:lpstr>curves!Parma</vt:lpstr>
      <vt:lpstr>curves!Pittsburg</vt:lpstr>
      <vt:lpstr>curves!Portsmouth</vt:lpstr>
      <vt:lpstr>curves!Print_Area</vt:lpstr>
      <vt:lpstr>'Feb 1'!Print_Area</vt:lpstr>
      <vt:lpstr>'Feb 10'!Print_Area</vt:lpstr>
      <vt:lpstr>'Feb 11'!Print_Area</vt:lpstr>
      <vt:lpstr>'Feb 12'!Print_Area</vt:lpstr>
      <vt:lpstr>'Feb 13'!Print_Area</vt:lpstr>
      <vt:lpstr>'Feb 14'!Print_Area</vt:lpstr>
      <vt:lpstr>'Feb 15'!Print_Area</vt:lpstr>
      <vt:lpstr>'Feb 16'!Print_Area</vt:lpstr>
      <vt:lpstr>'Feb 17'!Print_Area</vt:lpstr>
      <vt:lpstr>'Feb 18'!Print_Area</vt:lpstr>
      <vt:lpstr>'Feb 19'!Print_Area</vt:lpstr>
      <vt:lpstr>'Feb 2'!Print_Area</vt:lpstr>
      <vt:lpstr>'Feb 20'!Print_Area</vt:lpstr>
      <vt:lpstr>'Feb 21'!Print_Area</vt:lpstr>
      <vt:lpstr>'Feb 22'!Print_Area</vt:lpstr>
      <vt:lpstr>'Feb 23'!Print_Area</vt:lpstr>
      <vt:lpstr>'Feb 24'!Print_Area</vt:lpstr>
      <vt:lpstr>'Feb 25'!Print_Area</vt:lpstr>
      <vt:lpstr>'Feb 26'!Print_Area</vt:lpstr>
      <vt:lpstr>'Feb 27'!Print_Area</vt:lpstr>
      <vt:lpstr>'Feb 28'!Print_Area</vt:lpstr>
      <vt:lpstr>'Feb 3'!Print_Area</vt:lpstr>
      <vt:lpstr>'Feb 4'!Print_Area</vt:lpstr>
      <vt:lpstr>'Feb 5'!Print_Area</vt:lpstr>
      <vt:lpstr>'Feb 6'!Print_Area</vt:lpstr>
      <vt:lpstr>'Feb 7'!Print_Area</vt:lpstr>
      <vt:lpstr>'Feb 8'!Print_Area</vt:lpstr>
      <vt:lpstr>'Feb 9'!Print_Area</vt:lpstr>
      <vt:lpstr>curves!Sandusky</vt:lpstr>
      <vt:lpstr>curves!Toledo</vt:lpstr>
      <vt:lpstr>curves!Total</vt:lpstr>
    </vt:vector>
  </TitlesOfParts>
  <Company>Columbia Energy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Actual Temperatures</dc:title>
  <dc:creator>Columbia Energy</dc:creator>
  <cp:lastModifiedBy>Jan Havlíček</cp:lastModifiedBy>
  <cp:lastPrinted>2001-01-30T21:31:30Z</cp:lastPrinted>
  <dcterms:created xsi:type="dcterms:W3CDTF">1999-10-04T15:20:07Z</dcterms:created>
  <dcterms:modified xsi:type="dcterms:W3CDTF">2023-09-14T19:24:38Z</dcterms:modified>
</cp:coreProperties>
</file>