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2832C5-B71C-4A7E-9773-64CD03A1F7F6}" xr6:coauthVersionLast="47" xr6:coauthVersionMax="47" xr10:uidLastSave="{00000000-0000-0000-0000-000000000000}"/>
  <bookViews>
    <workbookView xWindow="-120" yWindow="-120" windowWidth="38640" windowHeight="15720" tabRatio="599" firstSheet="9" activeTab="12"/>
  </bookViews>
  <sheets>
    <sheet name="curves" sheetId="62" r:id="rId1"/>
    <sheet name="Dec 1" sheetId="83" r:id="rId2"/>
    <sheet name="Dec 2" sheetId="84" r:id="rId3"/>
    <sheet name="Dec 3" sheetId="85" r:id="rId4"/>
    <sheet name="Dec 4" sheetId="86" r:id="rId5"/>
    <sheet name="Dec 5" sheetId="87" r:id="rId6"/>
    <sheet name="Dec 6" sheetId="88" r:id="rId7"/>
    <sheet name="Dec 7" sheetId="89" r:id="rId8"/>
    <sheet name="Dec 8" sheetId="90" r:id="rId9"/>
    <sheet name="Dec 9" sheetId="91" r:id="rId10"/>
    <sheet name="Dec 10" sheetId="92" r:id="rId11"/>
    <sheet name="Dec 11" sheetId="93" r:id="rId12"/>
    <sheet name="Dec 12" sheetId="94" r:id="rId13"/>
  </sheets>
  <externalReferences>
    <externalReference r:id="rId14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'Dec 1'!$A$1:$P$38</definedName>
    <definedName name="_xlnm.Print_Area" localSheetId="10">'Dec 10'!$A$1:$P$38</definedName>
    <definedName name="_xlnm.Print_Area" localSheetId="11">'Dec 11'!$A$1:$P$38</definedName>
    <definedName name="_xlnm.Print_Area" localSheetId="12">'Dec 12'!$A$1:$P$38</definedName>
    <definedName name="_xlnm.Print_Area" localSheetId="2">'Dec 2'!$A$1:$P$38</definedName>
    <definedName name="_xlnm.Print_Area" localSheetId="3">'Dec 3'!$A$1:$P$38</definedName>
    <definedName name="_xlnm.Print_Area" localSheetId="4">'Dec 4'!$A$1:$P$38</definedName>
    <definedName name="_xlnm.Print_Area" localSheetId="5">'Dec 5'!$A$1:$P$38</definedName>
    <definedName name="_xlnm.Print_Area" localSheetId="6">'Dec 6'!$A$1:$P$38</definedName>
    <definedName name="_xlnm.Print_Area" localSheetId="7">'Dec 7'!$A$1:$P$38</definedName>
    <definedName name="_xlnm.Print_Area" localSheetId="8">'Dec 8'!$A$1:$P$38</definedName>
    <definedName name="_xlnm.Print_Area" localSheetId="9">'Dec 9'!$A$1:$P$38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0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83"/>
  <c r="O2" i="83"/>
  <c r="F5" i="83"/>
  <c r="H5" i="83"/>
  <c r="P5" i="83"/>
  <c r="Q5" i="83"/>
  <c r="R5" i="83"/>
  <c r="F7" i="83"/>
  <c r="H7" i="83"/>
  <c r="P7" i="83"/>
  <c r="Q7" i="83"/>
  <c r="R7" i="83"/>
  <c r="P8" i="83"/>
  <c r="Q8" i="83"/>
  <c r="R8" i="83"/>
  <c r="F10" i="83"/>
  <c r="H10" i="83"/>
  <c r="P10" i="83"/>
  <c r="Q10" i="83"/>
  <c r="R10" i="83"/>
  <c r="P11" i="83"/>
  <c r="Q11" i="83"/>
  <c r="R11" i="83"/>
  <c r="P12" i="83"/>
  <c r="Q12" i="83"/>
  <c r="R12" i="83"/>
  <c r="F14" i="83"/>
  <c r="H14" i="83"/>
  <c r="P14" i="83"/>
  <c r="Q14" i="83"/>
  <c r="R14" i="83"/>
  <c r="P15" i="83"/>
  <c r="Q15" i="83"/>
  <c r="R15" i="83"/>
  <c r="P16" i="83"/>
  <c r="Q16" i="83"/>
  <c r="R16" i="83"/>
  <c r="P17" i="83"/>
  <c r="Q17" i="83"/>
  <c r="R17" i="83"/>
  <c r="T18" i="83"/>
  <c r="V18" i="83"/>
  <c r="F19" i="83"/>
  <c r="H19" i="83"/>
  <c r="P19" i="83"/>
  <c r="Q19" i="83"/>
  <c r="R19" i="83"/>
  <c r="F21" i="83"/>
  <c r="H21" i="83"/>
  <c r="P21" i="83"/>
  <c r="Q21" i="83"/>
  <c r="R21" i="83"/>
  <c r="P22" i="83"/>
  <c r="Q22" i="83"/>
  <c r="R22" i="83"/>
  <c r="F24" i="83"/>
  <c r="H24" i="83"/>
  <c r="P24" i="83"/>
  <c r="Q24" i="83"/>
  <c r="R24" i="83"/>
  <c r="F26" i="83"/>
  <c r="H26" i="83"/>
  <c r="P26" i="83"/>
  <c r="Q26" i="83"/>
  <c r="R26" i="83"/>
  <c r="F28" i="83"/>
  <c r="H28" i="83"/>
  <c r="P28" i="83"/>
  <c r="Q28" i="83"/>
  <c r="R28" i="83"/>
  <c r="F30" i="83"/>
  <c r="H30" i="83"/>
  <c r="P30" i="83"/>
  <c r="Q30" i="83"/>
  <c r="R30" i="83"/>
  <c r="F32" i="83"/>
  <c r="H32" i="83"/>
  <c r="P32" i="83"/>
  <c r="Q32" i="83"/>
  <c r="R32" i="83"/>
  <c r="O33" i="83"/>
  <c r="P33" i="83"/>
  <c r="Q33" i="83"/>
  <c r="R33" i="83"/>
  <c r="F35" i="83"/>
  <c r="H35" i="83"/>
  <c r="P35" i="83"/>
  <c r="Q35" i="83"/>
  <c r="R35" i="83"/>
  <c r="J37" i="83"/>
  <c r="L37" i="83"/>
  <c r="N37" i="83"/>
  <c r="P37" i="83"/>
  <c r="Q37" i="83"/>
  <c r="R37" i="83"/>
  <c r="N38" i="83"/>
  <c r="S38" i="83"/>
  <c r="Q39" i="83"/>
  <c r="R39" i="83"/>
  <c r="R40" i="83"/>
  <c r="R41" i="83"/>
  <c r="O1" i="92"/>
  <c r="O2" i="92"/>
  <c r="F5" i="92"/>
  <c r="H5" i="92"/>
  <c r="O5" i="92"/>
  <c r="P5" i="92"/>
  <c r="Q5" i="92"/>
  <c r="R5" i="92"/>
  <c r="F7" i="92"/>
  <c r="H7" i="92"/>
  <c r="O7" i="92"/>
  <c r="P7" i="92"/>
  <c r="Q7" i="92"/>
  <c r="R7" i="92"/>
  <c r="P8" i="92"/>
  <c r="Q8" i="92"/>
  <c r="R8" i="92"/>
  <c r="F10" i="92"/>
  <c r="H10" i="92"/>
  <c r="O10" i="92"/>
  <c r="P10" i="92"/>
  <c r="Q10" i="92"/>
  <c r="R10" i="92"/>
  <c r="P11" i="92"/>
  <c r="Q11" i="92"/>
  <c r="R11" i="92"/>
  <c r="P12" i="92"/>
  <c r="Q12" i="92"/>
  <c r="R12" i="92"/>
  <c r="F14" i="92"/>
  <c r="H14" i="92"/>
  <c r="O14" i="92"/>
  <c r="P14" i="92"/>
  <c r="Q14" i="92"/>
  <c r="R14" i="92"/>
  <c r="P15" i="92"/>
  <c r="Q15" i="92"/>
  <c r="R15" i="92"/>
  <c r="P16" i="92"/>
  <c r="Q16" i="92"/>
  <c r="R16" i="92"/>
  <c r="P17" i="92"/>
  <c r="Q17" i="92"/>
  <c r="R17" i="92"/>
  <c r="T18" i="92"/>
  <c r="V18" i="92"/>
  <c r="F19" i="92"/>
  <c r="H19" i="92"/>
  <c r="O19" i="92"/>
  <c r="P19" i="92"/>
  <c r="Q19" i="92"/>
  <c r="R19" i="92"/>
  <c r="F21" i="92"/>
  <c r="H21" i="92"/>
  <c r="O21" i="92"/>
  <c r="P21" i="92"/>
  <c r="Q21" i="92"/>
  <c r="R21" i="92"/>
  <c r="P22" i="92"/>
  <c r="Q22" i="92"/>
  <c r="R22" i="92"/>
  <c r="F24" i="92"/>
  <c r="H24" i="92"/>
  <c r="O24" i="92"/>
  <c r="P24" i="92"/>
  <c r="Q24" i="92"/>
  <c r="R24" i="92"/>
  <c r="F26" i="92"/>
  <c r="H26" i="92"/>
  <c r="O26" i="92"/>
  <c r="P26" i="92"/>
  <c r="Q26" i="92"/>
  <c r="R26" i="92"/>
  <c r="F28" i="92"/>
  <c r="H28" i="92"/>
  <c r="O28" i="92"/>
  <c r="P28" i="92"/>
  <c r="Q28" i="92"/>
  <c r="R28" i="92"/>
  <c r="F30" i="92"/>
  <c r="H30" i="92"/>
  <c r="O30" i="92"/>
  <c r="P30" i="92"/>
  <c r="Q30" i="92"/>
  <c r="R30" i="92"/>
  <c r="F32" i="92"/>
  <c r="H32" i="92"/>
  <c r="P32" i="92"/>
  <c r="Q32" i="92"/>
  <c r="R32" i="92"/>
  <c r="P33" i="92"/>
  <c r="Q33" i="92"/>
  <c r="R33" i="92"/>
  <c r="F35" i="92"/>
  <c r="H35" i="92"/>
  <c r="P35" i="92"/>
  <c r="Q35" i="92"/>
  <c r="R35" i="92"/>
  <c r="J37" i="92"/>
  <c r="L37" i="92"/>
  <c r="N37" i="92"/>
  <c r="P37" i="92"/>
  <c r="Q37" i="92"/>
  <c r="R37" i="92"/>
  <c r="S37" i="92"/>
  <c r="N38" i="92"/>
  <c r="S38" i="92"/>
  <c r="Q39" i="92"/>
  <c r="R39" i="92"/>
  <c r="R40" i="92"/>
  <c r="R41" i="92"/>
  <c r="O1" i="93"/>
  <c r="O2" i="93"/>
  <c r="F5" i="93"/>
  <c r="H5" i="93"/>
  <c r="O5" i="93"/>
  <c r="P5" i="93"/>
  <c r="Q5" i="93"/>
  <c r="R5" i="93"/>
  <c r="F7" i="93"/>
  <c r="H7" i="93"/>
  <c r="O7" i="93"/>
  <c r="P7" i="93"/>
  <c r="Q7" i="93"/>
  <c r="R7" i="93"/>
  <c r="P8" i="93"/>
  <c r="Q8" i="93"/>
  <c r="R8" i="93"/>
  <c r="F10" i="93"/>
  <c r="H10" i="93"/>
  <c r="O10" i="93"/>
  <c r="P10" i="93"/>
  <c r="Q10" i="93"/>
  <c r="R10" i="93"/>
  <c r="P11" i="93"/>
  <c r="Q11" i="93"/>
  <c r="R11" i="93"/>
  <c r="P12" i="93"/>
  <c r="Q12" i="93"/>
  <c r="R12" i="93"/>
  <c r="F14" i="93"/>
  <c r="H14" i="93"/>
  <c r="O14" i="93"/>
  <c r="P14" i="93"/>
  <c r="Q14" i="93"/>
  <c r="R14" i="93"/>
  <c r="P15" i="93"/>
  <c r="Q15" i="93"/>
  <c r="R15" i="93"/>
  <c r="P16" i="93"/>
  <c r="Q16" i="93"/>
  <c r="R16" i="93"/>
  <c r="P17" i="93"/>
  <c r="Q17" i="93"/>
  <c r="R17" i="93"/>
  <c r="T18" i="93"/>
  <c r="V18" i="93"/>
  <c r="F19" i="93"/>
  <c r="H19" i="93"/>
  <c r="O19" i="93"/>
  <c r="P19" i="93"/>
  <c r="Q19" i="93"/>
  <c r="R19" i="93"/>
  <c r="F21" i="93"/>
  <c r="H21" i="93"/>
  <c r="O21" i="93"/>
  <c r="P21" i="93"/>
  <c r="Q21" i="93"/>
  <c r="R21" i="93"/>
  <c r="P22" i="93"/>
  <c r="Q22" i="93"/>
  <c r="R22" i="93"/>
  <c r="F24" i="93"/>
  <c r="H24" i="93"/>
  <c r="O24" i="93"/>
  <c r="P24" i="93"/>
  <c r="Q24" i="93"/>
  <c r="R24" i="93"/>
  <c r="F26" i="93"/>
  <c r="H26" i="93"/>
  <c r="O26" i="93"/>
  <c r="P26" i="93"/>
  <c r="Q26" i="93"/>
  <c r="R26" i="93"/>
  <c r="F28" i="93"/>
  <c r="H28" i="93"/>
  <c r="O28" i="93"/>
  <c r="P28" i="93"/>
  <c r="Q28" i="93"/>
  <c r="R28" i="93"/>
  <c r="F30" i="93"/>
  <c r="H30" i="93"/>
  <c r="O30" i="93"/>
  <c r="P30" i="93"/>
  <c r="Q30" i="93"/>
  <c r="R30" i="93"/>
  <c r="F32" i="93"/>
  <c r="H32" i="93"/>
  <c r="P32" i="93"/>
  <c r="Q32" i="93"/>
  <c r="R32" i="93"/>
  <c r="P33" i="93"/>
  <c r="Q33" i="93"/>
  <c r="R33" i="93"/>
  <c r="F35" i="93"/>
  <c r="H35" i="93"/>
  <c r="P35" i="93"/>
  <c r="Q35" i="93"/>
  <c r="R35" i="93"/>
  <c r="J37" i="93"/>
  <c r="L37" i="93"/>
  <c r="N37" i="93"/>
  <c r="P37" i="93"/>
  <c r="Q37" i="93"/>
  <c r="R37" i="93"/>
  <c r="S37" i="93"/>
  <c r="N38" i="93"/>
  <c r="S38" i="93"/>
  <c r="Q39" i="93"/>
  <c r="R39" i="93"/>
  <c r="R40" i="93"/>
  <c r="R41" i="93"/>
  <c r="O1" i="94"/>
  <c r="O2" i="94"/>
  <c r="F5" i="94"/>
  <c r="H5" i="94"/>
  <c r="O5" i="94"/>
  <c r="P5" i="94"/>
  <c r="Q5" i="94"/>
  <c r="R5" i="94"/>
  <c r="F7" i="94"/>
  <c r="H7" i="94"/>
  <c r="O7" i="94"/>
  <c r="P7" i="94"/>
  <c r="Q7" i="94"/>
  <c r="R7" i="94"/>
  <c r="P8" i="94"/>
  <c r="Q8" i="94"/>
  <c r="R8" i="94"/>
  <c r="F10" i="94"/>
  <c r="H10" i="94"/>
  <c r="O10" i="94"/>
  <c r="P10" i="94"/>
  <c r="Q10" i="94"/>
  <c r="R10" i="94"/>
  <c r="P11" i="94"/>
  <c r="Q11" i="94"/>
  <c r="R11" i="94"/>
  <c r="P12" i="94"/>
  <c r="Q12" i="94"/>
  <c r="R12" i="94"/>
  <c r="F14" i="94"/>
  <c r="H14" i="94"/>
  <c r="O14" i="94"/>
  <c r="P14" i="94"/>
  <c r="Q14" i="94"/>
  <c r="R14" i="94"/>
  <c r="P15" i="94"/>
  <c r="Q15" i="94"/>
  <c r="R15" i="94"/>
  <c r="P16" i="94"/>
  <c r="Q16" i="94"/>
  <c r="R16" i="94"/>
  <c r="P17" i="94"/>
  <c r="Q17" i="94"/>
  <c r="R17" i="94"/>
  <c r="T18" i="94"/>
  <c r="V18" i="94"/>
  <c r="F19" i="94"/>
  <c r="H19" i="94"/>
  <c r="O19" i="94"/>
  <c r="P19" i="94"/>
  <c r="Q19" i="94"/>
  <c r="R19" i="94"/>
  <c r="F21" i="94"/>
  <c r="H21" i="94"/>
  <c r="O21" i="94"/>
  <c r="P21" i="94"/>
  <c r="Q21" i="94"/>
  <c r="R21" i="94"/>
  <c r="P22" i="94"/>
  <c r="Q22" i="94"/>
  <c r="R22" i="94"/>
  <c r="F24" i="94"/>
  <c r="H24" i="94"/>
  <c r="O24" i="94"/>
  <c r="P24" i="94"/>
  <c r="Q24" i="94"/>
  <c r="R24" i="94"/>
  <c r="F26" i="94"/>
  <c r="H26" i="94"/>
  <c r="O26" i="94"/>
  <c r="P26" i="94"/>
  <c r="Q26" i="94"/>
  <c r="R26" i="94"/>
  <c r="F28" i="94"/>
  <c r="H28" i="94"/>
  <c r="O28" i="94"/>
  <c r="P28" i="94"/>
  <c r="Q28" i="94"/>
  <c r="R28" i="94"/>
  <c r="F30" i="94"/>
  <c r="H30" i="94"/>
  <c r="O30" i="94"/>
  <c r="P30" i="94"/>
  <c r="Q30" i="94"/>
  <c r="R30" i="94"/>
  <c r="F32" i="94"/>
  <c r="H32" i="94"/>
  <c r="P32" i="94"/>
  <c r="Q32" i="94"/>
  <c r="R32" i="94"/>
  <c r="P33" i="94"/>
  <c r="Q33" i="94"/>
  <c r="R33" i="94"/>
  <c r="F35" i="94"/>
  <c r="H35" i="94"/>
  <c r="P35" i="94"/>
  <c r="Q35" i="94"/>
  <c r="R35" i="94"/>
  <c r="J37" i="94"/>
  <c r="L37" i="94"/>
  <c r="N37" i="94"/>
  <c r="P37" i="94"/>
  <c r="Q37" i="94"/>
  <c r="R37" i="94"/>
  <c r="S37" i="94"/>
  <c r="N38" i="94"/>
  <c r="S38" i="94"/>
  <c r="Q39" i="94"/>
  <c r="R39" i="94"/>
  <c r="R40" i="94"/>
  <c r="R41" i="94"/>
  <c r="O1" i="84"/>
  <c r="O2" i="84"/>
  <c r="F5" i="84"/>
  <c r="H5" i="84"/>
  <c r="O5" i="84"/>
  <c r="P5" i="84"/>
  <c r="Q5" i="84"/>
  <c r="R5" i="84"/>
  <c r="F7" i="84"/>
  <c r="H7" i="84"/>
  <c r="O7" i="84"/>
  <c r="P7" i="84"/>
  <c r="Q7" i="84"/>
  <c r="R7" i="84"/>
  <c r="P8" i="84"/>
  <c r="Q8" i="84"/>
  <c r="R8" i="84"/>
  <c r="F10" i="84"/>
  <c r="H10" i="84"/>
  <c r="O10" i="84"/>
  <c r="P10" i="84"/>
  <c r="Q10" i="84"/>
  <c r="R10" i="84"/>
  <c r="P11" i="84"/>
  <c r="Q11" i="84"/>
  <c r="R11" i="84"/>
  <c r="P12" i="84"/>
  <c r="Q12" i="84"/>
  <c r="R12" i="84"/>
  <c r="F14" i="84"/>
  <c r="H14" i="84"/>
  <c r="O14" i="84"/>
  <c r="P14" i="84"/>
  <c r="Q14" i="84"/>
  <c r="R14" i="84"/>
  <c r="P15" i="84"/>
  <c r="Q15" i="84"/>
  <c r="R15" i="84"/>
  <c r="P16" i="84"/>
  <c r="Q16" i="84"/>
  <c r="R16" i="84"/>
  <c r="P17" i="84"/>
  <c r="Q17" i="84"/>
  <c r="R17" i="84"/>
  <c r="T18" i="84"/>
  <c r="V18" i="84"/>
  <c r="F19" i="84"/>
  <c r="H19" i="84"/>
  <c r="O19" i="84"/>
  <c r="P19" i="84"/>
  <c r="Q19" i="84"/>
  <c r="R19" i="84"/>
  <c r="F21" i="84"/>
  <c r="H21" i="84"/>
  <c r="O21" i="84"/>
  <c r="P21" i="84"/>
  <c r="Q21" i="84"/>
  <c r="R21" i="84"/>
  <c r="P22" i="84"/>
  <c r="Q22" i="84"/>
  <c r="R22" i="84"/>
  <c r="F24" i="84"/>
  <c r="H24" i="84"/>
  <c r="O24" i="84"/>
  <c r="P24" i="84"/>
  <c r="Q24" i="84"/>
  <c r="R24" i="84"/>
  <c r="F26" i="84"/>
  <c r="H26" i="84"/>
  <c r="O26" i="84"/>
  <c r="P26" i="84"/>
  <c r="Q26" i="84"/>
  <c r="R26" i="84"/>
  <c r="F28" i="84"/>
  <c r="H28" i="84"/>
  <c r="O28" i="84"/>
  <c r="P28" i="84"/>
  <c r="Q28" i="84"/>
  <c r="R28" i="84"/>
  <c r="F30" i="84"/>
  <c r="H30" i="84"/>
  <c r="O30" i="84"/>
  <c r="P30" i="84"/>
  <c r="Q30" i="84"/>
  <c r="R30" i="84"/>
  <c r="F32" i="84"/>
  <c r="H32" i="84"/>
  <c r="P32" i="84"/>
  <c r="Q32" i="84"/>
  <c r="R32" i="84"/>
  <c r="P33" i="84"/>
  <c r="Q33" i="84"/>
  <c r="R33" i="84"/>
  <c r="F35" i="84"/>
  <c r="H35" i="84"/>
  <c r="P35" i="84"/>
  <c r="Q35" i="84"/>
  <c r="R35" i="84"/>
  <c r="J37" i="84"/>
  <c r="L37" i="84"/>
  <c r="N37" i="84"/>
  <c r="P37" i="84"/>
  <c r="Q37" i="84"/>
  <c r="R37" i="84"/>
  <c r="S37" i="84"/>
  <c r="N38" i="84"/>
  <c r="S38" i="84"/>
  <c r="Q39" i="84"/>
  <c r="R39" i="84"/>
  <c r="R40" i="84"/>
  <c r="R41" i="84"/>
  <c r="O1" i="85"/>
  <c r="O2" i="85"/>
  <c r="F5" i="85"/>
  <c r="H5" i="85"/>
  <c r="O5" i="85"/>
  <c r="P5" i="85"/>
  <c r="Q5" i="85"/>
  <c r="R5" i="85"/>
  <c r="F7" i="85"/>
  <c r="H7" i="85"/>
  <c r="O7" i="85"/>
  <c r="P7" i="85"/>
  <c r="Q7" i="85"/>
  <c r="R7" i="85"/>
  <c r="P8" i="85"/>
  <c r="Q8" i="85"/>
  <c r="R8" i="85"/>
  <c r="F10" i="85"/>
  <c r="H10" i="85"/>
  <c r="O10" i="85"/>
  <c r="P10" i="85"/>
  <c r="Q10" i="85"/>
  <c r="R10" i="85"/>
  <c r="P11" i="85"/>
  <c r="Q11" i="85"/>
  <c r="R11" i="85"/>
  <c r="P12" i="85"/>
  <c r="Q12" i="85"/>
  <c r="R12" i="85"/>
  <c r="F14" i="85"/>
  <c r="H14" i="85"/>
  <c r="O14" i="85"/>
  <c r="P14" i="85"/>
  <c r="Q14" i="85"/>
  <c r="R14" i="85"/>
  <c r="P15" i="85"/>
  <c r="Q15" i="85"/>
  <c r="R15" i="85"/>
  <c r="P16" i="85"/>
  <c r="Q16" i="85"/>
  <c r="R16" i="85"/>
  <c r="P17" i="85"/>
  <c r="Q17" i="85"/>
  <c r="R17" i="85"/>
  <c r="T18" i="85"/>
  <c r="V18" i="85"/>
  <c r="F19" i="85"/>
  <c r="H19" i="85"/>
  <c r="O19" i="85"/>
  <c r="P19" i="85"/>
  <c r="Q19" i="85"/>
  <c r="R19" i="85"/>
  <c r="F21" i="85"/>
  <c r="H21" i="85"/>
  <c r="O21" i="85"/>
  <c r="P21" i="85"/>
  <c r="Q21" i="85"/>
  <c r="R21" i="85"/>
  <c r="P22" i="85"/>
  <c r="Q22" i="85"/>
  <c r="R22" i="85"/>
  <c r="F24" i="85"/>
  <c r="H24" i="85"/>
  <c r="O24" i="85"/>
  <c r="P24" i="85"/>
  <c r="Q24" i="85"/>
  <c r="R24" i="85"/>
  <c r="F26" i="85"/>
  <c r="H26" i="85"/>
  <c r="O26" i="85"/>
  <c r="P26" i="85"/>
  <c r="Q26" i="85"/>
  <c r="R26" i="85"/>
  <c r="F28" i="85"/>
  <c r="H28" i="85"/>
  <c r="O28" i="85"/>
  <c r="P28" i="85"/>
  <c r="Q28" i="85"/>
  <c r="R28" i="85"/>
  <c r="F30" i="85"/>
  <c r="H30" i="85"/>
  <c r="O30" i="85"/>
  <c r="P30" i="85"/>
  <c r="Q30" i="85"/>
  <c r="R30" i="85"/>
  <c r="F32" i="85"/>
  <c r="H32" i="85"/>
  <c r="P32" i="85"/>
  <c r="Q32" i="85"/>
  <c r="R32" i="85"/>
  <c r="P33" i="85"/>
  <c r="Q33" i="85"/>
  <c r="R33" i="85"/>
  <c r="F35" i="85"/>
  <c r="H35" i="85"/>
  <c r="P35" i="85"/>
  <c r="Q35" i="85"/>
  <c r="R35" i="85"/>
  <c r="J37" i="85"/>
  <c r="L37" i="85"/>
  <c r="N37" i="85"/>
  <c r="P37" i="85"/>
  <c r="Q37" i="85"/>
  <c r="R37" i="85"/>
  <c r="S37" i="85"/>
  <c r="N38" i="85"/>
  <c r="S38" i="85"/>
  <c r="Q39" i="85"/>
  <c r="R39" i="85"/>
  <c r="R40" i="85"/>
  <c r="R41" i="85"/>
  <c r="O1" i="86"/>
  <c r="O2" i="86"/>
  <c r="F5" i="86"/>
  <c r="H5" i="86"/>
  <c r="O5" i="86"/>
  <c r="P5" i="86"/>
  <c r="Q5" i="86"/>
  <c r="R5" i="86"/>
  <c r="F7" i="86"/>
  <c r="H7" i="86"/>
  <c r="O7" i="86"/>
  <c r="P7" i="86"/>
  <c r="Q7" i="86"/>
  <c r="R7" i="86"/>
  <c r="P8" i="86"/>
  <c r="Q8" i="86"/>
  <c r="R8" i="86"/>
  <c r="F10" i="86"/>
  <c r="H10" i="86"/>
  <c r="P10" i="86"/>
  <c r="Q10" i="86"/>
  <c r="R10" i="86"/>
  <c r="P11" i="86"/>
  <c r="Q11" i="86"/>
  <c r="R11" i="86"/>
  <c r="P12" i="86"/>
  <c r="Q12" i="86"/>
  <c r="R12" i="86"/>
  <c r="F14" i="86"/>
  <c r="H14" i="86"/>
  <c r="O14" i="86"/>
  <c r="P14" i="86"/>
  <c r="Q14" i="86"/>
  <c r="R14" i="86"/>
  <c r="P15" i="86"/>
  <c r="Q15" i="86"/>
  <c r="R15" i="86"/>
  <c r="P16" i="86"/>
  <c r="Q16" i="86"/>
  <c r="R16" i="86"/>
  <c r="P17" i="86"/>
  <c r="Q17" i="86"/>
  <c r="R17" i="86"/>
  <c r="T18" i="86"/>
  <c r="V18" i="86"/>
  <c r="F19" i="86"/>
  <c r="H19" i="86"/>
  <c r="P19" i="86"/>
  <c r="Q19" i="86"/>
  <c r="R19" i="86"/>
  <c r="F21" i="86"/>
  <c r="H21" i="86"/>
  <c r="P21" i="86"/>
  <c r="Q21" i="86"/>
  <c r="R21" i="86"/>
  <c r="P22" i="86"/>
  <c r="Q22" i="86"/>
  <c r="R22" i="86"/>
  <c r="F24" i="86"/>
  <c r="H24" i="86"/>
  <c r="O24" i="86"/>
  <c r="P24" i="86"/>
  <c r="Q24" i="86"/>
  <c r="R24" i="86"/>
  <c r="F26" i="86"/>
  <c r="H26" i="86"/>
  <c r="O26" i="86"/>
  <c r="P26" i="86"/>
  <c r="Q26" i="86"/>
  <c r="R26" i="86"/>
  <c r="F28" i="86"/>
  <c r="H28" i="86"/>
  <c r="O28" i="86"/>
  <c r="P28" i="86"/>
  <c r="Q28" i="86"/>
  <c r="R28" i="86"/>
  <c r="F30" i="86"/>
  <c r="H30" i="86"/>
  <c r="O30" i="86"/>
  <c r="P30" i="86"/>
  <c r="Q30" i="86"/>
  <c r="R30" i="86"/>
  <c r="F32" i="86"/>
  <c r="H32" i="86"/>
  <c r="P32" i="86"/>
  <c r="Q32" i="86"/>
  <c r="R32" i="86"/>
  <c r="P33" i="86"/>
  <c r="Q33" i="86"/>
  <c r="R33" i="86"/>
  <c r="F35" i="86"/>
  <c r="H35" i="86"/>
  <c r="P35" i="86"/>
  <c r="Q35" i="86"/>
  <c r="R35" i="86"/>
  <c r="J37" i="86"/>
  <c r="L37" i="86"/>
  <c r="N37" i="86"/>
  <c r="P37" i="86"/>
  <c r="Q37" i="86"/>
  <c r="R37" i="86"/>
  <c r="S37" i="86"/>
  <c r="N38" i="86"/>
  <c r="S38" i="86"/>
  <c r="Q39" i="86"/>
  <c r="R39" i="86"/>
  <c r="R40" i="86"/>
  <c r="R41" i="86"/>
  <c r="O1" i="87"/>
  <c r="O2" i="87"/>
  <c r="F5" i="87"/>
  <c r="H5" i="87"/>
  <c r="O5" i="87"/>
  <c r="P5" i="87"/>
  <c r="Q5" i="87"/>
  <c r="R5" i="87"/>
  <c r="F7" i="87"/>
  <c r="H7" i="87"/>
  <c r="O7" i="87"/>
  <c r="P7" i="87"/>
  <c r="Q7" i="87"/>
  <c r="R7" i="87"/>
  <c r="P8" i="87"/>
  <c r="Q8" i="87"/>
  <c r="R8" i="87"/>
  <c r="F10" i="87"/>
  <c r="H10" i="87"/>
  <c r="O10" i="87"/>
  <c r="P10" i="87"/>
  <c r="Q10" i="87"/>
  <c r="R10" i="87"/>
  <c r="P11" i="87"/>
  <c r="Q11" i="87"/>
  <c r="R11" i="87"/>
  <c r="P12" i="87"/>
  <c r="Q12" i="87"/>
  <c r="R12" i="87"/>
  <c r="F14" i="87"/>
  <c r="H14" i="87"/>
  <c r="O14" i="87"/>
  <c r="P14" i="87"/>
  <c r="Q14" i="87"/>
  <c r="R14" i="87"/>
  <c r="P15" i="87"/>
  <c r="Q15" i="87"/>
  <c r="R15" i="87"/>
  <c r="P16" i="87"/>
  <c r="Q16" i="87"/>
  <c r="R16" i="87"/>
  <c r="P17" i="87"/>
  <c r="Q17" i="87"/>
  <c r="R17" i="87"/>
  <c r="T18" i="87"/>
  <c r="V18" i="87"/>
  <c r="F19" i="87"/>
  <c r="H19" i="87"/>
  <c r="O19" i="87"/>
  <c r="P19" i="87"/>
  <c r="Q19" i="87"/>
  <c r="R19" i="87"/>
  <c r="F21" i="87"/>
  <c r="H21" i="87"/>
  <c r="P21" i="87"/>
  <c r="Q21" i="87"/>
  <c r="R21" i="87"/>
  <c r="P22" i="87"/>
  <c r="Q22" i="87"/>
  <c r="R22" i="87"/>
  <c r="F24" i="87"/>
  <c r="H24" i="87"/>
  <c r="O24" i="87"/>
  <c r="P24" i="87"/>
  <c r="Q24" i="87"/>
  <c r="R24" i="87"/>
  <c r="F26" i="87"/>
  <c r="H26" i="87"/>
  <c r="O26" i="87"/>
  <c r="P26" i="87"/>
  <c r="Q26" i="87"/>
  <c r="R26" i="87"/>
  <c r="F28" i="87"/>
  <c r="H28" i="87"/>
  <c r="O28" i="87"/>
  <c r="P28" i="87"/>
  <c r="Q28" i="87"/>
  <c r="R28" i="87"/>
  <c r="F30" i="87"/>
  <c r="H30" i="87"/>
  <c r="P30" i="87"/>
  <c r="Q30" i="87"/>
  <c r="R30" i="87"/>
  <c r="F32" i="87"/>
  <c r="H32" i="87"/>
  <c r="P32" i="87"/>
  <c r="Q32" i="87"/>
  <c r="R32" i="87"/>
  <c r="P33" i="87"/>
  <c r="Q33" i="87"/>
  <c r="R33" i="87"/>
  <c r="F35" i="87"/>
  <c r="H35" i="87"/>
  <c r="P35" i="87"/>
  <c r="Q35" i="87"/>
  <c r="R35" i="87"/>
  <c r="J37" i="87"/>
  <c r="L37" i="87"/>
  <c r="N37" i="87"/>
  <c r="P37" i="87"/>
  <c r="Q37" i="87"/>
  <c r="R37" i="87"/>
  <c r="S37" i="87"/>
  <c r="N38" i="87"/>
  <c r="S38" i="87"/>
  <c r="Q39" i="87"/>
  <c r="R39" i="87"/>
  <c r="R40" i="87"/>
  <c r="R41" i="87"/>
  <c r="O1" i="88"/>
  <c r="O2" i="88"/>
  <c r="F5" i="88"/>
  <c r="H5" i="88"/>
  <c r="O5" i="88"/>
  <c r="P5" i="88"/>
  <c r="Q5" i="88"/>
  <c r="R5" i="88"/>
  <c r="F7" i="88"/>
  <c r="H7" i="88"/>
  <c r="O7" i="88"/>
  <c r="P7" i="88"/>
  <c r="Q7" i="88"/>
  <c r="R7" i="88"/>
  <c r="P8" i="88"/>
  <c r="Q8" i="88"/>
  <c r="R8" i="88"/>
  <c r="F10" i="88"/>
  <c r="H10" i="88"/>
  <c r="O10" i="88"/>
  <c r="P10" i="88"/>
  <c r="Q10" i="88"/>
  <c r="R10" i="88"/>
  <c r="P11" i="88"/>
  <c r="Q11" i="88"/>
  <c r="R11" i="88"/>
  <c r="P12" i="88"/>
  <c r="Q12" i="88"/>
  <c r="R12" i="88"/>
  <c r="F14" i="88"/>
  <c r="H14" i="88"/>
  <c r="O14" i="88"/>
  <c r="P14" i="88"/>
  <c r="Q14" i="88"/>
  <c r="R14" i="88"/>
  <c r="P15" i="88"/>
  <c r="Q15" i="88"/>
  <c r="R15" i="88"/>
  <c r="P16" i="88"/>
  <c r="Q16" i="88"/>
  <c r="R16" i="88"/>
  <c r="P17" i="88"/>
  <c r="Q17" i="88"/>
  <c r="R17" i="88"/>
  <c r="T18" i="88"/>
  <c r="V18" i="88"/>
  <c r="F19" i="88"/>
  <c r="H19" i="88"/>
  <c r="O19" i="88"/>
  <c r="P19" i="88"/>
  <c r="Q19" i="88"/>
  <c r="R19" i="88"/>
  <c r="F21" i="88"/>
  <c r="H21" i="88"/>
  <c r="O21" i="88"/>
  <c r="P21" i="88"/>
  <c r="Q21" i="88"/>
  <c r="R21" i="88"/>
  <c r="P22" i="88"/>
  <c r="Q22" i="88"/>
  <c r="R22" i="88"/>
  <c r="F24" i="88"/>
  <c r="H24" i="88"/>
  <c r="O24" i="88"/>
  <c r="P24" i="88"/>
  <c r="Q24" i="88"/>
  <c r="R24" i="88"/>
  <c r="F26" i="88"/>
  <c r="H26" i="88"/>
  <c r="O26" i="88"/>
  <c r="P26" i="88"/>
  <c r="Q26" i="88"/>
  <c r="R26" i="88"/>
  <c r="F28" i="88"/>
  <c r="H28" i="88"/>
  <c r="O28" i="88"/>
  <c r="P28" i="88"/>
  <c r="Q28" i="88"/>
  <c r="R28" i="88"/>
  <c r="F30" i="88"/>
  <c r="H30" i="88"/>
  <c r="P30" i="88"/>
  <c r="Q30" i="88"/>
  <c r="R30" i="88"/>
  <c r="F32" i="88"/>
  <c r="H32" i="88"/>
  <c r="P32" i="88"/>
  <c r="Q32" i="88"/>
  <c r="R32" i="88"/>
  <c r="P33" i="88"/>
  <c r="Q33" i="88"/>
  <c r="R33" i="88"/>
  <c r="F35" i="88"/>
  <c r="H35" i="88"/>
  <c r="P35" i="88"/>
  <c r="Q35" i="88"/>
  <c r="R35" i="88"/>
  <c r="J37" i="88"/>
  <c r="L37" i="88"/>
  <c r="N37" i="88"/>
  <c r="P37" i="88"/>
  <c r="Q37" i="88"/>
  <c r="R37" i="88"/>
  <c r="S37" i="88"/>
  <c r="N38" i="88"/>
  <c r="S38" i="88"/>
  <c r="Q39" i="88"/>
  <c r="R39" i="88"/>
  <c r="R40" i="88"/>
  <c r="R41" i="88"/>
  <c r="O1" i="89"/>
  <c r="O2" i="89"/>
  <c r="F5" i="89"/>
  <c r="H5" i="89"/>
  <c r="O5" i="89"/>
  <c r="P5" i="89"/>
  <c r="Q5" i="89"/>
  <c r="R5" i="89"/>
  <c r="F7" i="89"/>
  <c r="H7" i="89"/>
  <c r="O7" i="89"/>
  <c r="P7" i="89"/>
  <c r="Q7" i="89"/>
  <c r="R7" i="89"/>
  <c r="P8" i="89"/>
  <c r="Q8" i="89"/>
  <c r="R8" i="89"/>
  <c r="F10" i="89"/>
  <c r="H10" i="89"/>
  <c r="O10" i="89"/>
  <c r="P10" i="89"/>
  <c r="Q10" i="89"/>
  <c r="R10" i="89"/>
  <c r="P11" i="89"/>
  <c r="Q11" i="89"/>
  <c r="R11" i="89"/>
  <c r="P12" i="89"/>
  <c r="Q12" i="89"/>
  <c r="R12" i="89"/>
  <c r="F14" i="89"/>
  <c r="H14" i="89"/>
  <c r="O14" i="89"/>
  <c r="P14" i="89"/>
  <c r="Q14" i="89"/>
  <c r="R14" i="89"/>
  <c r="P15" i="89"/>
  <c r="Q15" i="89"/>
  <c r="R15" i="89"/>
  <c r="P16" i="89"/>
  <c r="Q16" i="89"/>
  <c r="R16" i="89"/>
  <c r="P17" i="89"/>
  <c r="Q17" i="89"/>
  <c r="R17" i="89"/>
  <c r="T18" i="89"/>
  <c r="V18" i="89"/>
  <c r="F19" i="89"/>
  <c r="H19" i="89"/>
  <c r="O19" i="89"/>
  <c r="P19" i="89"/>
  <c r="Q19" i="89"/>
  <c r="R19" i="89"/>
  <c r="F21" i="89"/>
  <c r="H21" i="89"/>
  <c r="O21" i="89"/>
  <c r="P21" i="89"/>
  <c r="Q21" i="89"/>
  <c r="R21" i="89"/>
  <c r="P22" i="89"/>
  <c r="Q22" i="89"/>
  <c r="R22" i="89"/>
  <c r="F24" i="89"/>
  <c r="H24" i="89"/>
  <c r="O24" i="89"/>
  <c r="P24" i="89"/>
  <c r="Q24" i="89"/>
  <c r="R24" i="89"/>
  <c r="F26" i="89"/>
  <c r="H26" i="89"/>
  <c r="O26" i="89"/>
  <c r="P26" i="89"/>
  <c r="Q26" i="89"/>
  <c r="R26" i="89"/>
  <c r="F28" i="89"/>
  <c r="H28" i="89"/>
  <c r="O28" i="89"/>
  <c r="P28" i="89"/>
  <c r="Q28" i="89"/>
  <c r="R28" i="89"/>
  <c r="F30" i="89"/>
  <c r="H30" i="89"/>
  <c r="O30" i="89"/>
  <c r="P30" i="89"/>
  <c r="Q30" i="89"/>
  <c r="R30" i="89"/>
  <c r="F32" i="89"/>
  <c r="H32" i="89"/>
  <c r="P32" i="89"/>
  <c r="Q32" i="89"/>
  <c r="R32" i="89"/>
  <c r="P33" i="89"/>
  <c r="Q33" i="89"/>
  <c r="R33" i="89"/>
  <c r="F35" i="89"/>
  <c r="H35" i="89"/>
  <c r="P35" i="89"/>
  <c r="Q35" i="89"/>
  <c r="R35" i="89"/>
  <c r="J37" i="89"/>
  <c r="L37" i="89"/>
  <c r="N37" i="89"/>
  <c r="P37" i="89"/>
  <c r="Q37" i="89"/>
  <c r="R37" i="89"/>
  <c r="S37" i="89"/>
  <c r="N38" i="89"/>
  <c r="S38" i="89"/>
  <c r="Q39" i="89"/>
  <c r="R39" i="89"/>
  <c r="R40" i="89"/>
  <c r="R41" i="89"/>
  <c r="O1" i="90"/>
  <c r="O2" i="90"/>
  <c r="F5" i="90"/>
  <c r="H5" i="90"/>
  <c r="O5" i="90"/>
  <c r="P5" i="90"/>
  <c r="Q5" i="90"/>
  <c r="R5" i="90"/>
  <c r="F7" i="90"/>
  <c r="H7" i="90"/>
  <c r="O7" i="90"/>
  <c r="P7" i="90"/>
  <c r="Q7" i="90"/>
  <c r="R7" i="90"/>
  <c r="P8" i="90"/>
  <c r="Q8" i="90"/>
  <c r="R8" i="90"/>
  <c r="F10" i="90"/>
  <c r="H10" i="90"/>
  <c r="O10" i="90"/>
  <c r="P10" i="90"/>
  <c r="Q10" i="90"/>
  <c r="R10" i="90"/>
  <c r="P11" i="90"/>
  <c r="Q11" i="90"/>
  <c r="R11" i="90"/>
  <c r="P12" i="90"/>
  <c r="Q12" i="90"/>
  <c r="R12" i="90"/>
  <c r="F14" i="90"/>
  <c r="H14" i="90"/>
  <c r="O14" i="90"/>
  <c r="P14" i="90"/>
  <c r="Q14" i="90"/>
  <c r="R14" i="90"/>
  <c r="P15" i="90"/>
  <c r="Q15" i="90"/>
  <c r="R15" i="90"/>
  <c r="P16" i="90"/>
  <c r="Q16" i="90"/>
  <c r="R16" i="90"/>
  <c r="P17" i="90"/>
  <c r="Q17" i="90"/>
  <c r="R17" i="90"/>
  <c r="T18" i="90"/>
  <c r="V18" i="90"/>
  <c r="F19" i="90"/>
  <c r="H19" i="90"/>
  <c r="O19" i="90"/>
  <c r="P19" i="90"/>
  <c r="Q19" i="90"/>
  <c r="R19" i="90"/>
  <c r="F21" i="90"/>
  <c r="H21" i="90"/>
  <c r="O21" i="90"/>
  <c r="P21" i="90"/>
  <c r="Q21" i="90"/>
  <c r="R21" i="90"/>
  <c r="P22" i="90"/>
  <c r="Q22" i="90"/>
  <c r="R22" i="90"/>
  <c r="F24" i="90"/>
  <c r="H24" i="90"/>
  <c r="O24" i="90"/>
  <c r="P24" i="90"/>
  <c r="Q24" i="90"/>
  <c r="R24" i="90"/>
  <c r="F26" i="90"/>
  <c r="H26" i="90"/>
  <c r="O26" i="90"/>
  <c r="P26" i="90"/>
  <c r="Q26" i="90"/>
  <c r="R26" i="90"/>
  <c r="F28" i="90"/>
  <c r="H28" i="90"/>
  <c r="O28" i="90"/>
  <c r="P28" i="90"/>
  <c r="Q28" i="90"/>
  <c r="R28" i="90"/>
  <c r="F30" i="90"/>
  <c r="H30" i="90"/>
  <c r="O30" i="90"/>
  <c r="P30" i="90"/>
  <c r="Q30" i="90"/>
  <c r="R30" i="90"/>
  <c r="F32" i="90"/>
  <c r="H32" i="90"/>
  <c r="P32" i="90"/>
  <c r="Q32" i="90"/>
  <c r="R32" i="90"/>
  <c r="P33" i="90"/>
  <c r="Q33" i="90"/>
  <c r="R33" i="90"/>
  <c r="F35" i="90"/>
  <c r="H35" i="90"/>
  <c r="P35" i="90"/>
  <c r="Q35" i="90"/>
  <c r="R35" i="90"/>
  <c r="J37" i="90"/>
  <c r="L37" i="90"/>
  <c r="N37" i="90"/>
  <c r="P37" i="90"/>
  <c r="Q37" i="90"/>
  <c r="R37" i="90"/>
  <c r="S37" i="90"/>
  <c r="N38" i="90"/>
  <c r="S38" i="90"/>
  <c r="Q39" i="90"/>
  <c r="R39" i="90"/>
  <c r="R40" i="90"/>
  <c r="R41" i="90"/>
  <c r="O1" i="91"/>
  <c r="O2" i="91"/>
  <c r="F5" i="91"/>
  <c r="H5" i="91"/>
  <c r="O5" i="91"/>
  <c r="P5" i="91"/>
  <c r="Q5" i="91"/>
  <c r="R5" i="91"/>
  <c r="F7" i="91"/>
  <c r="H7" i="91"/>
  <c r="O7" i="91"/>
  <c r="P7" i="91"/>
  <c r="Q7" i="91"/>
  <c r="R7" i="91"/>
  <c r="P8" i="91"/>
  <c r="Q8" i="91"/>
  <c r="R8" i="91"/>
  <c r="F10" i="91"/>
  <c r="H10" i="91"/>
  <c r="O10" i="91"/>
  <c r="P10" i="91"/>
  <c r="Q10" i="91"/>
  <c r="R10" i="91"/>
  <c r="P11" i="91"/>
  <c r="Q11" i="91"/>
  <c r="R11" i="91"/>
  <c r="P12" i="91"/>
  <c r="Q12" i="91"/>
  <c r="R12" i="91"/>
  <c r="F14" i="91"/>
  <c r="H14" i="91"/>
  <c r="O14" i="91"/>
  <c r="P14" i="91"/>
  <c r="Q14" i="91"/>
  <c r="R14" i="91"/>
  <c r="P15" i="91"/>
  <c r="Q15" i="91"/>
  <c r="R15" i="91"/>
  <c r="P16" i="91"/>
  <c r="Q16" i="91"/>
  <c r="R16" i="91"/>
  <c r="P17" i="91"/>
  <c r="Q17" i="91"/>
  <c r="R17" i="91"/>
  <c r="T18" i="91"/>
  <c r="V18" i="91"/>
  <c r="F19" i="91"/>
  <c r="H19" i="91"/>
  <c r="O19" i="91"/>
  <c r="P19" i="91"/>
  <c r="Q19" i="91"/>
  <c r="R19" i="91"/>
  <c r="F21" i="91"/>
  <c r="H21" i="91"/>
  <c r="O21" i="91"/>
  <c r="P21" i="91"/>
  <c r="Q21" i="91"/>
  <c r="R21" i="91"/>
  <c r="P22" i="91"/>
  <c r="Q22" i="91"/>
  <c r="R22" i="91"/>
  <c r="F24" i="91"/>
  <c r="H24" i="91"/>
  <c r="O24" i="91"/>
  <c r="P24" i="91"/>
  <c r="Q24" i="91"/>
  <c r="R24" i="91"/>
  <c r="F26" i="91"/>
  <c r="H26" i="91"/>
  <c r="O26" i="91"/>
  <c r="P26" i="91"/>
  <c r="Q26" i="91"/>
  <c r="R26" i="91"/>
  <c r="F28" i="91"/>
  <c r="H28" i="91"/>
  <c r="O28" i="91"/>
  <c r="P28" i="91"/>
  <c r="Q28" i="91"/>
  <c r="R28" i="91"/>
  <c r="F30" i="91"/>
  <c r="H30" i="91"/>
  <c r="O30" i="91"/>
  <c r="P30" i="91"/>
  <c r="Q30" i="91"/>
  <c r="R30" i="91"/>
  <c r="F32" i="91"/>
  <c r="H32" i="91"/>
  <c r="P32" i="91"/>
  <c r="Q32" i="91"/>
  <c r="R32" i="91"/>
  <c r="P33" i="91"/>
  <c r="Q33" i="91"/>
  <c r="R33" i="91"/>
  <c r="F35" i="91"/>
  <c r="H35" i="91"/>
  <c r="P35" i="91"/>
  <c r="Q35" i="91"/>
  <c r="R35" i="91"/>
  <c r="J37" i="91"/>
  <c r="L37" i="91"/>
  <c r="N37" i="91"/>
  <c r="P37" i="91"/>
  <c r="Q37" i="91"/>
  <c r="R37" i="91"/>
  <c r="S37" i="91"/>
  <c r="N38" i="91"/>
  <c r="S38" i="91"/>
  <c r="Q39" i="91"/>
  <c r="R39" i="91"/>
  <c r="R40" i="91"/>
  <c r="R41" i="91"/>
</calcChain>
</file>

<file path=xl/sharedStrings.xml><?xml version="1.0" encoding="utf-8"?>
<sst xmlns="http://schemas.openxmlformats.org/spreadsheetml/2006/main" count="676" uniqueCount="66">
  <si>
    <t>COH CHOICE NOMINATIONS TO ACTUALS</t>
  </si>
  <si>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</si>
  <si>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</si>
  <si>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</si>
  <si>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</si>
  <si>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</si>
  <si>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</si>
  <si>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</si>
  <si>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</si>
  <si>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</si>
  <si>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</si>
  <si>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</si>
  <si>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</si>
  <si>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</si>
  <si>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</si>
  <si>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</si>
  <si>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</si>
  <si>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</si>
  <si>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</si>
  <si>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</si>
  <si>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</si>
  <si>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</si>
  <si>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</si>
  <si>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</si>
  <si>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</si>
  <si>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</si>
  <si>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</si>
  <si>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</si>
  <si>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</si>
  <si>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</si>
  <si>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</si>
  <si>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</si>
  <si>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</si>
  <si>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</si>
  <si>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</si>
  <si>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</si>
  <si>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</si>
  <si>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</si>
  <si>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</si>
  <si>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</si>
  <si>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</si>
  <si>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</si>
  <si>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</si>
  <si>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</si>
  <si>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</si>
  <si>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</si>
  <si>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</si>
  <si>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</si>
  <si>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</si>
  <si>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</si>
  <si>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</si>
  <si>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</si>
  <si>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</si>
  <si>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</si>
  <si>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</si>
  <si>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</si>
  <si>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</si>
  <si>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</si>
  <si>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</si>
  <si>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</si>
  <si>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</si>
  <si>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</si>
  <si>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N/A</t>
  </si>
  <si>
    <t>FOM</t>
  </si>
  <si>
    <t>Buy/(Sell) NPC (from/to) ENA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</si>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</sst>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2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i/>
      <u/>
      <sz val="12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71" fontId="17" fillId="0" borderId="0" xfId="0" applyNumberFormat="1" applyFont="1"/>
    <xf numFmtId="18" fontId="17" fillId="0" borderId="0" xfId="0" applyNumberFormat="1" applyFont="1"/>
    <xf numFmtId="0" fontId="18" fillId="0" borderId="9" xfId="0" applyFont="1" applyBorder="1" applyAlignment="1">
      <alignment horizontal="center"/>
    </xf>
    <xf numFmtId="0" fontId="18" fillId="0" borderId="10" xfId="0" applyFont="1" applyBorder="1"/>
    <xf numFmtId="9" fontId="19" fillId="0" borderId="10" xfId="3" applyFont="1" applyFill="1" applyBorder="1" applyAlignment="1">
      <alignment horizontal="center"/>
    </xf>
    <xf numFmtId="9" fontId="19" fillId="0" borderId="10" xfId="3" applyFont="1" applyBorder="1"/>
    <xf numFmtId="1" fontId="20" fillId="0" borderId="10" xfId="0" applyNumberFormat="1" applyFont="1" applyBorder="1"/>
    <xf numFmtId="9" fontId="20" fillId="0" borderId="11" xfId="3" applyFont="1" applyBorder="1"/>
    <xf numFmtId="0" fontId="20" fillId="0" borderId="0" xfId="0" applyFont="1"/>
    <xf numFmtId="0" fontId="21" fillId="0" borderId="0" xfId="0" applyFont="1"/>
    <xf numFmtId="3" fontId="3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io"/>
      <sheetName val="ForcastR1"/>
      <sheetName val="Forcast "/>
      <sheetName val="CPA Demand"/>
      <sheetName val="Demand"/>
      <sheetName val="CMD"/>
      <sheetName val="$"/>
      <sheetName val="Usage"/>
      <sheetName val="COH"/>
      <sheetName val="Plan"/>
      <sheetName val="CPA"/>
      <sheetName val="CGV"/>
    </sheetNames>
    <definedNames>
      <definedName name="buysell" refersTo="='COH'!$A$132:$IV$132"/>
      <definedName name="date" refersTo="='COH'!$A$3:$IV$3"/>
      <definedName name="enaft" refersTo="='COH'!$A$104:$IV$104"/>
    </definedNames>
    <sheetDataSet>
      <sheetData sheetId="0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  <sheetData sheetId="1">
        <row r="3">
          <cell r="C3" t="str">
            <v>Nov FOM</v>
          </cell>
          <cell r="D3" t="str">
            <v>LDC</v>
          </cell>
          <cell r="E3" t="str">
            <v>%</v>
          </cell>
          <cell r="F3" t="str">
            <v>Usage</v>
          </cell>
          <cell r="G3" t="str">
            <v>Average</v>
          </cell>
          <cell r="H3" t="str">
            <v>Storage</v>
          </cell>
          <cell r="I3" t="str">
            <v>Supply</v>
          </cell>
          <cell r="J3" t="str">
            <v>Notes</v>
          </cell>
          <cell r="K3" t="str">
            <v>capacity</v>
          </cell>
          <cell r="L3" t="str">
            <v>capacity</v>
          </cell>
          <cell r="M3" t="str">
            <v>Notes</v>
          </cell>
          <cell r="N3" t="str">
            <v>Capacity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T3" t="str">
            <v>Sell/buy</v>
          </cell>
        </row>
      </sheetData>
      <sheetData sheetId="2">
        <row r="3">
          <cell r="C3" t="str">
            <v>From LDC</v>
          </cell>
          <cell r="D3" t="str">
            <v>%</v>
          </cell>
          <cell r="F3" t="str">
            <v>Storage</v>
          </cell>
          <cell r="G3" t="str">
            <v>Storage</v>
          </cell>
          <cell r="H3" t="str">
            <v>3rd Party</v>
          </cell>
          <cell r="I3" t="str">
            <v>capacity</v>
          </cell>
          <cell r="J3" t="str">
            <v>Capacity</v>
          </cell>
          <cell r="K3" t="str">
            <v>ENA FOM</v>
          </cell>
          <cell r="L3" t="str">
            <v>capacity</v>
          </cell>
          <cell r="O3" t="str">
            <v>ENA EX 1</v>
          </cell>
          <cell r="Q3" t="str">
            <v>Nov FOM</v>
          </cell>
          <cell r="R3" t="str">
            <v>ENA FOM</v>
          </cell>
          <cell r="S3" t="str">
            <v>Sto WD</v>
          </cell>
          <cell r="T3" t="str">
            <v>Flowing</v>
          </cell>
        </row>
      </sheetData>
      <sheetData sheetId="3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</sheetData>
      <sheetData sheetId="4">
        <row r="3">
          <cell r="C3" t="str">
            <v>Normalization</v>
          </cell>
          <cell r="D3" t="str">
            <v>Report</v>
          </cell>
          <cell r="E3" t="str">
            <v>of</v>
          </cell>
          <cell r="F3" t="str">
            <v>Volumes</v>
          </cell>
          <cell r="G3" t="str">
            <v>for</v>
          </cell>
          <cell r="H3" t="str">
            <v>Year</v>
          </cell>
          <cell r="I3" t="str">
            <v>Ending</v>
          </cell>
          <cell r="J3" t="str">
            <v>October,</v>
          </cell>
          <cell r="K3">
            <v>2000</v>
          </cell>
        </row>
        <row r="132">
          <cell r="C132">
            <v>2</v>
          </cell>
          <cell r="D132">
            <v>60</v>
          </cell>
          <cell r="E132">
            <v>476</v>
          </cell>
          <cell r="F132">
            <v>494</v>
          </cell>
          <cell r="G132">
            <v>53</v>
          </cell>
          <cell r="H132">
            <v>9</v>
          </cell>
          <cell r="I132">
            <v>4293</v>
          </cell>
          <cell r="J132">
            <v>4452</v>
          </cell>
        </row>
      </sheetData>
      <sheetData sheetId="5"/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>
            <v>36891</v>
          </cell>
          <cell r="AM3" t="str">
            <v>Sum</v>
          </cell>
        </row>
        <row r="104">
          <cell r="F104" t="str">
            <v>ENA FT Deliveries</v>
          </cell>
          <cell r="H104">
            <v>11663</v>
          </cell>
          <cell r="I104">
            <v>11663</v>
          </cell>
          <cell r="J104">
            <v>11663</v>
          </cell>
          <cell r="K104">
            <v>11663</v>
          </cell>
          <cell r="L104">
            <v>11663</v>
          </cell>
          <cell r="M104">
            <v>11663</v>
          </cell>
          <cell r="N104">
            <v>11663</v>
          </cell>
          <cell r="O104">
            <v>11663</v>
          </cell>
          <cell r="P104">
            <v>11663</v>
          </cell>
          <cell r="Q104">
            <v>11663</v>
          </cell>
          <cell r="R104">
            <v>11663</v>
          </cell>
          <cell r="S104">
            <v>11663</v>
          </cell>
          <cell r="T104">
            <v>11663</v>
          </cell>
          <cell r="U104">
            <v>11663</v>
          </cell>
          <cell r="V104">
            <v>11663</v>
          </cell>
          <cell r="W104">
            <v>11663</v>
          </cell>
          <cell r="X104">
            <v>11663</v>
          </cell>
          <cell r="Y104">
            <v>11663</v>
          </cell>
          <cell r="Z104">
            <v>11663</v>
          </cell>
          <cell r="AA104">
            <v>11663</v>
          </cell>
          <cell r="AB104">
            <v>11663</v>
          </cell>
          <cell r="AC104">
            <v>11663</v>
          </cell>
          <cell r="AD104">
            <v>11663</v>
          </cell>
          <cell r="AE104">
            <v>11663</v>
          </cell>
          <cell r="AF104">
            <v>11663</v>
          </cell>
          <cell r="AG104">
            <v>11663</v>
          </cell>
          <cell r="AH104">
            <v>11663</v>
          </cell>
          <cell r="AI104">
            <v>11663</v>
          </cell>
          <cell r="AJ104">
            <v>11663</v>
          </cell>
          <cell r="AK104">
            <v>11663</v>
          </cell>
          <cell r="AL104">
            <v>11663</v>
          </cell>
          <cell r="AM104">
            <v>361553</v>
          </cell>
        </row>
        <row r="124">
          <cell r="G124">
            <v>26991</v>
          </cell>
        </row>
        <row r="132">
          <cell r="F132" t="str">
            <v>Term Buy/(Sale)</v>
          </cell>
          <cell r="I132">
            <v>15000</v>
          </cell>
          <cell r="J132">
            <v>15000</v>
          </cell>
          <cell r="K132">
            <v>15000</v>
          </cell>
          <cell r="L132">
            <v>10000</v>
          </cell>
          <cell r="M132">
            <v>10000</v>
          </cell>
          <cell r="N132">
            <v>10000</v>
          </cell>
          <cell r="O132">
            <v>10000</v>
          </cell>
          <cell r="P132">
            <v>-25000</v>
          </cell>
          <cell r="Q132">
            <v>-25000</v>
          </cell>
          <cell r="R132">
            <v>-25000</v>
          </cell>
          <cell r="S132">
            <v>10000</v>
          </cell>
          <cell r="T132">
            <v>10000</v>
          </cell>
          <cell r="U132">
            <v>10000</v>
          </cell>
          <cell r="V132">
            <v>10000</v>
          </cell>
          <cell r="W132">
            <v>10000</v>
          </cell>
          <cell r="X132">
            <v>10000</v>
          </cell>
          <cell r="Y132">
            <v>10000</v>
          </cell>
          <cell r="Z132">
            <v>10000</v>
          </cell>
          <cell r="AA132">
            <v>10000</v>
          </cell>
          <cell r="AB132">
            <v>10000</v>
          </cell>
          <cell r="AC132">
            <v>10000</v>
          </cell>
          <cell r="AD132">
            <v>10000</v>
          </cell>
          <cell r="AE132">
            <v>10000</v>
          </cell>
          <cell r="AF132">
            <v>10000</v>
          </cell>
          <cell r="AG132">
            <v>10000</v>
          </cell>
          <cell r="AH132">
            <v>10000</v>
          </cell>
          <cell r="AI132">
            <v>10000</v>
          </cell>
          <cell r="AJ132">
            <v>10000</v>
          </cell>
          <cell r="AK132">
            <v>10000</v>
          </cell>
          <cell r="AL132">
            <v>10000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1210121</v>
          </cell>
          <cell r="Q3" t="str">
            <v>IF TCO App</v>
          </cell>
        </row>
      </sheetData>
      <sheetData sheetId="10">
        <row r="3"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 t="str">
            <v>Sum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2.75" x14ac:dyDescent="0.2"/>
  <cols>
    <col min="1" max="1" width="9.140625" style="45"/>
    <col min="7" max="7" width="11.140625" bestFit="1" customWidth="1"/>
    <col min="8" max="8" width="10.42578125" bestFit="1" customWidth="1"/>
    <col min="11" max="11" width="11.28515625" bestFit="1" customWidth="1"/>
    <col min="14" max="14" width="9.5703125" bestFit="1" customWidth="1"/>
  </cols>
  <sheetData>
    <row r="1" spans="1:14" x14ac:dyDescent="0.2">
      <c r="G1" t="s">
        <v>49</v>
      </c>
    </row>
    <row r="2" spans="1:14" s="46" customFormat="1" x14ac:dyDescent="0.2">
      <c r="A2" s="46" t="s">
        <v>50</v>
      </c>
      <c r="B2" s="46" t="s">
        <v>32</v>
      </c>
      <c r="C2" s="46" t="s">
        <v>31</v>
      </c>
      <c r="D2" s="46" t="s">
        <v>30</v>
      </c>
      <c r="E2" s="46" t="s">
        <v>21</v>
      </c>
      <c r="F2" s="46" t="s">
        <v>22</v>
      </c>
      <c r="G2" s="46" t="s">
        <v>23</v>
      </c>
      <c r="H2" s="46" t="s">
        <v>24</v>
      </c>
      <c r="I2" s="46" t="s">
        <v>25</v>
      </c>
      <c r="J2" s="46" t="s">
        <v>26</v>
      </c>
      <c r="K2" s="46" t="s">
        <v>27</v>
      </c>
      <c r="L2" s="46" t="s">
        <v>28</v>
      </c>
      <c r="M2" s="46" t="s">
        <v>29</v>
      </c>
      <c r="N2" s="46" t="s">
        <v>51</v>
      </c>
    </row>
    <row r="3" spans="1:14" x14ac:dyDescent="0.2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">
      <c r="A81" s="50"/>
    </row>
    <row r="82" spans="1:2" x14ac:dyDescent="0.2">
      <c r="B82" s="48"/>
    </row>
    <row r="83" spans="1:2" x14ac:dyDescent="0.2">
      <c r="B83" s="48"/>
    </row>
    <row r="84" spans="1:2" x14ac:dyDescent="0.2">
      <c r="B84" s="48"/>
    </row>
    <row r="85" spans="1:2" x14ac:dyDescent="0.2">
      <c r="B85" s="48"/>
    </row>
    <row r="86" spans="1:2" x14ac:dyDescent="0.2">
      <c r="B86" s="48"/>
    </row>
    <row r="87" spans="1:2" x14ac:dyDescent="0.2">
      <c r="B87" s="48"/>
    </row>
    <row r="99" spans="1:78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6" zoomScale="75" workbookViewId="0">
      <pane xSplit="5" topLeftCell="Q1" activePane="topRight" state="frozenSplit"/>
      <selection pane="topRight" activeCell="L5" sqref="L5:L3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36869</v>
      </c>
      <c r="L2" s="78"/>
      <c r="O2" s="86">
        <f ca="1">NOW()</f>
        <v>36871.354947337961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1254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1254</v>
      </c>
      <c r="R5" s="58">
        <f>ROUND((1-O5)*J5,0)</f>
        <v>0</v>
      </c>
      <c r="T5" s="51">
        <v>27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26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26</v>
      </c>
      <c r="G7" s="30"/>
      <c r="H7" s="26" t="str">
        <f>V6</f>
        <v>x</v>
      </c>
      <c r="I7" s="30"/>
      <c r="J7" s="29">
        <v>5466</v>
      </c>
      <c r="K7" s="29"/>
      <c r="L7" s="77">
        <v>5466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5466</v>
      </c>
      <c r="R7" s="58">
        <f>ROUND((1-O7)*J7,0)</f>
        <v>0</v>
      </c>
      <c r="T7" s="52">
        <v>28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26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30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>
        <v>2008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29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31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29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27</v>
      </c>
      <c r="G14" s="30"/>
      <c r="H14" s="26" t="str">
        <f>V5</f>
        <v>x</v>
      </c>
      <c r="I14" s="30"/>
      <c r="J14" s="29">
        <v>13769</v>
      </c>
      <c r="K14" s="29"/>
      <c r="L14" s="77">
        <v>13769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13769</v>
      </c>
      <c r="R14" s="58">
        <f>ROUND((1-O14)*J14,0)</f>
        <v>0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28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26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28.416666666666668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28</v>
      </c>
      <c r="G19" s="30"/>
      <c r="H19" s="26" t="str">
        <f>V7</f>
        <v>x</v>
      </c>
      <c r="I19" s="30"/>
      <c r="J19" s="29">
        <v>1351</v>
      </c>
      <c r="K19" s="29"/>
      <c r="L19" s="77">
        <v>1351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1351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26</v>
      </c>
      <c r="G21" s="30"/>
      <c r="H21" s="26" t="str">
        <f>V8</f>
        <v>x</v>
      </c>
      <c r="I21" s="30"/>
      <c r="J21" s="29">
        <v>1218</v>
      </c>
      <c r="K21" s="29"/>
      <c r="L21" s="77">
        <v>1218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1218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30</v>
      </c>
      <c r="G24" s="30"/>
      <c r="H24" s="26" t="str">
        <f>V9</f>
        <v>x</v>
      </c>
      <c r="I24" s="30"/>
      <c r="J24" s="29">
        <v>12269</v>
      </c>
      <c r="K24" s="29"/>
      <c r="L24" s="77">
        <v>12269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12269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29</v>
      </c>
      <c r="G26" s="30"/>
      <c r="H26" s="26" t="str">
        <f>V10</f>
        <v>x</v>
      </c>
      <c r="I26" s="30"/>
      <c r="J26" s="29">
        <v>1820</v>
      </c>
      <c r="K26" s="29"/>
      <c r="L26" s="77">
        <v>1820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1820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31</v>
      </c>
      <c r="G28" s="30"/>
      <c r="H28" s="26" t="str">
        <f>V12</f>
        <v>x</v>
      </c>
      <c r="I28" s="30"/>
      <c r="J28" s="29">
        <v>3919</v>
      </c>
      <c r="K28" s="29"/>
      <c r="L28" s="77">
        <v>3919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3919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29</v>
      </c>
      <c r="G30" s="30"/>
      <c r="H30" s="26" t="str">
        <f>V13</f>
        <v>x</v>
      </c>
      <c r="I30" s="30"/>
      <c r="J30" s="29">
        <v>5179</v>
      </c>
      <c r="K30" s="29"/>
      <c r="L30" s="77">
        <v>5179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5179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28</v>
      </c>
      <c r="G32" s="30"/>
      <c r="H32" s="26" t="str">
        <f>V15</f>
        <v>x</v>
      </c>
      <c r="I32" s="30"/>
      <c r="J32" s="29">
        <v>820</v>
      </c>
      <c r="K32" s="29"/>
      <c r="L32" s="77">
        <v>820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820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26</v>
      </c>
      <c r="G35" s="30"/>
      <c r="H35" s="26" t="str">
        <f>V16</f>
        <v>x</v>
      </c>
      <c r="I35" s="30"/>
      <c r="J35" s="29">
        <v>45</v>
      </c>
      <c r="K35" s="29"/>
      <c r="L35" s="77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60781</v>
      </c>
      <c r="K37" s="31"/>
      <c r="L37" s="79">
        <f>SUM(L5:L35)</f>
        <v>60781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0.80811437784834073</v>
      </c>
      <c r="R37" s="63">
        <f>SUM(R5:R35)/IF($L$37&gt;0,$L37,$J37)</f>
        <v>0.19188562215165925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60781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49118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J37" sqref="J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36870</v>
      </c>
      <c r="L2" s="78"/>
      <c r="O2" s="86">
        <f ca="1">NOW()</f>
        <v>36871.354947337961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44</v>
      </c>
      <c r="G5" s="27"/>
      <c r="H5" s="28" t="str">
        <f>V14</f>
        <v>x</v>
      </c>
      <c r="I5" s="27"/>
      <c r="J5" s="29">
        <v>865</v>
      </c>
      <c r="K5" s="29"/>
      <c r="L5" s="77"/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865</v>
      </c>
      <c r="R5" s="58">
        <f>ROUND((1-O5)*J5,0)</f>
        <v>0</v>
      </c>
      <c r="T5" s="51">
        <v>30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 t="str">
        <f>V6</f>
        <v>x</v>
      </c>
      <c r="I7" s="30"/>
      <c r="J7" s="29">
        <v>3211</v>
      </c>
      <c r="K7" s="29"/>
      <c r="L7" s="77"/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3211</v>
      </c>
      <c r="R7" s="58">
        <f>ROUND((1-O7)*J7,0)</f>
        <v>0</v>
      </c>
      <c r="T7" s="52">
        <v>31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33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 t="str">
        <f>V11</f>
        <v>x</v>
      </c>
      <c r="I10" s="30"/>
      <c r="J10" s="29">
        <v>1238</v>
      </c>
      <c r="K10" s="29"/>
      <c r="L10" s="77"/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33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37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 t="str">
        <f>V5</f>
        <v>x</v>
      </c>
      <c r="I14" s="30"/>
      <c r="J14" s="29">
        <v>11811</v>
      </c>
      <c r="K14" s="29"/>
      <c r="L14" s="77"/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11811</v>
      </c>
      <c r="R14" s="58">
        <f>ROUND((1-O14)*J14,0)</f>
        <v>0</v>
      </c>
      <c r="T14" s="52">
        <v>44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36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33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34.25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 t="str">
        <f>V7</f>
        <v>x</v>
      </c>
      <c r="I19" s="30"/>
      <c r="J19" s="29">
        <v>1050</v>
      </c>
      <c r="K19" s="29"/>
      <c r="L19" s="77"/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33</v>
      </c>
      <c r="G21" s="30"/>
      <c r="H21" s="26" t="str">
        <f>V8</f>
        <v>x</v>
      </c>
      <c r="I21" s="30"/>
      <c r="J21" s="29">
        <v>674</v>
      </c>
      <c r="K21" s="29"/>
      <c r="L21" s="77"/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674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 t="str">
        <f>V9</f>
        <v>x</v>
      </c>
      <c r="I24" s="30"/>
      <c r="J24" s="29">
        <v>9770</v>
      </c>
      <c r="K24" s="29"/>
      <c r="L24" s="77"/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9770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33</v>
      </c>
      <c r="G26" s="30"/>
      <c r="H26" s="26" t="str">
        <f>V10</f>
        <v>x</v>
      </c>
      <c r="I26" s="30"/>
      <c r="J26" s="29">
        <v>1400</v>
      </c>
      <c r="K26" s="29"/>
      <c r="L26" s="77"/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1400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37</v>
      </c>
      <c r="G28" s="30"/>
      <c r="H28" s="26" t="str">
        <f>V12</f>
        <v>x</v>
      </c>
      <c r="I28" s="30"/>
      <c r="J28" s="29">
        <v>3229</v>
      </c>
      <c r="K28" s="29"/>
      <c r="L28" s="77"/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3229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 t="str">
        <f>V13</f>
        <v>x</v>
      </c>
      <c r="I30" s="30"/>
      <c r="J30" s="29">
        <v>4312</v>
      </c>
      <c r="K30" s="29"/>
      <c r="L30" s="77"/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4312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36</v>
      </c>
      <c r="G32" s="30"/>
      <c r="H32" s="26" t="str">
        <f>V15</f>
        <v>x</v>
      </c>
      <c r="I32" s="30"/>
      <c r="J32" s="29">
        <v>195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195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33</v>
      </c>
      <c r="G35" s="30"/>
      <c r="H35" s="26" t="str">
        <f>V16</f>
        <v>x</v>
      </c>
      <c r="I35" s="30"/>
      <c r="J35" s="29">
        <v>37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37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49455</v>
      </c>
      <c r="K37" s="31"/>
      <c r="L37" s="79">
        <f>SUM(L5:L35)</f>
        <v>0</v>
      </c>
      <c r="M37" s="26"/>
      <c r="N37" s="61">
        <f>+J37-L37</f>
        <v>49455</v>
      </c>
      <c r="O37" s="73"/>
      <c r="P37" s="62">
        <f>SUM(P5:P35)</f>
        <v>0</v>
      </c>
      <c r="Q37" s="63">
        <f>SUM(Q5:Q35)/IF($L$37&gt;0,$L37,$J37)</f>
        <v>0.76416944697199474</v>
      </c>
      <c r="R37" s="63">
        <f>SUM(R5:R35)/IF($L$37&gt;0,$L37,$J37)</f>
        <v>0.23583055302800526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49455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37792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J38" sqref="J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36871</v>
      </c>
      <c r="L2" s="78"/>
      <c r="O2" s="86">
        <f ca="1">NOW()</f>
        <v>36871.354947337961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40</v>
      </c>
      <c r="G5" s="27"/>
      <c r="H5" s="28" t="str">
        <f>V14</f>
        <v>x</v>
      </c>
      <c r="I5" s="27"/>
      <c r="J5" s="29">
        <v>1039</v>
      </c>
      <c r="K5" s="29"/>
      <c r="L5" s="77"/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1039</v>
      </c>
      <c r="R5" s="58">
        <f>ROUND((1-O5)*J5,0)</f>
        <v>0</v>
      </c>
      <c r="T5" s="51">
        <v>24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28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28</v>
      </c>
      <c r="G7" s="30"/>
      <c r="H7" s="26" t="str">
        <f>V6</f>
        <v>x</v>
      </c>
      <c r="I7" s="30"/>
      <c r="J7" s="29">
        <v>4821</v>
      </c>
      <c r="K7" s="29"/>
      <c r="L7" s="77"/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4821</v>
      </c>
      <c r="R7" s="58">
        <f>ROUND((1-O7)*J7,0)</f>
        <v>0</v>
      </c>
      <c r="T7" s="52">
        <v>26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31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/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30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 t="str">
        <f>V5</f>
        <v>x</v>
      </c>
      <c r="I14" s="30"/>
      <c r="J14" s="29">
        <v>15728</v>
      </c>
      <c r="K14" s="29"/>
      <c r="L14" s="77"/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15728</v>
      </c>
      <c r="R14" s="58">
        <f>ROUND((1-O14)*J14,0)</f>
        <v>0</v>
      </c>
      <c r="T14" s="52">
        <v>40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35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31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31.25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 t="str">
        <f>V7</f>
        <v>x</v>
      </c>
      <c r="I19" s="30"/>
      <c r="J19" s="29">
        <v>1551</v>
      </c>
      <c r="K19" s="29"/>
      <c r="L19" s="77"/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1551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31</v>
      </c>
      <c r="G21" s="30"/>
      <c r="H21" s="26" t="str">
        <f>V8</f>
        <v>x</v>
      </c>
      <c r="I21" s="30"/>
      <c r="J21" s="29">
        <v>830</v>
      </c>
      <c r="K21" s="29"/>
      <c r="L21" s="77"/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830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 t="str">
        <f>V9</f>
        <v>x</v>
      </c>
      <c r="I24" s="30"/>
      <c r="J24" s="29">
        <v>9770</v>
      </c>
      <c r="K24" s="29"/>
      <c r="L24" s="77"/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9770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30</v>
      </c>
      <c r="G26" s="30"/>
      <c r="H26" s="26" t="str">
        <f>V10</f>
        <v>x</v>
      </c>
      <c r="I26" s="30"/>
      <c r="J26" s="29">
        <v>1716</v>
      </c>
      <c r="K26" s="29"/>
      <c r="L26" s="77"/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1716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 t="str">
        <f>V12</f>
        <v>x</v>
      </c>
      <c r="I28" s="30"/>
      <c r="J28" s="29">
        <v>3459</v>
      </c>
      <c r="K28" s="29"/>
      <c r="L28" s="77"/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3459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 t="str">
        <f>V13</f>
        <v>x</v>
      </c>
      <c r="I30" s="30"/>
      <c r="J30" s="29">
        <v>4312</v>
      </c>
      <c r="K30" s="29"/>
      <c r="L30" s="77"/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4312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35</v>
      </c>
      <c r="G32" s="30"/>
      <c r="H32" s="26" t="str">
        <f>V15</f>
        <v>x</v>
      </c>
      <c r="I32" s="30"/>
      <c r="J32" s="29">
        <v>273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273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31</v>
      </c>
      <c r="G35" s="30"/>
      <c r="H35" s="26" t="str">
        <f>V16</f>
        <v>x</v>
      </c>
      <c r="I35" s="30"/>
      <c r="J35" s="29">
        <v>40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40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57210</v>
      </c>
      <c r="K37" s="31"/>
      <c r="L37" s="79">
        <f>SUM(L5:L35)</f>
        <v>0</v>
      </c>
      <c r="M37" s="26"/>
      <c r="N37" s="61">
        <f>+J37-L37</f>
        <v>57210</v>
      </c>
      <c r="O37" s="73"/>
      <c r="P37" s="62">
        <f>SUM(P5:P35)</f>
        <v>0</v>
      </c>
      <c r="Q37" s="63">
        <f>SUM(Q5:Q35)/IF($L$37&gt;0,$L37,$J37)</f>
        <v>0.79613703897919941</v>
      </c>
      <c r="R37" s="63">
        <f>SUM(R5:R35)/IF($L$37&gt;0,$L37,$J37)</f>
        <v>0.20386296102080056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57210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45547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abSelected="1" zoomScale="75" workbookViewId="0">
      <pane xSplit="5" topLeftCell="J1" activePane="topRight" state="frozenSplit"/>
      <selection pane="topRight" activeCell="T5" sqref="T5:T1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36872</v>
      </c>
      <c r="L2" s="78"/>
      <c r="O2" s="86">
        <f ca="1">NOW()</f>
        <v>36871.354947337961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 t="str">
        <f>V14</f>
        <v>x</v>
      </c>
      <c r="I5" s="27"/>
      <c r="J5" s="29">
        <v>1731</v>
      </c>
      <c r="K5" s="29"/>
      <c r="L5" s="77"/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1731</v>
      </c>
      <c r="R5" s="58">
        <f>ROUND((1-O5)*J5,0)</f>
        <v>0</v>
      </c>
      <c r="T5" s="51">
        <v>12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15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15</v>
      </c>
      <c r="G7" s="30"/>
      <c r="H7" s="26" t="str">
        <f>V6</f>
        <v>x</v>
      </c>
      <c r="I7" s="30"/>
      <c r="J7" s="29">
        <v>9009</v>
      </c>
      <c r="K7" s="29"/>
      <c r="L7" s="77"/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9009</v>
      </c>
      <c r="R7" s="58">
        <f>ROUND((1-O7)*J7,0)</f>
        <v>0</v>
      </c>
      <c r="T7" s="52">
        <v>13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14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17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 t="str">
        <f>V11</f>
        <v>x</v>
      </c>
      <c r="I10" s="30"/>
      <c r="J10" s="29">
        <v>3546</v>
      </c>
      <c r="K10" s="29"/>
      <c r="L10" s="77"/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3546</v>
      </c>
      <c r="R10" s="58">
        <f>ROUND((1-O10)*J10,0)</f>
        <v>0</v>
      </c>
      <c r="T10" s="52">
        <v>15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14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12</v>
      </c>
      <c r="G14" s="30"/>
      <c r="H14" s="26" t="str">
        <f>V5</f>
        <v>x</v>
      </c>
      <c r="I14" s="30"/>
      <c r="J14" s="29">
        <v>23561</v>
      </c>
      <c r="K14" s="29"/>
      <c r="L14" s="77"/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23561</v>
      </c>
      <c r="R14" s="58">
        <f>ROUND((1-O14)*J14,0)</f>
        <v>0</v>
      </c>
      <c r="T14" s="52">
        <v>24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14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16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13</v>
      </c>
      <c r="G19" s="30"/>
      <c r="H19" s="26" t="str">
        <f>V7</f>
        <v>x</v>
      </c>
      <c r="I19" s="30"/>
      <c r="J19" s="29">
        <v>2853</v>
      </c>
      <c r="K19" s="29"/>
      <c r="L19" s="77"/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2853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14</v>
      </c>
      <c r="G21" s="30"/>
      <c r="H21" s="26" t="str">
        <f>V8</f>
        <v>x</v>
      </c>
      <c r="I21" s="30"/>
      <c r="J21" s="29">
        <v>2149</v>
      </c>
      <c r="K21" s="29"/>
      <c r="L21" s="77"/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2149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17</v>
      </c>
      <c r="G24" s="30"/>
      <c r="H24" s="26" t="str">
        <f>V9</f>
        <v>x</v>
      </c>
      <c r="I24" s="30"/>
      <c r="J24" s="29">
        <v>20389</v>
      </c>
      <c r="K24" s="29"/>
      <c r="L24" s="77"/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20389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15</v>
      </c>
      <c r="G26" s="30"/>
      <c r="H26" s="26" t="str">
        <f>V10</f>
        <v>x</v>
      </c>
      <c r="I26" s="30"/>
      <c r="J26" s="29">
        <v>3290</v>
      </c>
      <c r="K26" s="29"/>
      <c r="L26" s="77"/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3290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 t="str">
        <f>V12</f>
        <v>x</v>
      </c>
      <c r="I28" s="30"/>
      <c r="J28" s="29">
        <v>5299</v>
      </c>
      <c r="K28" s="29"/>
      <c r="L28" s="77"/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5299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 t="str">
        <f>V13</f>
        <v>x</v>
      </c>
      <c r="I30" s="30"/>
      <c r="J30" s="29">
        <v>6767</v>
      </c>
      <c r="K30" s="29"/>
      <c r="L30" s="77"/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6767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 t="str">
        <f>V15</f>
        <v>x</v>
      </c>
      <c r="I32" s="30"/>
      <c r="J32" s="29">
        <v>1680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1680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14</v>
      </c>
      <c r="G35" s="30"/>
      <c r="H35" s="26" t="str">
        <f>V16</f>
        <v>x</v>
      </c>
      <c r="I35" s="30"/>
      <c r="J35" s="29">
        <v>58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58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91995</v>
      </c>
      <c r="K37" s="31"/>
      <c r="L37" s="79">
        <f>SUM(L5:L35)</f>
        <v>0</v>
      </c>
      <c r="M37" s="26"/>
      <c r="N37" s="61">
        <f>+J37-L37</f>
        <v>91995</v>
      </c>
      <c r="O37" s="73"/>
      <c r="P37" s="62">
        <f>SUM(P5:P35)</f>
        <v>0</v>
      </c>
      <c r="Q37" s="63">
        <f>SUM(Q5:Q35)/IF($L$37&gt;0,$L37,$J37)</f>
        <v>0.87322137072666994</v>
      </c>
      <c r="R37" s="63">
        <f>SUM(R5:R35)/IF($L$37&gt;0,$L37,$J37)</f>
        <v>0.12677862927333008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91995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80332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-25893.514353480001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P1" activePane="topRight" state="frozenSplit"/>
      <selection pane="topRight" activeCell="R40" sqref="R40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>
        <v>1</v>
      </c>
      <c r="I2" s="8"/>
      <c r="J2" s="44">
        <v>36861</v>
      </c>
      <c r="L2" s="78"/>
      <c r="O2" s="68">
        <f ca="1">NOW()</f>
        <v>36871.354947337961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1169</v>
      </c>
      <c r="M5" s="28"/>
      <c r="N5" s="41">
        <v>67694</v>
      </c>
      <c r="O5" s="71">
        <v>1</v>
      </c>
      <c r="P5" s="61" t="str">
        <f>IF(Q5&lt;0,ABS(Q5),"")</f>
        <v/>
      </c>
      <c r="Q5" s="58">
        <f>IF(L$37&gt;0,L5-R5,J5-R5)</f>
        <v>1169</v>
      </c>
      <c r="R5" s="58">
        <f>ROUND((1-O5)*J5,0)</f>
        <v>0</v>
      </c>
      <c r="T5" s="51">
        <v>29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 t="str">
        <f>V6</f>
        <v>x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30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30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30</v>
      </c>
      <c r="G10" s="30"/>
      <c r="H10" s="26" t="str">
        <f>V11</f>
        <v>x</v>
      </c>
      <c r="I10" s="30"/>
      <c r="J10" s="29">
        <v>1494</v>
      </c>
      <c r="K10" s="29"/>
      <c r="L10" s="77">
        <v>1366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1366</v>
      </c>
      <c r="R10" s="58">
        <f>ROUND((1-O10)*J10,0)</f>
        <v>0</v>
      </c>
      <c r="T10" s="52">
        <v>32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30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33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32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29</v>
      </c>
      <c r="G14" s="30"/>
      <c r="H14" s="26" t="str">
        <f>V5</f>
        <v>x</v>
      </c>
      <c r="I14" s="30"/>
      <c r="J14" s="29">
        <v>12464</v>
      </c>
      <c r="K14" s="29"/>
      <c r="L14" s="77">
        <v>12464</v>
      </c>
      <c r="M14" s="26"/>
      <c r="N14" s="41">
        <v>67694</v>
      </c>
      <c r="O14" s="71">
        <v>0.75</v>
      </c>
      <c r="P14" s="61" t="str">
        <f>IF(Q14&lt;0,ABS(Q14),"")</f>
        <v/>
      </c>
      <c r="Q14" s="58">
        <f>IF(L$37&gt;0,L14-R14,J14-R14)</f>
        <v>9348</v>
      </c>
      <c r="R14" s="58">
        <f>ROUND((1-O14)*J14,0)</f>
        <v>3116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32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30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 t="str">
        <f>V7</f>
        <v>x</v>
      </c>
      <c r="I19" s="30"/>
      <c r="J19" s="29">
        <v>1150</v>
      </c>
      <c r="K19" s="29"/>
      <c r="L19" s="77">
        <v>1050</v>
      </c>
      <c r="M19" s="26"/>
      <c r="N19" s="41">
        <v>67694</v>
      </c>
      <c r="O19" s="71">
        <v>0.9</v>
      </c>
      <c r="P19" s="61" t="str">
        <f>IF(Q19&lt;0,ABS(Q19),"")</f>
        <v/>
      </c>
      <c r="Q19" s="58">
        <f>IF(L$37&gt;0,L19-R19,J19-R19)</f>
        <v>935</v>
      </c>
      <c r="R19" s="58">
        <f>ROUND((1-O19)*J19,0)</f>
        <v>115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30</v>
      </c>
      <c r="G21" s="30"/>
      <c r="H21" s="26" t="str">
        <f>V8</f>
        <v>x</v>
      </c>
      <c r="I21" s="30"/>
      <c r="J21" s="29">
        <v>908</v>
      </c>
      <c r="K21" s="29"/>
      <c r="L21" s="77">
        <v>984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984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 t="s">
        <v>62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 t="str">
        <f>V9</f>
        <v>x</v>
      </c>
      <c r="I24" s="30"/>
      <c r="J24" s="29">
        <v>10395</v>
      </c>
      <c r="K24" s="29"/>
      <c r="L24" s="77">
        <v>10395</v>
      </c>
      <c r="M24" s="26"/>
      <c r="N24" s="41">
        <v>67694</v>
      </c>
      <c r="O24" s="71">
        <v>0.6</v>
      </c>
      <c r="P24" s="61" t="str">
        <f>IF(Q24&lt;0,ABS(Q24),"")</f>
        <v/>
      </c>
      <c r="Q24" s="58">
        <f>IF(L$37&gt;0,L24-R24,J24-R24)</f>
        <v>6237</v>
      </c>
      <c r="R24" s="58">
        <f>(1-O24)*J24</f>
        <v>4158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 t="str">
        <f>V10</f>
        <v>x</v>
      </c>
      <c r="I26" s="30"/>
      <c r="J26" s="29">
        <v>1505</v>
      </c>
      <c r="K26" s="29"/>
      <c r="L26" s="77">
        <v>1611</v>
      </c>
      <c r="M26" s="26"/>
      <c r="N26" s="41">
        <v>67694</v>
      </c>
      <c r="O26" s="71">
        <v>0.7</v>
      </c>
      <c r="P26" s="61" t="str">
        <f>IF(Q26&lt;0,ABS(Q26),"")</f>
        <v/>
      </c>
      <c r="Q26" s="58">
        <f>IF(L$37&gt;0,L26-R26,J26-R26)</f>
        <v>1159</v>
      </c>
      <c r="R26" s="58">
        <f>ROUND((1-O26)*J26,0)</f>
        <v>452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33</v>
      </c>
      <c r="G28" s="30"/>
      <c r="H28" s="26" t="str">
        <f>V12</f>
        <v>x</v>
      </c>
      <c r="I28" s="30"/>
      <c r="J28" s="29">
        <v>3689</v>
      </c>
      <c r="K28" s="29"/>
      <c r="L28" s="77">
        <v>3689</v>
      </c>
      <c r="M28" s="26"/>
      <c r="N28" s="41">
        <v>67694</v>
      </c>
      <c r="O28" s="71">
        <v>0.5</v>
      </c>
      <c r="P28" s="61" t="str">
        <f>IF(Q28&lt;0,ABS(Q28),"")</f>
        <v/>
      </c>
      <c r="Q28" s="58">
        <f>IF(L$37&gt;0,L28-R28,J28-R28)</f>
        <v>1844</v>
      </c>
      <c r="R28" s="58">
        <f>ROUND((1-O28)*J28,0)</f>
        <v>1845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32</v>
      </c>
      <c r="G30" s="30"/>
      <c r="H30" s="26" t="str">
        <f>V13</f>
        <v>x</v>
      </c>
      <c r="I30" s="30"/>
      <c r="J30" s="29">
        <v>4745</v>
      </c>
      <c r="K30" s="29"/>
      <c r="L30" s="77">
        <v>4601</v>
      </c>
      <c r="M30" s="26"/>
      <c r="N30" s="41">
        <v>67694</v>
      </c>
      <c r="O30" s="71">
        <v>0.5</v>
      </c>
      <c r="P30" s="61" t="str">
        <f>IF(Q30&lt;0,ABS(Q30),"")</f>
        <v/>
      </c>
      <c r="Q30" s="58">
        <f>IF(L$37&gt;0,L30-R30,J30-R30)</f>
        <v>2228</v>
      </c>
      <c r="R30" s="58">
        <f>ROUND((1-O30)*J30,0)</f>
        <v>2373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32</v>
      </c>
      <c r="G32" s="30"/>
      <c r="H32" s="26" t="str">
        <f>V15</f>
        <v>x</v>
      </c>
      <c r="I32" s="30"/>
      <c r="J32" s="29">
        <v>507</v>
      </c>
      <c r="K32" s="29"/>
      <c r="L32" s="77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f>T24</f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30</v>
      </c>
      <c r="G35" s="30"/>
      <c r="H35" s="26" t="str">
        <f>V16</f>
        <v>x</v>
      </c>
      <c r="I35" s="30"/>
      <c r="J35" s="29">
        <v>41</v>
      </c>
      <c r="K35" s="29"/>
      <c r="L35" s="77">
        <v>42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53670</v>
      </c>
      <c r="K37" s="31"/>
      <c r="L37" s="79">
        <f>SUM(L5:L35)</f>
        <v>53153</v>
      </c>
      <c r="M37" s="26"/>
      <c r="N37" s="39">
        <f>+J37-L37</f>
        <v>517</v>
      </c>
      <c r="O37" s="73"/>
      <c r="P37" s="62">
        <f>SUM(P5:P35)</f>
        <v>0</v>
      </c>
      <c r="Q37" s="63">
        <f>SUM(Q5:Q35)/IF($L$37&gt;0,$L37,$J37)</f>
        <v>0.51743081293624071</v>
      </c>
      <c r="R37" s="63">
        <f>SUM(R5:R35)/IF($L$37&gt;0,$L37,$J37)</f>
        <v>0.48256918706375934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9.6329420532885734E-3</v>
      </c>
      <c r="O38" s="74"/>
      <c r="S38" s="60">
        <f>SUM(Q39:R39)</f>
        <v>53153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27503</v>
      </c>
      <c r="R39" s="60">
        <f>SUM(R5:R35)</f>
        <v>25650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26991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-1370.9413592868243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9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36862</v>
      </c>
      <c r="L2" s="78"/>
      <c r="O2" s="68">
        <f ca="1">NOW()</f>
        <v>36871.354947337961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1471</v>
      </c>
      <c r="K5" s="29"/>
      <c r="L5" s="77">
        <v>1429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693</v>
      </c>
      <c r="R5" s="58">
        <f>ROUND((1-O5)*J5,0)</f>
        <v>736</v>
      </c>
      <c r="T5" s="51">
        <v>25</v>
      </c>
      <c r="U5" s="51">
        <v>1</v>
      </c>
      <c r="V5" s="51">
        <v>25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24</v>
      </c>
      <c r="I7" s="30"/>
      <c r="J7" s="29">
        <v>5788</v>
      </c>
      <c r="K7" s="29"/>
      <c r="L7" s="77">
        <v>6110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3216</v>
      </c>
      <c r="R7" s="58">
        <f>ROUND((1-O7)*J7,0)</f>
        <v>2894</v>
      </c>
      <c r="T7" s="52">
        <v>25</v>
      </c>
      <c r="U7" s="52">
        <v>3</v>
      </c>
      <c r="V7" s="52">
        <v>26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24</v>
      </c>
      <c r="U8" s="52">
        <v>4</v>
      </c>
      <c r="V8" s="52">
        <v>21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27</v>
      </c>
      <c r="U12" s="52">
        <v>8</v>
      </c>
      <c r="V12" s="52">
        <v>27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25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25</v>
      </c>
      <c r="I14" s="30"/>
      <c r="J14" s="29">
        <v>15074</v>
      </c>
      <c r="K14" s="29"/>
      <c r="L14" s="77">
        <v>15074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7537</v>
      </c>
      <c r="R14" s="58">
        <f>ROUND((1-O14)*J14,0)</f>
        <v>7537</v>
      </c>
      <c r="T14" s="52">
        <v>30</v>
      </c>
      <c r="U14" s="52">
        <v>15</v>
      </c>
      <c r="V14" s="52">
        <v>31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21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26</v>
      </c>
      <c r="I19" s="30"/>
      <c r="J19" s="29">
        <v>1651</v>
      </c>
      <c r="K19" s="29"/>
      <c r="L19" s="77">
        <v>1551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21</v>
      </c>
      <c r="I21" s="30"/>
      <c r="J21" s="29">
        <v>1373</v>
      </c>
      <c r="K21" s="29"/>
      <c r="L21" s="77">
        <v>1606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919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26</v>
      </c>
      <c r="I24" s="30"/>
      <c r="J24" s="29">
        <v>14768</v>
      </c>
      <c r="K24" s="29"/>
      <c r="L24" s="77">
        <v>14768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7384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24</v>
      </c>
      <c r="I26" s="30"/>
      <c r="J26" s="29">
        <v>2136</v>
      </c>
      <c r="K26" s="29"/>
      <c r="L26" s="77">
        <v>2345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1277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27</v>
      </c>
      <c r="I28" s="30"/>
      <c r="J28" s="29">
        <v>4379</v>
      </c>
      <c r="K28" s="29"/>
      <c r="L28" s="77">
        <v>4379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2189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25</v>
      </c>
      <c r="I30" s="30"/>
      <c r="J30" s="29">
        <v>5756</v>
      </c>
      <c r="K30" s="29"/>
      <c r="L30" s="77">
        <v>5756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2878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24</v>
      </c>
      <c r="I32" s="30"/>
      <c r="J32" s="29">
        <v>976</v>
      </c>
      <c r="K32" s="29"/>
      <c r="L32" s="77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21</v>
      </c>
      <c r="I35" s="30"/>
      <c r="J35" s="29">
        <v>47</v>
      </c>
      <c r="K35" s="29"/>
      <c r="L35" s="77">
        <v>51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68129</v>
      </c>
      <c r="M37" s="26"/>
      <c r="N37" s="39">
        <f>+J37-L37</f>
        <v>-911</v>
      </c>
      <c r="O37" s="73"/>
      <c r="P37" s="62">
        <f>SUM(P5:P35)</f>
        <v>0</v>
      </c>
      <c r="Q37" s="63">
        <f>SUM(Q5:Q35)/IF($L$37&gt;0,$L37,$J37)</f>
        <v>0.42856933170896389</v>
      </c>
      <c r="R37" s="63">
        <f>SUM(R5:R35)/IF($L$37&gt;0,$L37,$J37)</f>
        <v>0.57143066829103617</v>
      </c>
      <c r="S37" s="85">
        <f>Q39/(Q39+(R39-LOOKUP(J2,[1]!date,[1]!enaft)))</f>
        <v>0.51708993022349736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-1.3552917373322648E-2</v>
      </c>
      <c r="O38" s="74"/>
      <c r="S38" s="60">
        <f>SUM(Q39:R39)</f>
        <v>68129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29198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36863</v>
      </c>
      <c r="L2" s="78"/>
      <c r="O2" s="68">
        <f ca="1">NOW()</f>
        <v>36871.354947337961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27</v>
      </c>
      <c r="I5" s="27"/>
      <c r="J5" s="29">
        <v>1471</v>
      </c>
      <c r="K5" s="29"/>
      <c r="L5" s="77">
        <v>1602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866</v>
      </c>
      <c r="R5" s="58">
        <f>ROUND((1-O5)*J5,0)</f>
        <v>736</v>
      </c>
      <c r="T5" s="51">
        <v>25</v>
      </c>
      <c r="U5" s="51">
        <v>1</v>
      </c>
      <c r="V5" s="51">
        <v>24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25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25</v>
      </c>
      <c r="I7" s="30"/>
      <c r="J7" s="29">
        <v>5788</v>
      </c>
      <c r="K7" s="29"/>
      <c r="L7" s="77">
        <v>5788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25</v>
      </c>
      <c r="U7" s="52">
        <v>3</v>
      </c>
      <c r="V7" s="52">
        <v>25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S8" s="11"/>
      <c r="T8" s="52">
        <v>24</v>
      </c>
      <c r="U8" s="52">
        <v>4</v>
      </c>
      <c r="V8" s="52">
        <v>24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25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25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S11" s="11"/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S12" s="11"/>
      <c r="T12" s="52">
        <v>27</v>
      </c>
      <c r="U12" s="52">
        <v>8</v>
      </c>
      <c r="V12" s="52">
        <v>25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23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24</v>
      </c>
      <c r="I14" s="30"/>
      <c r="J14" s="29">
        <v>15074</v>
      </c>
      <c r="K14" s="29"/>
      <c r="L14" s="77">
        <v>15728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8191</v>
      </c>
      <c r="R14" s="58">
        <f>ROUND((1-O14)*J14,0)</f>
        <v>7537</v>
      </c>
      <c r="T14" s="52">
        <v>30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25</v>
      </c>
      <c r="I19" s="30"/>
      <c r="J19" s="29">
        <v>1651</v>
      </c>
      <c r="K19" s="29"/>
      <c r="L19" s="77">
        <v>1651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24</v>
      </c>
      <c r="I21" s="30"/>
      <c r="J21" s="29">
        <v>1373</v>
      </c>
      <c r="K21" s="29"/>
      <c r="L21" s="77">
        <v>1373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686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25</v>
      </c>
      <c r="I24" s="30"/>
      <c r="J24" s="29">
        <v>14768</v>
      </c>
      <c r="K24" s="29"/>
      <c r="L24" s="77">
        <v>15392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8008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25</v>
      </c>
      <c r="I26" s="30"/>
      <c r="J26" s="29">
        <v>2136</v>
      </c>
      <c r="K26" s="29"/>
      <c r="L26" s="77">
        <v>2240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1172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25</v>
      </c>
      <c r="I28" s="30"/>
      <c r="J28" s="29">
        <v>4379</v>
      </c>
      <c r="K28" s="29"/>
      <c r="L28" s="77">
        <v>4608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2418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23</v>
      </c>
      <c r="I30" s="30"/>
      <c r="J30" s="29">
        <v>5756</v>
      </c>
      <c r="K30" s="29"/>
      <c r="L30" s="77">
        <v>6046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3168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23</v>
      </c>
      <c r="I32" s="30"/>
      <c r="J32" s="29">
        <v>976</v>
      </c>
      <c r="K32" s="29"/>
      <c r="L32" s="77">
        <v>1211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1211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24</v>
      </c>
      <c r="I35" s="30"/>
      <c r="J35" s="29">
        <v>47</v>
      </c>
      <c r="K35" s="29"/>
      <c r="L35" s="77">
        <v>47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69613</v>
      </c>
      <c r="M37" s="26"/>
      <c r="N37" s="39">
        <f>+J37-L37</f>
        <v>-2395</v>
      </c>
      <c r="O37" s="73"/>
      <c r="P37" s="62">
        <f>SUM(P5:P35)</f>
        <v>0</v>
      </c>
      <c r="Q37" s="63">
        <f>SUM(Q5:Q35)/IF($L$37&gt;0,$L37,$J37)</f>
        <v>0.44075100915058968</v>
      </c>
      <c r="R37" s="63">
        <f>SUM(R5:R35)/IF($L$37&gt;0,$L37,$J37)</f>
        <v>0.55924899084941027</v>
      </c>
      <c r="S37" s="85">
        <f>Q39/(Q39+(R39-LOOKUP(J2,[1]!date,[1]!enaft)))</f>
        <v>0.5294564279551337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-3.5630337112082966E-2</v>
      </c>
      <c r="O38" s="74"/>
      <c r="S38" s="60">
        <f>SUM(Q39:R39)</f>
        <v>69613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30682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36864</v>
      </c>
      <c r="L2" s="78"/>
      <c r="O2" s="86">
        <f ca="1">NOW()</f>
        <v>36871.354947337961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1385</v>
      </c>
      <c r="K5" s="29"/>
      <c r="L5" s="77">
        <v>1298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605</v>
      </c>
      <c r="R5" s="58">
        <f>ROUND((1-O5)*J5,0)</f>
        <v>693</v>
      </c>
      <c r="T5" s="51">
        <v>30</v>
      </c>
      <c r="U5" s="51">
        <v>1</v>
      </c>
      <c r="V5" s="51">
        <v>32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31</v>
      </c>
      <c r="U7" s="52">
        <v>3</v>
      </c>
      <c r="V7" s="52">
        <v>31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30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1366</v>
      </c>
      <c r="K10" s="29"/>
      <c r="L10" s="77">
        <v>1238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32</v>
      </c>
      <c r="U10" s="52">
        <v>6</v>
      </c>
      <c r="V10" s="52">
        <v>30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32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32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32</v>
      </c>
      <c r="I14" s="30"/>
      <c r="J14" s="29">
        <v>11811</v>
      </c>
      <c r="K14" s="29"/>
      <c r="L14" s="77">
        <v>10505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4599</v>
      </c>
      <c r="R14" s="58">
        <f>ROUND((1-O14)*J14,0)</f>
        <v>5906</v>
      </c>
      <c r="T14" s="52">
        <v>32</v>
      </c>
      <c r="U14" s="52">
        <v>15</v>
      </c>
      <c r="V14" s="52">
        <v>34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33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30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31.583333333333332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31</v>
      </c>
      <c r="I19" s="30"/>
      <c r="J19" s="29">
        <v>1050</v>
      </c>
      <c r="K19" s="29"/>
      <c r="L19" s="77">
        <v>1050</v>
      </c>
      <c r="M19" s="26"/>
      <c r="N19" s="41">
        <v>67694</v>
      </c>
      <c r="O19" s="71"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30</v>
      </c>
      <c r="I21" s="30"/>
      <c r="J21" s="29">
        <v>984</v>
      </c>
      <c r="K21" s="29"/>
      <c r="L21" s="77">
        <v>908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908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31</v>
      </c>
      <c r="I24" s="30"/>
      <c r="J24" s="29">
        <v>11020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6134</v>
      </c>
      <c r="R24" s="58">
        <f>(1-O24)*J24</f>
        <v>5510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30</v>
      </c>
      <c r="I26" s="30"/>
      <c r="J26" s="29">
        <v>1505</v>
      </c>
      <c r="K26" s="29"/>
      <c r="L26" s="77">
        <v>1716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963</v>
      </c>
      <c r="R26" s="58">
        <f>ROUND((1-O26)*J26,0)</f>
        <v>753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32</v>
      </c>
      <c r="I28" s="30"/>
      <c r="J28" s="29">
        <v>3804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32</v>
      </c>
      <c r="I30" s="30"/>
      <c r="J30" s="29">
        <v>5035</v>
      </c>
      <c r="K30" s="29"/>
      <c r="L30" s="77">
        <v>4745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2227</v>
      </c>
      <c r="R30" s="58">
        <f>ROUND((1-O30)*J30,0)</f>
        <v>2518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33</v>
      </c>
      <c r="I32" s="30"/>
      <c r="J32" s="29">
        <v>664</v>
      </c>
      <c r="K32" s="29"/>
      <c r="L32" s="77">
        <v>429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429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30</v>
      </c>
      <c r="I35" s="30"/>
      <c r="J35" s="29">
        <v>42</v>
      </c>
      <c r="K35" s="29"/>
      <c r="L35" s="77">
        <v>41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54184</v>
      </c>
      <c r="K37" s="31"/>
      <c r="L37" s="79">
        <f>SUM(L5:L35)</f>
        <v>52574</v>
      </c>
      <c r="M37" s="26"/>
      <c r="N37" s="39">
        <f>+J37-L37</f>
        <v>1610</v>
      </c>
      <c r="O37" s="73"/>
      <c r="P37" s="62">
        <f>SUM(P5:P35)</f>
        <v>0</v>
      </c>
      <c r="Q37" s="63">
        <f>SUM(Q5:Q35)/IF($L$37&gt;0,$L37,$J37)</f>
        <v>0.41277057100467912</v>
      </c>
      <c r="R37" s="63">
        <f>SUM(R5:R35)/IF($L$37&gt;0,$L37,$J37)</f>
        <v>0.58722942899532093</v>
      </c>
      <c r="S37" s="85">
        <f>Q39/(Q39+(R39-LOOKUP(J2,[1]!date,[1]!enaft)))</f>
        <v>0.53044413482926356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2.9713568581130945E-2</v>
      </c>
      <c r="O38" s="74"/>
      <c r="S38" s="60">
        <f>SUM(Q39:R39)</f>
        <v>52574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21701</v>
      </c>
      <c r="R39" s="60">
        <f>SUM(R5:R35)</f>
        <v>30873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-11366.238652163245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7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36865</v>
      </c>
      <c r="L2" s="78"/>
      <c r="O2" s="86">
        <f ca="1">NOW()</f>
        <v>36871.354947337961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28</v>
      </c>
      <c r="I5" s="27"/>
      <c r="J5" s="29">
        <v>1644</v>
      </c>
      <c r="K5" s="29"/>
      <c r="L5" s="77">
        <v>1558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736</v>
      </c>
      <c r="R5" s="58">
        <f>ROUND((1-O5)*J5,0)</f>
        <v>822</v>
      </c>
      <c r="T5" s="51">
        <v>30</v>
      </c>
      <c r="U5" s="51">
        <v>1</v>
      </c>
      <c r="V5" s="51">
        <v>19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21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21</v>
      </c>
      <c r="I7" s="30"/>
      <c r="J7" s="29">
        <v>6754</v>
      </c>
      <c r="K7" s="29"/>
      <c r="L7" s="77">
        <v>7076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3699</v>
      </c>
      <c r="R7" s="58">
        <f>ROUND((1-O7)*J7,0)</f>
        <v>3377</v>
      </c>
      <c r="T7" s="52">
        <v>31</v>
      </c>
      <c r="U7" s="52">
        <v>3</v>
      </c>
      <c r="V7" s="52">
        <v>19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19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22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20</v>
      </c>
      <c r="I10" s="30"/>
      <c r="J10" s="29">
        <v>2648</v>
      </c>
      <c r="K10" s="29"/>
      <c r="L10" s="77">
        <v>2776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1452</v>
      </c>
      <c r="R10" s="58">
        <f>ROUND((1-O10)*J10,0)</f>
        <v>1324</v>
      </c>
      <c r="T10" s="52">
        <v>32</v>
      </c>
      <c r="U10" s="52">
        <v>6</v>
      </c>
      <c r="V10" s="52">
        <v>20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20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23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22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19</v>
      </c>
      <c r="I14" s="30"/>
      <c r="J14" s="29">
        <v>19644</v>
      </c>
      <c r="K14" s="29"/>
      <c r="L14" s="77">
        <v>18991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9169</v>
      </c>
      <c r="R14" s="58">
        <f>ROUND((1-O14)*J14,0)</f>
        <v>9822</v>
      </c>
      <c r="T14" s="52">
        <v>32</v>
      </c>
      <c r="U14" s="52">
        <v>15</v>
      </c>
      <c r="V14" s="52">
        <v>28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19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21.166666666666668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19</v>
      </c>
      <c r="I19" s="30"/>
      <c r="J19" s="29">
        <v>2352</v>
      </c>
      <c r="K19" s="29"/>
      <c r="L19" s="77">
        <v>2252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1076</v>
      </c>
      <c r="R19" s="58">
        <f>ROUND((1-O19)*J19,0)</f>
        <v>1176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19</v>
      </c>
      <c r="I21" s="30"/>
      <c r="J21" s="29">
        <v>1683</v>
      </c>
      <c r="K21" s="29"/>
      <c r="L21" s="77">
        <v>1761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1761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22</v>
      </c>
      <c r="I24" s="30"/>
      <c r="J24" s="29">
        <v>17266</v>
      </c>
      <c r="K24" s="29"/>
      <c r="L24" s="77">
        <v>17266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8633</v>
      </c>
      <c r="R24" s="58">
        <f>(1-O24)*J24</f>
        <v>8633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20</v>
      </c>
      <c r="I26" s="30"/>
      <c r="J26" s="29">
        <v>2765</v>
      </c>
      <c r="K26" s="29"/>
      <c r="L26" s="77">
        <v>2765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1382</v>
      </c>
      <c r="R26" s="58">
        <f>ROUND((1-O26)*J26,0)</f>
        <v>1383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23</v>
      </c>
      <c r="I28" s="30"/>
      <c r="J28" s="29">
        <v>4839</v>
      </c>
      <c r="K28" s="29"/>
      <c r="L28" s="77">
        <v>4839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2419</v>
      </c>
      <c r="R28" s="58">
        <f>ROUND((1-O28)*J28,0)</f>
        <v>2420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22</v>
      </c>
      <c r="I30" s="30"/>
      <c r="J30" s="29">
        <v>6334</v>
      </c>
      <c r="K30" s="29"/>
      <c r="L30" s="77">
        <v>6190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22</v>
      </c>
      <c r="I32" s="30"/>
      <c r="J32" s="29">
        <v>1211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19</v>
      </c>
      <c r="I35" s="30"/>
      <c r="J35" s="29">
        <v>52</v>
      </c>
      <c r="K35" s="29"/>
      <c r="L35" s="77">
        <v>53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78855</v>
      </c>
      <c r="K37" s="31"/>
      <c r="L37" s="79">
        <f>SUM(L5:L35)</f>
        <v>78479</v>
      </c>
      <c r="M37" s="26"/>
      <c r="N37" s="39">
        <f>+J37-L37</f>
        <v>376</v>
      </c>
      <c r="O37" s="73"/>
      <c r="P37" s="62">
        <f>SUM(P5:P35)</f>
        <v>0</v>
      </c>
      <c r="Q37" s="63">
        <f>SUM(Q5:Q35)/IF($L$37&gt;0,$L37,$J37)</f>
        <v>0.4824093069483556</v>
      </c>
      <c r="R37" s="63">
        <f>SUM(R5:R35)/IF($L$37&gt;0,$L37,$J37)</f>
        <v>0.5175906930516444</v>
      </c>
      <c r="S37" s="85">
        <f>Q39/(Q39+(R39-LOOKUP(J2,[1]!date,[1]!enaft)))</f>
        <v>0.56661578065134099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4.768245513917968E-3</v>
      </c>
      <c r="O38" s="74"/>
      <c r="S38" s="60">
        <f>SUM(Q39:R39)</f>
        <v>78479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37859</v>
      </c>
      <c r="R39" s="60">
        <f>SUM(R5:R35)</f>
        <v>40620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3710.0269894495787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S31" sqref="S3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36866</v>
      </c>
      <c r="L2" s="78"/>
      <c r="O2" s="86">
        <f ca="1">NOW()</f>
        <v>36871.354947337961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27</v>
      </c>
      <c r="I5" s="27"/>
      <c r="J5" s="29">
        <v>1818</v>
      </c>
      <c r="K5" s="29"/>
      <c r="L5" s="77">
        <v>1602</v>
      </c>
      <c r="M5" s="28"/>
      <c r="N5" s="41">
        <v>67694</v>
      </c>
      <c r="O5" s="71">
        <f>$T$23</f>
        <v>0.65</v>
      </c>
      <c r="P5" s="61" t="str">
        <f>IF(Q5&lt;0,ABS(Q5),"")</f>
        <v/>
      </c>
      <c r="Q5" s="58">
        <f>IF(L$37&gt;0,L5-R5,J5-R5)</f>
        <v>966</v>
      </c>
      <c r="R5" s="58">
        <f>ROUND((1-O5)*J5,0)</f>
        <v>636</v>
      </c>
      <c r="T5" s="51">
        <v>16</v>
      </c>
      <c r="U5" s="51">
        <v>1</v>
      </c>
      <c r="V5" s="51">
        <v>22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22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22</v>
      </c>
      <c r="I7" s="30"/>
      <c r="J7" s="29">
        <v>8364</v>
      </c>
      <c r="K7" s="29"/>
      <c r="L7" s="77">
        <v>6754</v>
      </c>
      <c r="M7" s="26"/>
      <c r="N7" s="41">
        <v>67694</v>
      </c>
      <c r="O7" s="71">
        <f>$T$23</f>
        <v>0.65</v>
      </c>
      <c r="P7" s="61" t="str">
        <f>IF(Q7&lt;0,ABS(Q7),"")</f>
        <v/>
      </c>
      <c r="Q7" s="58">
        <f>IF(L$37&gt;0,L7-R7,J7-R7)</f>
        <v>3827</v>
      </c>
      <c r="R7" s="58">
        <f>ROUND((1-O7)*J7,0)</f>
        <v>2927</v>
      </c>
      <c r="T7" s="52">
        <v>16</v>
      </c>
      <c r="U7" s="52">
        <v>3</v>
      </c>
      <c r="V7" s="52">
        <v>22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16</v>
      </c>
      <c r="U8" s="52">
        <v>4</v>
      </c>
      <c r="V8" s="52">
        <v>20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19</v>
      </c>
      <c r="U9" s="52">
        <v>5</v>
      </c>
      <c r="V9" s="52">
        <v>24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22</v>
      </c>
      <c r="I10" s="30"/>
      <c r="J10" s="29">
        <v>3161</v>
      </c>
      <c r="K10" s="29"/>
      <c r="L10" s="77">
        <v>2521</v>
      </c>
      <c r="M10" s="26"/>
      <c r="N10" s="41">
        <v>67694</v>
      </c>
      <c r="O10" s="71">
        <f>$T$23</f>
        <v>0.65</v>
      </c>
      <c r="P10" s="61" t="str">
        <f>IF(Q10&lt;0,ABS(Q10),"")</f>
        <v/>
      </c>
      <c r="Q10" s="58">
        <f>IF(L$37&gt;0,L10-R10,J10-R10)</f>
        <v>1415</v>
      </c>
      <c r="R10" s="58">
        <f>ROUND((1-O10)*J10,0)</f>
        <v>1106</v>
      </c>
      <c r="T10" s="52">
        <v>17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17</v>
      </c>
      <c r="U11" s="52">
        <v>7</v>
      </c>
      <c r="V11" s="52">
        <v>22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16</v>
      </c>
      <c r="G14" s="30"/>
      <c r="H14" s="26">
        <f>V5</f>
        <v>22</v>
      </c>
      <c r="I14" s="30"/>
      <c r="J14" s="29">
        <v>20950</v>
      </c>
      <c r="K14" s="29"/>
      <c r="L14" s="77">
        <v>17033</v>
      </c>
      <c r="M14" s="26"/>
      <c r="N14" s="41">
        <v>67694</v>
      </c>
      <c r="O14" s="71">
        <f>$T$23</f>
        <v>0.65</v>
      </c>
      <c r="P14" s="61" t="str">
        <f>IF(Q14&lt;0,ABS(Q14),"")</f>
        <v/>
      </c>
      <c r="Q14" s="58">
        <f>IF(L$37&gt;0,L14-R14,J14-R14)</f>
        <v>9700</v>
      </c>
      <c r="R14" s="58">
        <f>ROUND((1-O14)*J14,0)</f>
        <v>7333</v>
      </c>
      <c r="T14" s="52">
        <v>22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18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20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17.583333333333332</v>
      </c>
      <c r="V18" s="54">
        <f>AVERAGE(V5:V16)</f>
        <v>22.666666666666668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16</v>
      </c>
      <c r="G19" s="30"/>
      <c r="H19" s="26">
        <f>V7</f>
        <v>22</v>
      </c>
      <c r="I19" s="30"/>
      <c r="J19" s="29">
        <v>2553</v>
      </c>
      <c r="K19" s="29"/>
      <c r="L19" s="77">
        <v>1952</v>
      </c>
      <c r="M19" s="26"/>
      <c r="N19" s="41">
        <v>67694</v>
      </c>
      <c r="O19" s="71">
        <f>$T$23</f>
        <v>0.65</v>
      </c>
      <c r="P19" s="61" t="str">
        <f>IF(Q19&lt;0,ABS(Q19),"")</f>
        <v/>
      </c>
      <c r="Q19" s="58">
        <f>IF(L$37&gt;0,L19-R19,J19-R19)</f>
        <v>1058</v>
      </c>
      <c r="R19" s="58">
        <f>ROUND((1-O19)*J19,0)</f>
        <v>894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16</v>
      </c>
      <c r="G21" s="30"/>
      <c r="H21" s="26">
        <f>V8</f>
        <v>20</v>
      </c>
      <c r="I21" s="30"/>
      <c r="J21" s="29">
        <v>1993</v>
      </c>
      <c r="K21" s="29"/>
      <c r="L21" s="77">
        <v>1683</v>
      </c>
      <c r="M21" s="30"/>
      <c r="N21" s="41">
        <v>67694</v>
      </c>
      <c r="O21" s="71">
        <f>$T$23</f>
        <v>0.65</v>
      </c>
      <c r="P21" s="61" t="str">
        <f>IF(Q21&lt;0,ABS(Q21),"")</f>
        <v/>
      </c>
      <c r="Q21" s="58">
        <f>IF(L$37&gt;0,L21-R21,J21-R21)</f>
        <v>985</v>
      </c>
      <c r="R21" s="58">
        <f>ROUND((1-O21)*J21,0)</f>
        <v>698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0.65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19</v>
      </c>
      <c r="G24" s="30"/>
      <c r="H24" s="26">
        <f>V9</f>
        <v>24</v>
      </c>
      <c r="I24" s="30"/>
      <c r="J24" s="29">
        <v>19140</v>
      </c>
      <c r="K24" s="29"/>
      <c r="L24" s="77">
        <v>16017</v>
      </c>
      <c r="M24" s="26"/>
      <c r="N24" s="41">
        <v>67694</v>
      </c>
      <c r="O24" s="71">
        <f>$T$23</f>
        <v>0.65</v>
      </c>
      <c r="P24" s="61" t="str">
        <f>IF(Q24&lt;0,ABS(Q24),"")</f>
        <v/>
      </c>
      <c r="Q24" s="58">
        <f>IF(L$37&gt;0,L24-R24,J24-R24)</f>
        <v>9318</v>
      </c>
      <c r="R24" s="58">
        <f>(1-O24)*J24</f>
        <v>6699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17</v>
      </c>
      <c r="G26" s="30"/>
      <c r="H26" s="26">
        <f>V10</f>
        <v>23</v>
      </c>
      <c r="I26" s="30"/>
      <c r="J26" s="29">
        <v>3079</v>
      </c>
      <c r="K26" s="29"/>
      <c r="L26" s="77">
        <v>2450</v>
      </c>
      <c r="M26" s="26"/>
      <c r="N26" s="41">
        <v>67694</v>
      </c>
      <c r="O26" s="71">
        <f>$T$23</f>
        <v>0.65</v>
      </c>
      <c r="P26" s="61" t="str">
        <f>IF(Q26&lt;0,ABS(Q26),"")</f>
        <v/>
      </c>
      <c r="Q26" s="58">
        <f>IF(L$37&gt;0,L26-R26,J26-R26)</f>
        <v>1372</v>
      </c>
      <c r="R26" s="58">
        <f>ROUND((1-O26)*J26,0)</f>
        <v>1078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0.65</v>
      </c>
      <c r="P28" s="61" t="str">
        <f>IF(Q28&lt;0,ABS(Q28),"")</f>
        <v/>
      </c>
      <c r="Q28" s="58">
        <f>IF(L$37&gt;0,L28-R28,J28-R28)</f>
        <v>2869</v>
      </c>
      <c r="R28" s="58">
        <f>ROUND((1-O28)*J28,0)</f>
        <v>1855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18</v>
      </c>
      <c r="G32" s="30"/>
      <c r="H32" s="26">
        <f>V15</f>
        <v>22</v>
      </c>
      <c r="I32" s="30"/>
      <c r="J32" s="29">
        <v>1602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16</v>
      </c>
      <c r="G35" s="30"/>
      <c r="H35" s="26">
        <f>V16</f>
        <v>20</v>
      </c>
      <c r="I35" s="30"/>
      <c r="J35" s="29">
        <v>56</v>
      </c>
      <c r="K35" s="29"/>
      <c r="L35" s="77">
        <v>52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86445</v>
      </c>
      <c r="K37" s="31"/>
      <c r="L37" s="79">
        <f>SUM(L5:L35)</f>
        <v>73642</v>
      </c>
      <c r="M37" s="26"/>
      <c r="N37" s="61">
        <f>+J37-L37</f>
        <v>12803</v>
      </c>
      <c r="O37" s="73"/>
      <c r="P37" s="62">
        <f>SUM(P5:P35)</f>
        <v>0</v>
      </c>
      <c r="Q37" s="63">
        <f>SUM(Q5:Q35)/IF($L$37&gt;0,$L37,$J37)</f>
        <v>0.52623502892371199</v>
      </c>
      <c r="R37" s="63">
        <f>SUM(R5:R35)/IF($L$37&gt;0,$L37,$J37)</f>
        <v>0.47376497107628801</v>
      </c>
      <c r="S37" s="85">
        <f>Q39/(Q39+(R39-LOOKUP(J2,[1]!date,[1]!enaft)))</f>
        <v>0.62526016876684043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0.14810573196830357</v>
      </c>
      <c r="O38" s="74"/>
      <c r="S38" s="60">
        <f>SUM(Q39:R39)</f>
        <v>73642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38753</v>
      </c>
      <c r="R39" s="60">
        <f>SUM(R5:R35)</f>
        <v>34889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-2148.9326899484745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" zoomScale="75" workbookViewId="0">
      <pane xSplit="5" topLeftCell="F1" activePane="topRight" state="frozenSplit"/>
      <selection pane="topRight" activeCell="L37" sqref="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36867</v>
      </c>
      <c r="L2" s="78"/>
      <c r="O2" s="86">
        <f ca="1">NOW()</f>
        <v>36871.354947337961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38</v>
      </c>
      <c r="I5" s="27"/>
      <c r="J5" s="29">
        <v>1471</v>
      </c>
      <c r="K5" s="29"/>
      <c r="L5" s="77">
        <v>1125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389</v>
      </c>
      <c r="R5" s="58">
        <f>ROUND((1-O5)*J5,0)</f>
        <v>736</v>
      </c>
      <c r="T5" s="51">
        <v>25</v>
      </c>
      <c r="U5" s="51">
        <v>1</v>
      </c>
      <c r="V5" s="51">
        <v>26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24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24</v>
      </c>
      <c r="G7" s="30"/>
      <c r="H7" s="26">
        <f>V6</f>
        <v>26</v>
      </c>
      <c r="I7" s="30"/>
      <c r="J7" s="29">
        <v>6110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2411</v>
      </c>
      <c r="R7" s="58">
        <f>ROUND((1-O7)*J7,0)</f>
        <v>3055</v>
      </c>
      <c r="T7" s="52">
        <v>26</v>
      </c>
      <c r="U7" s="52">
        <v>3</v>
      </c>
      <c r="V7" s="52">
        <v>29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23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28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24</v>
      </c>
      <c r="G10" s="30"/>
      <c r="H10" s="26">
        <f>V11</f>
        <v>25</v>
      </c>
      <c r="I10" s="30"/>
      <c r="J10" s="29">
        <v>2264</v>
      </c>
      <c r="K10" s="29"/>
      <c r="L10" s="77">
        <v>2136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1004</v>
      </c>
      <c r="R10" s="58">
        <f>ROUND((1-O10)*J10,0)</f>
        <v>1132</v>
      </c>
      <c r="T10" s="52">
        <v>28</v>
      </c>
      <c r="U10" s="52">
        <v>6</v>
      </c>
      <c r="V10" s="52">
        <v>32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24</v>
      </c>
      <c r="U11" s="52">
        <v>7</v>
      </c>
      <c r="V11" s="52">
        <v>25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30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26</v>
      </c>
      <c r="I14" s="30"/>
      <c r="J14" s="29">
        <v>15074</v>
      </c>
      <c r="K14" s="29"/>
      <c r="L14" s="77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6885</v>
      </c>
      <c r="R14" s="58">
        <f>ROUND((1-O14)*J14,0)</f>
        <v>7537</v>
      </c>
      <c r="T14" s="52">
        <v>30</v>
      </c>
      <c r="U14" s="52">
        <v>15</v>
      </c>
      <c r="V14" s="52">
        <v>38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25</v>
      </c>
      <c r="U15" s="52">
        <v>35</v>
      </c>
      <c r="V15" s="52">
        <v>27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23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25.916666666666668</v>
      </c>
      <c r="V18" s="54">
        <f>AVERAGE(V5:V16)</f>
        <v>28.833333333333332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29</v>
      </c>
      <c r="I19" s="30"/>
      <c r="J19" s="29">
        <v>1551</v>
      </c>
      <c r="K19" s="29"/>
      <c r="L19" s="77">
        <v>1250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474</v>
      </c>
      <c r="R19" s="58">
        <f>ROUND((1-O19)*J19,0)</f>
        <v>776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23</v>
      </c>
      <c r="G21" s="30"/>
      <c r="H21" s="26">
        <f>V8</f>
        <v>25</v>
      </c>
      <c r="I21" s="30"/>
      <c r="J21" s="29">
        <v>1451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570</v>
      </c>
      <c r="R21" s="58">
        <f>ROUND((1-O21)*J21,0)</f>
        <v>726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28</v>
      </c>
      <c r="G24" s="30"/>
      <c r="H24" s="26">
        <f>V9</f>
        <v>31</v>
      </c>
      <c r="I24" s="30"/>
      <c r="J24" s="29">
        <v>13518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4885</v>
      </c>
      <c r="R24" s="58">
        <f>(1-O24)*J24</f>
        <v>6759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28</v>
      </c>
      <c r="G26" s="30"/>
      <c r="H26" s="26">
        <f>V10</f>
        <v>32</v>
      </c>
      <c r="I26" s="30"/>
      <c r="J26" s="29">
        <v>1925</v>
      </c>
      <c r="K26" s="29"/>
      <c r="L26" s="77">
        <v>1505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542</v>
      </c>
      <c r="R26" s="58">
        <f>ROUND((1-O26)*J26,0)</f>
        <v>963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32</v>
      </c>
      <c r="I28" s="30"/>
      <c r="J28" s="29">
        <v>4264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1672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30</v>
      </c>
      <c r="I30" s="30"/>
      <c r="J30" s="29">
        <v>5468</v>
      </c>
      <c r="K30" s="29"/>
      <c r="L30" s="77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2301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25</v>
      </c>
      <c r="G32" s="30"/>
      <c r="H32" s="26">
        <f>V15</f>
        <v>27</v>
      </c>
      <c r="I32" s="30"/>
      <c r="J32" s="29">
        <v>1055</v>
      </c>
      <c r="K32" s="29"/>
      <c r="L32" s="77">
        <v>898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898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23</v>
      </c>
      <c r="G35" s="30"/>
      <c r="H35" s="26">
        <f>V16</f>
        <v>25</v>
      </c>
      <c r="I35" s="30"/>
      <c r="J35" s="29">
        <v>49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65863</v>
      </c>
      <c r="K37" s="31"/>
      <c r="L37" s="79">
        <f>SUM(L5:L35)</f>
        <v>60290</v>
      </c>
      <c r="M37" s="26"/>
      <c r="N37" s="61">
        <f>+J37-L37</f>
        <v>5573</v>
      </c>
      <c r="O37" s="73"/>
      <c r="P37" s="62">
        <f>SUM(P5:P35)</f>
        <v>0</v>
      </c>
      <c r="Q37" s="63">
        <f>SUM(Q5:Q35)/IF($L$37&gt;0,$L37,$J37)</f>
        <v>0.36618012937468902</v>
      </c>
      <c r="R37" s="63">
        <f>SUM(R5:R35)/IF($L$37&gt;0,$L37,$J37)</f>
        <v>0.63381987062531098</v>
      </c>
      <c r="S37" s="85">
        <f>Q39/(Q39+(R39-LOOKUP(J2,[1]!date,[1]!enaft)))</f>
        <v>0.45400703312974272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8.4615034237735864E-2</v>
      </c>
      <c r="O38" s="74"/>
      <c r="S38" s="60">
        <f>SUM(Q39:R39)</f>
        <v>60290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22077</v>
      </c>
      <c r="R39" s="60">
        <f>SUM(R5:R35)</f>
        <v>38213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1249.2843706551075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N38" sqref="N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36868</v>
      </c>
      <c r="L2" s="78"/>
      <c r="O2" s="86">
        <f ca="1">NOW()</f>
        <v>36871.354947337961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31</v>
      </c>
      <c r="G5" s="27"/>
      <c r="H5" s="28">
        <f>V14</f>
        <v>33</v>
      </c>
      <c r="I5" s="27"/>
      <c r="J5" s="29">
        <v>1429</v>
      </c>
      <c r="K5" s="29"/>
      <c r="L5" s="77">
        <v>1342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627</v>
      </c>
      <c r="R5" s="58">
        <f>ROUND((1-O5)*J5,0)</f>
        <v>715</v>
      </c>
      <c r="T5" s="51">
        <v>24</v>
      </c>
      <c r="U5" s="51">
        <v>1</v>
      </c>
      <c r="V5" s="51">
        <v>21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26</v>
      </c>
      <c r="I7" s="30"/>
      <c r="J7" s="29">
        <v>5788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2572</v>
      </c>
      <c r="R7" s="58">
        <f>ROUND((1-O7)*J7,0)</f>
        <v>2894</v>
      </c>
      <c r="T7" s="52">
        <v>24</v>
      </c>
      <c r="U7" s="52">
        <v>3</v>
      </c>
      <c r="V7" s="52">
        <v>23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25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27</v>
      </c>
      <c r="U9" s="52">
        <v>5</v>
      </c>
      <c r="V9" s="52">
        <v>27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23</v>
      </c>
      <c r="I10" s="30"/>
      <c r="J10" s="29">
        <v>2136</v>
      </c>
      <c r="K10" s="29"/>
      <c r="L10" s="77">
        <v>2392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1324</v>
      </c>
      <c r="R10" s="58">
        <f>ROUND((1-O10)*J10,0)</f>
        <v>1068</v>
      </c>
      <c r="T10" s="52">
        <v>25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28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29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21</v>
      </c>
      <c r="I14" s="30"/>
      <c r="J14" s="29">
        <v>15728</v>
      </c>
      <c r="K14" s="29"/>
      <c r="L14" s="77">
        <v>17686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9822</v>
      </c>
      <c r="R14" s="58">
        <f>ROUND((1-O14)*J14,0)</f>
        <v>7864</v>
      </c>
      <c r="T14" s="52">
        <v>31</v>
      </c>
      <c r="U14" s="52">
        <v>15</v>
      </c>
      <c r="V14" s="52">
        <v>33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27</v>
      </c>
      <c r="U15" s="52">
        <v>35</v>
      </c>
      <c r="V15" s="52">
        <v>29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25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26.083333333333332</v>
      </c>
      <c r="V18" s="54">
        <f>AVERAGE(V5:V16)</f>
        <v>26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24</v>
      </c>
      <c r="G19" s="30"/>
      <c r="H19" s="26">
        <f>V7</f>
        <v>23</v>
      </c>
      <c r="I19" s="30"/>
      <c r="J19" s="29">
        <v>1751</v>
      </c>
      <c r="K19" s="29"/>
      <c r="L19" s="77">
        <v>1852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976</v>
      </c>
      <c r="R19" s="58">
        <f>ROUND((1-O19)*J19,0)</f>
        <v>876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25</v>
      </c>
      <c r="G21" s="30"/>
      <c r="H21" s="26">
        <f>V8</f>
        <v>25</v>
      </c>
      <c r="I21" s="30"/>
      <c r="J21" s="29">
        <v>1296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648</v>
      </c>
      <c r="R21" s="58">
        <f>ROUND((1-O21)*J21,0)</f>
        <v>648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27</v>
      </c>
      <c r="G24" s="30"/>
      <c r="H24" s="26">
        <f>V9</f>
        <v>27</v>
      </c>
      <c r="I24" s="30"/>
      <c r="J24" s="29">
        <v>14143</v>
      </c>
      <c r="K24" s="29"/>
      <c r="L24" s="77">
        <v>14143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7071.5</v>
      </c>
      <c r="R24" s="58">
        <f>(1-O24)*J24</f>
        <v>7071.5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25</v>
      </c>
      <c r="G26" s="30"/>
      <c r="H26" s="26">
        <f>V10</f>
        <v>23</v>
      </c>
      <c r="I26" s="30"/>
      <c r="J26" s="29">
        <v>2240</v>
      </c>
      <c r="K26" s="29"/>
      <c r="L26" s="77">
        <v>2450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1330</v>
      </c>
      <c r="R26" s="58">
        <f>ROUND((1-O26)*J26,0)</f>
        <v>1120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28</v>
      </c>
      <c r="I28" s="30"/>
      <c r="J28" s="29">
        <v>4264</v>
      </c>
      <c r="K28" s="29"/>
      <c r="L28" s="77">
        <v>4264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29</v>
      </c>
      <c r="I30" s="30"/>
      <c r="J30" s="29">
        <v>5468</v>
      </c>
      <c r="K30" s="29"/>
      <c r="L30" s="77">
        <v>5179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2445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27</v>
      </c>
      <c r="G32" s="30"/>
      <c r="H32" s="26">
        <f>V15</f>
        <v>29</v>
      </c>
      <c r="I32" s="30"/>
      <c r="J32" s="29">
        <v>898</v>
      </c>
      <c r="K32" s="29"/>
      <c r="L32" s="77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25</v>
      </c>
      <c r="G35" s="30"/>
      <c r="H35" s="26">
        <f>V16</f>
        <v>25</v>
      </c>
      <c r="I35" s="30"/>
      <c r="J35" s="29">
        <v>46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66850</v>
      </c>
      <c r="K37" s="31"/>
      <c r="L37" s="79">
        <f>SUM(L5:L35)</f>
        <v>68521</v>
      </c>
      <c r="M37" s="26"/>
      <c r="N37" s="61">
        <f>+J37-L37</f>
        <v>-1671</v>
      </c>
      <c r="O37" s="73"/>
      <c r="P37" s="62">
        <f>SUM(P5:P35)</f>
        <v>0</v>
      </c>
      <c r="Q37" s="63">
        <f>SUM(Q5:Q35)/IF($L$37&gt;0,$L37,$J37)</f>
        <v>0.43396185111133811</v>
      </c>
      <c r="R37" s="63">
        <f>SUM(R5:R35)/IF($L$37&gt;0,$L37,$J37)</f>
        <v>0.56603814888866189</v>
      </c>
      <c r="S37" s="85">
        <f>Q39/(Q39+(R39-LOOKUP(J2,[1]!date,[1]!enaft)))</f>
        <v>0.52297829680959584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-2.4996260284218419E-2</v>
      </c>
      <c r="O38" s="74"/>
      <c r="S38" s="60">
        <f>SUM(Q39:R39)</f>
        <v>68521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29735.5</v>
      </c>
      <c r="R39" s="60">
        <f>SUM(R5:R35)</f>
        <v>38785.5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1834.5669420135764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28</vt:i4>
      </vt:variant>
    </vt:vector>
  </HeadingPairs>
  <TitlesOfParts>
    <vt:vector size="41" baseType="lpstr">
      <vt:lpstr>curves</vt:lpstr>
      <vt:lpstr>Dec 1</vt:lpstr>
      <vt:lpstr>Dec 2</vt:lpstr>
      <vt:lpstr>Dec 3</vt:lpstr>
      <vt:lpstr>Dec 4</vt:lpstr>
      <vt:lpstr>Dec 5</vt:lpstr>
      <vt:lpstr>Dec 6</vt:lpstr>
      <vt:lpstr>Dec 7</vt:lpstr>
      <vt:lpstr>Dec 8</vt:lpstr>
      <vt:lpstr>Dec 9</vt:lpstr>
      <vt:lpstr>Dec 10</vt:lpstr>
      <vt:lpstr>Dec 11</vt:lpstr>
      <vt:lpstr>Dec 12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'Dec 1'!Print_Area</vt:lpstr>
      <vt:lpstr>'Dec 10'!Print_Area</vt:lpstr>
      <vt:lpstr>'Dec 11'!Print_Area</vt:lpstr>
      <vt:lpstr>'Dec 12'!Print_Area</vt:lpstr>
      <vt:lpstr>'Dec 2'!Print_Area</vt:lpstr>
      <vt:lpstr>'Dec 3'!Print_Area</vt:lpstr>
      <vt:lpstr>'Dec 4'!Print_Area</vt:lpstr>
      <vt:lpstr>'Dec 5'!Print_Area</vt:lpstr>
      <vt:lpstr>'Dec 6'!Print_Area</vt:lpstr>
      <vt:lpstr>'Dec 7'!Print_Area</vt:lpstr>
      <vt:lpstr>'Dec 8'!Print_Area</vt:lpstr>
      <vt:lpstr>'Dec 9'!Print_Area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Jan Havlíček</cp:lastModifiedBy>
  <cp:lastPrinted>2000-11-30T13:47:48Z</cp:lastPrinted>
  <dcterms:created xsi:type="dcterms:W3CDTF">1999-10-04T15:20:07Z</dcterms:created>
  <dcterms:modified xsi:type="dcterms:W3CDTF">2023-09-14T19:31:21Z</dcterms:modified>
</cp:coreProperties>
</file>