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D2413F-7985-4DE3-88F3-D776A41B0D84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F6" i="22"/>
  <c r="I6" i="22"/>
  <c r="K6" i="22"/>
  <c r="N6" i="22"/>
  <c r="O6" i="22"/>
  <c r="P6" i="22"/>
  <c r="R6" i="22"/>
  <c r="T6" i="22"/>
  <c r="V6" i="22"/>
  <c r="Y6" i="22"/>
  <c r="AA6" i="22"/>
  <c r="AH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A7" i="22"/>
  <c r="AH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A8" i="22"/>
  <c r="AH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A9" i="22"/>
  <c r="AH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A10" i="22"/>
  <c r="AH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A11" i="22"/>
  <c r="AH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A12" i="22"/>
  <c r="AH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A13" i="22"/>
  <c r="AH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A14" i="22"/>
  <c r="AH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A15" i="22"/>
  <c r="AH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A16" i="22"/>
  <c r="AH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A17" i="22"/>
  <c r="AH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A18" i="22"/>
  <c r="AH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A19" i="22"/>
  <c r="AH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A20" i="22"/>
  <c r="AH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A21" i="22"/>
  <c r="AH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A22" i="22"/>
  <c r="AH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A23" i="22"/>
  <c r="AH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A24" i="22"/>
  <c r="AH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A25" i="22"/>
  <c r="AH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A26" i="22"/>
  <c r="AH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A27" i="22"/>
  <c r="AH27" i="22"/>
  <c r="A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A28" i="22"/>
  <c r="AH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A29" i="22"/>
  <c r="AH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A30" i="22"/>
  <c r="AH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A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A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A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A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A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AA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AA38" i="22"/>
  <c r="AA39" i="22"/>
  <c r="E42" i="22"/>
  <c r="F43" i="22"/>
  <c r="G43" i="22"/>
  <c r="E44" i="22"/>
  <c r="F44" i="22"/>
  <c r="G44" i="22"/>
  <c r="E45" i="22"/>
  <c r="G45" i="22"/>
  <c r="G47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S61" i="19"/>
  <c r="T61" i="19"/>
  <c r="J62" i="19"/>
  <c r="P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<sst xmlns="http://schemas.openxmlformats.org/spreadsheetml/2006/main" count="1628" uniqueCount="315">
  <si>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</si>
  <si>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</si>
  <si>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</si>
  <si>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</si>
  <si>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</si>
  <si>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</si>
  <si>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</si>
  <si>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</si>
  <si>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</si>
  <si>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</si>
  <si>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</si>
  <si>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</si>
  <si>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</si>
  <si>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</si>
  <si>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</si>
  <si>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</si>
  <si>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</si>
  <si>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</si>
  <si>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</si>
  <si>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</si>
  <si>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</si>
  <si>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</si>
  <si>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</si>
  <si>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</si>
  <si>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</si>
  <si>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</si>
  <si>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</si>
  <si>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</si>
  <si>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</si>
  <si>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</si>
  <si>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</si>
  <si>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</si>
  <si>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</si>
  <si>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</si>
  <si>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</si>
  <si>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</si>
  <si>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</si>
  <si>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</si>
  <si>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</si>
  <si>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</si>
  <si>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</si>
  <si>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</si>
  <si>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</si>
  <si>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</si>
  <si>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</si>
  <si>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</si>
  <si>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</si>
  <si>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</si>
  <si>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</si>
  <si>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</si>
  <si>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</si>
  <si>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</si>
  <si>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</si>
  <si>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</si>
  <si>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</si>
  <si>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</si>
  <si>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</si>
  <si>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</si>
  <si>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</si>
  <si>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</si>
  <si>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</si>
  <si>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</si>
  <si>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</si>
  <si>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</si>
  <si>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</si>
  <si>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</si>
  <si>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</si>
  <si>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</si>
  <si>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</si>
  <si>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</si>
  <si>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</si>
  <si>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</si>
  <si>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</si>
  <si>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</si>
  <si>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</si>
  <si>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</si>
  <si>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</si>
  <si>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</si>
  <si>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</si>
  <si>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</si>
  <si>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</si>
  <si>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</si>
  <si>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</si>
  <si>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</si>
  <si>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</si>
  <si>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</si>
  <si>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</si>
  <si>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</si>
  <si>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</si>
  <si>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</si>
  <si>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</si>
  <si>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</si>
  <si>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</si>
  <si>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</si>
  <si>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</si>
  <si>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</si>
  <si>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</si>
  <si>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</si>
  <si>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</si>
  <si>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</si>
  <si>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</si>
  <si>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</si>
  <si>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</si>
  <si>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</si>
  <si>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</si>
  <si>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</si>
  <si>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</si>
  <si>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</si>
  <si>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</si>
  <si>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</si>
  <si>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</si>
  <si>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</si>
  <si>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</si>
  <si>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</si>
  <si>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</si>
  <si>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</si>
  <si>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</si>
  <si>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</si>
  <si>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</si>
  <si>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</si>
  <si>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</si>
  <si>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</si>
  <si>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</si>
  <si>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</si>
  <si>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</si>
  <si>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</si>
  <si>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</si>
  <si>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</si>
  <si>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</si>
  <si>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</si>
  <si>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</si>
  <si>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</si>
  <si>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</si>
  <si>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</si>
  <si>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</si>
  <si>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</si>
  <si>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</si>
  <si>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</si>
  <si>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</si>
  <si>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</si>
  <si>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</si>
  <si>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</si>
  <si>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</si>
  <si>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</si>
  <si>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</si>
  <si>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</si>
  <si>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</si>
  <si>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</si>
  <si>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</si>
  <si>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</si>
  <si>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</si>
  <si>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</si>
  <si>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</si>
  <si>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</si>
  <si>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</si>
  <si>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</si>
  <si>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</si>
  <si>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</si>
  <si>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</si>
  <si>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</si>
  <si>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</si>
  <si>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</si>
  <si>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</si>
  <si>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</si>
  <si>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</si>
  <si>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</si>
  <si>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</si>
  <si>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</si>
  <si>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</si>
  <si>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</si>
  <si>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</si>
  <si>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</si>
  <si>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</si>
  <si>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</si>
  <si>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</si>
  <si>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</si>
  <si>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</si>
  <si>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</si>
  <si>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</si>
  <si>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</si>
  <si>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</si>
  <si>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</si>
  <si>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</si>
  <si>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</si>
  <si>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</si>
  <si>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</si>
  <si>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</si>
  <si>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</si>
  <si>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</si>
  <si>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</si>
  <si>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</si>
  <si>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</si>
  <si>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</si>
  <si>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</si>
  <si>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</si>
  <si>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</si>
  <si>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</si>
  <si>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</si>
  <si>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</si>
  <si>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</si>
  <si>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</si>
  <si>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</si>
  <si>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</si>
  <si>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</si>
  <si>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</si>
  <si>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</si>
  <si>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</si>
  <si>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</si>
  <si>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</si>
  <si>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</si>
  <si>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</si>
  <si>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</si>
  <si>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</si>
  <si>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</si>
  <si>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</si>
  <si>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</si>
  <si>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</si>
  <si>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</si>
  <si>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</si>
  <si>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</si>
  <si>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</si>
  <si>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</si>
  <si>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</si>
  <si>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</si>
  <si>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</si>
  <si>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</si>
  <si>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</si>
  <si>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</si>
  <si>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</si>
  <si>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</si>
  <si>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</si>
  <si>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</si>
  <si>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</si>
  <si>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</si>
  <si>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</si>
  <si>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</si>
  <si>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</si>
  <si>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</si>
  <si>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</si>
  <si>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</si>
  <si>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</si>
  <si>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</si>
  <si>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</si>
  <si>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</si>
  <si>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</si>
  <si>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</si>
  <si>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</si>
  <si>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</si>
  <si>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</si>
  <si>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</si>
  <si>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</si>
  <si>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</si>
  <si>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</si>
  <si>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</si>
  <si>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</si>
  <si>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</si>
  <si>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</si>
  <si>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</si>
  <si>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</si>
  <si>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</si>
  <si>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</si>
  <si>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</si>
  <si>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</si>
  <si>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</si>
  <si>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</si>
  <si>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</si>
  <si>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</si>
  <si>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</si>
  <si>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</si>
  <si>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</si>
  <si>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</si>
  <si>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</si>
  <si>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</si>
  <si>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</si>
  <si>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</si>
  <si>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</si>
  <si>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</si>
  <si>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</si>
  <si>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</si>
  <si>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</si>
  <si>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</si>
  <si>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</si>
  <si>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</si>
  <si>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</si>
  <si>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</si>
  <si>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</si>
  <si>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</si>
  <si>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</si>
  <si>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</si>
  <si>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</si>
  <si>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</si>
  <si>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</si>
  <si>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</si>
  <si>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</si>
  <si>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</si>
  <si>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</si>
  <si>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</si>
  <si>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</si>
  <si>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</si>
  <si>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</si>
  <si>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</si>
  <si>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</si>
  <si>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</si>
  <si>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</si>
  <si>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</si>
  <si>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</si>
  <si>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</si>
  <si>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</si>
  <si>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</si>
  <si>
    <t>Demand charges deal 380571</t>
  </si>
  <si>
    <t>GD</t>
  </si>
  <si>
    <t xml:space="preserve">  &lt;==Average Citygate Gas Daily price</t>
  </si>
  <si>
    <t>&lt;== Total Citygate volume</t>
  </si>
  <si>
    <t>Citygate Gas Daily pricing</t>
  </si>
  <si>
    <t>Citygate FOM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</si>
</sst>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3" formatCode="&quot;$&quot;#,##0.00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  <numFmt numFmtId="201" formatCode="#,##0.0000_);\(#,##0.000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39" fontId="0" fillId="0" borderId="0" xfId="1" applyNumberFormat="1" applyFont="1" applyAlignment="1">
      <alignment horizontal="center"/>
    </xf>
    <xf numFmtId="39" fontId="0" fillId="0" borderId="0" xfId="1" applyNumberFormat="1" applyFont="1"/>
    <xf numFmtId="39" fontId="0" fillId="5" borderId="0" xfId="1" applyNumberFormat="1" applyFont="1" applyFill="1"/>
    <xf numFmtId="201" fontId="0" fillId="0" borderId="0" xfId="1" applyNumberFormat="1" applyFont="1"/>
    <xf numFmtId="177" fontId="0" fillId="0" borderId="0" xfId="1" applyNumberFormat="1" applyFont="1" applyAlignment="1">
      <alignment horizontal="right"/>
    </xf>
    <xf numFmtId="177" fontId="13" fillId="0" borderId="0" xfId="1" applyNumberFormat="1" applyFont="1"/>
    <xf numFmtId="177" fontId="0" fillId="0" borderId="6" xfId="1" applyNumberFormat="1" applyFont="1" applyBorder="1"/>
    <xf numFmtId="173" fontId="0" fillId="0" borderId="6" xfId="1" applyNumberFormat="1" applyFont="1" applyBorder="1"/>
    <xf numFmtId="165" fontId="0" fillId="0" borderId="9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F10" sqref="F10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48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G47" sqref="G47"/>
    </sheetView>
  </sheetViews>
  <sheetFormatPr defaultRowHeight="12.75" x14ac:dyDescent="0.2"/>
  <cols>
    <col min="1" max="1" width="5.7109375" style="69" customWidth="1"/>
    <col min="2" max="3" width="11" style="69" customWidth="1"/>
    <col min="4" max="4" width="4.7109375" style="69" customWidth="1"/>
    <col min="5" max="5" width="12.85546875" style="69" customWidth="1"/>
    <col min="6" max="6" width="10.42578125" style="69" customWidth="1"/>
    <col min="7" max="7" width="16.140625" style="69" customWidth="1"/>
    <col min="8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1" style="69" customWidth="1"/>
    <col min="14" max="15" width="12.85546875" style="69" customWidth="1"/>
    <col min="16" max="16" width="10.28515625" style="69" customWidth="1"/>
    <col min="17" max="17" width="3.5703125" style="69" customWidth="1"/>
    <col min="18" max="18" width="10.28515625" style="69" customWidth="1"/>
    <col min="19" max="19" width="3.5703125" style="69" customWidth="1"/>
    <col min="20" max="20" width="13" style="69" customWidth="1"/>
    <col min="21" max="21" width="3.5703125" style="69" customWidth="1"/>
    <col min="22" max="22" width="14.42578125" style="69" customWidth="1"/>
    <col min="23" max="23" width="3.5703125" style="69" customWidth="1"/>
    <col min="24" max="24" width="13.85546875" style="142" customWidth="1"/>
    <col min="25" max="26" width="9.140625" style="69"/>
    <col min="27" max="27" width="12.28515625" style="173" bestFit="1" customWidth="1"/>
    <col min="28" max="16384" width="9.140625" style="69"/>
  </cols>
  <sheetData>
    <row r="2" spans="1:34" s="68" customFormat="1" x14ac:dyDescent="0.2">
      <c r="X2" s="139"/>
      <c r="AA2" s="172"/>
    </row>
    <row r="3" spans="1:34" x14ac:dyDescent="0.2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4" x14ac:dyDescent="0.2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A4" s="173" t="s">
        <v>310</v>
      </c>
      <c r="AC4" s="69" t="s">
        <v>306</v>
      </c>
      <c r="AF4" s="69" t="s">
        <v>306</v>
      </c>
    </row>
    <row r="5" spans="1:34" x14ac:dyDescent="0.2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A5" s="173" t="s">
        <v>269</v>
      </c>
      <c r="AC5" s="69" t="s">
        <v>307</v>
      </c>
      <c r="AF5" s="69" t="s">
        <v>121</v>
      </c>
    </row>
    <row r="6" spans="1:34" s="151" customFormat="1" x14ac:dyDescent="0.2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A6" s="174">
        <f>+T6*Y6</f>
        <v>0</v>
      </c>
      <c r="AC6" s="151">
        <v>-1371</v>
      </c>
      <c r="AF6" s="151">
        <v>27503</v>
      </c>
      <c r="AH6" s="151">
        <f>+F6-AF6</f>
        <v>4</v>
      </c>
    </row>
    <row r="7" spans="1:34" s="151" customFormat="1" x14ac:dyDescent="0.2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A7" s="174">
        <f t="shared" ref="AA7:AA36" si="7">+T7*Y7</f>
        <v>0</v>
      </c>
      <c r="AC7" s="151">
        <v>-3128</v>
      </c>
      <c r="AF7" s="151">
        <v>29198</v>
      </c>
      <c r="AH7" s="151">
        <f t="shared" ref="AH7:AH30" si="8">+F7-AF7</f>
        <v>-484</v>
      </c>
    </row>
    <row r="8" spans="1:34" s="151" customFormat="1" x14ac:dyDescent="0.2">
      <c r="A8" s="149">
        <f t="shared" ref="A8:A34" si="9">+A7+1</f>
        <v>3</v>
      </c>
      <c r="B8" s="149">
        <v>84480</v>
      </c>
      <c r="C8" s="149">
        <f t="shared" ref="C8:C24" si="10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1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2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3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A8" s="174">
        <f t="shared" si="7"/>
        <v>0</v>
      </c>
      <c r="AC8" s="151">
        <v>-3128</v>
      </c>
      <c r="AF8" s="151">
        <v>30682</v>
      </c>
      <c r="AH8" s="151">
        <f t="shared" si="8"/>
        <v>-484</v>
      </c>
    </row>
    <row r="9" spans="1:34" s="151" customFormat="1" x14ac:dyDescent="0.2">
      <c r="A9" s="149">
        <f t="shared" si="9"/>
        <v>4</v>
      </c>
      <c r="B9" s="149">
        <v>67441</v>
      </c>
      <c r="C9" s="149">
        <f t="shared" si="10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1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2"/>
        <v>41858</v>
      </c>
      <c r="N9" s="149">
        <f>SUM('3rd Party Deals'!X9)</f>
        <v>11316</v>
      </c>
      <c r="O9" s="149">
        <f>SUM('Spot wENA'!Z9)</f>
        <v>3684</v>
      </c>
      <c r="P9" s="150">
        <f t="shared" si="13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A9" s="174">
        <f t="shared" si="7"/>
        <v>0</v>
      </c>
      <c r="AC9" s="151">
        <v>-11366</v>
      </c>
      <c r="AF9" s="151">
        <v>21701</v>
      </c>
      <c r="AH9" s="151">
        <f t="shared" si="8"/>
        <v>5</v>
      </c>
    </row>
    <row r="10" spans="1:34" s="151" customFormat="1" x14ac:dyDescent="0.2">
      <c r="A10" s="149">
        <f t="shared" si="9"/>
        <v>5</v>
      </c>
      <c r="B10" s="149">
        <v>93346</v>
      </c>
      <c r="C10" s="149">
        <f t="shared" si="10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1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2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3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A10" s="174">
        <f t="shared" si="7"/>
        <v>29088.539999999997</v>
      </c>
      <c r="AC10" s="151">
        <v>3710</v>
      </c>
      <c r="AF10" s="151">
        <v>37859</v>
      </c>
      <c r="AH10" s="151">
        <f t="shared" si="8"/>
        <v>2</v>
      </c>
    </row>
    <row r="11" spans="1:34" s="151" customFormat="1" x14ac:dyDescent="0.2">
      <c r="A11" s="149">
        <f t="shared" si="9"/>
        <v>6</v>
      </c>
      <c r="B11" s="149">
        <v>88509</v>
      </c>
      <c r="C11" s="149">
        <f t="shared" si="10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1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2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3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A11" s="174">
        <f t="shared" si="7"/>
        <v>0</v>
      </c>
      <c r="AC11" s="151">
        <v>-2149</v>
      </c>
      <c r="AF11" s="151">
        <v>38753</v>
      </c>
      <c r="AH11" s="151">
        <f t="shared" si="8"/>
        <v>1</v>
      </c>
    </row>
    <row r="12" spans="1:34" s="151" customFormat="1" x14ac:dyDescent="0.2">
      <c r="A12" s="149">
        <f t="shared" si="9"/>
        <v>7</v>
      </c>
      <c r="B12" s="149">
        <v>75157</v>
      </c>
      <c r="C12" s="149">
        <f t="shared" si="10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1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2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3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A12" s="174">
        <f t="shared" si="7"/>
        <v>11437.02</v>
      </c>
      <c r="AC12" s="151">
        <v>1249</v>
      </c>
      <c r="AF12" s="151">
        <v>22077</v>
      </c>
      <c r="AH12" s="151">
        <f t="shared" si="8"/>
        <v>4</v>
      </c>
    </row>
    <row r="13" spans="1:34" s="151" customFormat="1" x14ac:dyDescent="0.2">
      <c r="A13" s="149">
        <f t="shared" si="9"/>
        <v>8</v>
      </c>
      <c r="B13" s="149">
        <v>83388</v>
      </c>
      <c r="C13" s="149">
        <f t="shared" si="10"/>
        <v>0</v>
      </c>
      <c r="D13" s="149"/>
      <c r="E13" s="149">
        <v>30403</v>
      </c>
      <c r="F13" s="149">
        <f t="shared" ref="F13:F36" si="14">ROUND(+E13*(1-0.02184),0)</f>
        <v>29739</v>
      </c>
      <c r="G13" s="149"/>
      <c r="H13" s="149">
        <f t="shared" si="11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2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3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A13" s="174">
        <f t="shared" si="7"/>
        <v>16369.740000000002</v>
      </c>
      <c r="AC13" s="151">
        <v>1835</v>
      </c>
      <c r="AF13" s="151">
        <v>29736</v>
      </c>
      <c r="AH13" s="151">
        <f t="shared" si="8"/>
        <v>3</v>
      </c>
    </row>
    <row r="14" spans="1:34" s="151" customFormat="1" x14ac:dyDescent="0.2">
      <c r="A14" s="149">
        <f t="shared" si="9"/>
        <v>9</v>
      </c>
      <c r="B14" s="149">
        <v>75648</v>
      </c>
      <c r="C14" s="149">
        <f t="shared" si="10"/>
        <v>0</v>
      </c>
      <c r="D14" s="149"/>
      <c r="E14" s="149">
        <v>50215</v>
      </c>
      <c r="F14" s="149">
        <f t="shared" si="14"/>
        <v>49118</v>
      </c>
      <c r="G14" s="149"/>
      <c r="H14" s="149">
        <f t="shared" si="11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2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3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A14" s="174">
        <f t="shared" si="7"/>
        <v>83469.36</v>
      </c>
      <c r="AC14" s="151">
        <v>9888</v>
      </c>
      <c r="AF14" s="151">
        <v>49118</v>
      </c>
      <c r="AH14" s="151">
        <f t="shared" si="8"/>
        <v>0</v>
      </c>
    </row>
    <row r="15" spans="1:34" s="151" customFormat="1" x14ac:dyDescent="0.2">
      <c r="A15" s="149">
        <f t="shared" si="9"/>
        <v>10</v>
      </c>
      <c r="B15" s="149">
        <v>60794</v>
      </c>
      <c r="C15" s="149">
        <f t="shared" si="10"/>
        <v>0</v>
      </c>
      <c r="D15" s="149"/>
      <c r="E15" s="149">
        <v>35030</v>
      </c>
      <c r="F15" s="149">
        <f t="shared" si="14"/>
        <v>34265</v>
      </c>
      <c r="G15" s="149"/>
      <c r="H15" s="149">
        <f t="shared" si="11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2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3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A15" s="174">
        <f t="shared" si="7"/>
        <v>83460.73000000001</v>
      </c>
      <c r="AC15" s="151">
        <v>9888</v>
      </c>
      <c r="AF15" s="151">
        <v>34264</v>
      </c>
      <c r="AH15" s="151">
        <f t="shared" si="8"/>
        <v>1</v>
      </c>
    </row>
    <row r="16" spans="1:34" s="151" customFormat="1" x14ac:dyDescent="0.2">
      <c r="A16" s="149">
        <f t="shared" si="9"/>
        <v>11</v>
      </c>
      <c r="B16" s="149">
        <v>55330</v>
      </c>
      <c r="C16" s="149">
        <f t="shared" si="10"/>
        <v>0</v>
      </c>
      <c r="D16" s="149"/>
      <c r="E16" s="149">
        <v>29442</v>
      </c>
      <c r="F16" s="149">
        <f t="shared" si="14"/>
        <v>28799</v>
      </c>
      <c r="G16" s="149"/>
      <c r="H16" s="149">
        <f t="shared" si="11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2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3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A16" s="174">
        <f t="shared" si="7"/>
        <v>83477.990000000005</v>
      </c>
      <c r="AC16" s="151">
        <v>9888</v>
      </c>
      <c r="AF16" s="151">
        <v>28800</v>
      </c>
      <c r="AH16" s="151">
        <f t="shared" si="8"/>
        <v>-1</v>
      </c>
    </row>
    <row r="17" spans="1:34" s="151" customFormat="1" x14ac:dyDescent="0.2">
      <c r="A17" s="149">
        <f t="shared" si="9"/>
        <v>12</v>
      </c>
      <c r="B17" s="149">
        <v>92288</v>
      </c>
      <c r="C17" s="149">
        <f t="shared" si="10"/>
        <v>0</v>
      </c>
      <c r="D17" s="149"/>
      <c r="E17" s="149">
        <v>67227</v>
      </c>
      <c r="F17" s="149">
        <f t="shared" si="14"/>
        <v>65759</v>
      </c>
      <c r="G17" s="149"/>
      <c r="H17" s="149">
        <f t="shared" si="11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2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3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A17" s="174">
        <f t="shared" si="7"/>
        <v>0</v>
      </c>
      <c r="AC17" s="151">
        <v>-25894</v>
      </c>
      <c r="AF17" s="151">
        <v>65758</v>
      </c>
      <c r="AH17" s="151">
        <f t="shared" si="8"/>
        <v>1</v>
      </c>
    </row>
    <row r="18" spans="1:34" s="151" customFormat="1" x14ac:dyDescent="0.2">
      <c r="A18" s="149">
        <f t="shared" si="9"/>
        <v>13</v>
      </c>
      <c r="B18" s="149">
        <v>79535</v>
      </c>
      <c r="C18" s="149">
        <f t="shared" si="10"/>
        <v>0</v>
      </c>
      <c r="D18" s="149"/>
      <c r="E18" s="149">
        <v>34359</v>
      </c>
      <c r="F18" s="149">
        <f t="shared" si="14"/>
        <v>33609</v>
      </c>
      <c r="G18" s="149"/>
      <c r="H18" s="149">
        <f t="shared" si="11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2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3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A18" s="174">
        <f t="shared" si="7"/>
        <v>0</v>
      </c>
      <c r="AC18" s="151">
        <v>-6064</v>
      </c>
      <c r="AF18" s="151">
        <v>33608</v>
      </c>
      <c r="AH18" s="151">
        <f t="shared" si="8"/>
        <v>1</v>
      </c>
    </row>
    <row r="19" spans="1:34" s="151" customFormat="1" x14ac:dyDescent="0.2">
      <c r="A19" s="149">
        <f t="shared" si="9"/>
        <v>14</v>
      </c>
      <c r="B19" s="149">
        <v>82624</v>
      </c>
      <c r="C19" s="149">
        <f t="shared" si="10"/>
        <v>0</v>
      </c>
      <c r="D19" s="149"/>
      <c r="E19" s="149">
        <v>30978</v>
      </c>
      <c r="F19" s="149">
        <f t="shared" si="14"/>
        <v>30301</v>
      </c>
      <c r="G19" s="149"/>
      <c r="H19" s="149">
        <f t="shared" si="11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2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3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A19" s="174">
        <f t="shared" si="7"/>
        <v>3817.6500000000005</v>
      </c>
      <c r="AC19" s="151">
        <v>496</v>
      </c>
      <c r="AF19" s="151">
        <v>30281</v>
      </c>
      <c r="AH19" s="151">
        <f t="shared" si="8"/>
        <v>20</v>
      </c>
    </row>
    <row r="20" spans="1:34" s="151" customFormat="1" x14ac:dyDescent="0.2">
      <c r="A20" s="149">
        <f t="shared" si="9"/>
        <v>15</v>
      </c>
      <c r="B20" s="149">
        <v>74584</v>
      </c>
      <c r="C20" s="149">
        <f t="shared" si="10"/>
        <v>0</v>
      </c>
      <c r="D20" s="149"/>
      <c r="E20" s="149">
        <v>24887</v>
      </c>
      <c r="F20" s="149">
        <f t="shared" si="14"/>
        <v>24343</v>
      </c>
      <c r="G20" s="149"/>
      <c r="H20" s="149">
        <f t="shared" si="11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2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3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A20" s="174">
        <f t="shared" si="7"/>
        <v>0</v>
      </c>
      <c r="AC20" s="151">
        <v>-1648</v>
      </c>
      <c r="AF20" s="151">
        <v>24341</v>
      </c>
      <c r="AH20" s="151">
        <f t="shared" si="8"/>
        <v>2</v>
      </c>
    </row>
    <row r="21" spans="1:34" s="151" customFormat="1" x14ac:dyDescent="0.2">
      <c r="A21" s="149">
        <f t="shared" si="9"/>
        <v>16</v>
      </c>
      <c r="B21" s="149">
        <v>56865</v>
      </c>
      <c r="C21" s="149">
        <f t="shared" si="10"/>
        <v>0</v>
      </c>
      <c r="D21" s="149"/>
      <c r="E21" s="149">
        <v>27</v>
      </c>
      <c r="F21" s="149">
        <f t="shared" si="14"/>
        <v>26</v>
      </c>
      <c r="G21" s="149"/>
      <c r="H21" s="149">
        <f t="shared" si="11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2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3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A21" s="174">
        <f t="shared" si="7"/>
        <v>42238.880000000005</v>
      </c>
      <c r="AC21" s="151">
        <v>5092</v>
      </c>
      <c r="AF21" s="151">
        <v>0</v>
      </c>
      <c r="AG21" s="166" t="s">
        <v>308</v>
      </c>
      <c r="AH21" s="151">
        <f t="shared" si="8"/>
        <v>26</v>
      </c>
    </row>
    <row r="22" spans="1:34" s="151" customFormat="1" x14ac:dyDescent="0.2">
      <c r="A22" s="149">
        <f t="shared" si="9"/>
        <v>17</v>
      </c>
      <c r="B22" s="149">
        <v>114528</v>
      </c>
      <c r="C22" s="149">
        <f t="shared" si="10"/>
        <v>0</v>
      </c>
      <c r="D22" s="149"/>
      <c r="E22" s="149">
        <v>44899</v>
      </c>
      <c r="F22" s="149">
        <f t="shared" si="14"/>
        <v>43918</v>
      </c>
      <c r="G22" s="149"/>
      <c r="H22" s="149">
        <f t="shared" si="11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2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3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A22" s="174">
        <f t="shared" si="7"/>
        <v>159016.96000000002</v>
      </c>
      <c r="AC22" s="151">
        <v>19170</v>
      </c>
      <c r="AF22" s="151">
        <v>43919</v>
      </c>
      <c r="AH22" s="151">
        <f t="shared" si="8"/>
        <v>-1</v>
      </c>
    </row>
    <row r="23" spans="1:34" s="151" customFormat="1" x14ac:dyDescent="0.2">
      <c r="A23" s="149">
        <f t="shared" si="9"/>
        <v>18</v>
      </c>
      <c r="B23" s="149">
        <v>93887</v>
      </c>
      <c r="C23" s="149">
        <f t="shared" si="10"/>
        <v>0</v>
      </c>
      <c r="D23" s="149"/>
      <c r="E23" s="149">
        <v>27936</v>
      </c>
      <c r="F23" s="149">
        <f t="shared" si="14"/>
        <v>27326</v>
      </c>
      <c r="G23" s="149"/>
      <c r="H23" s="149">
        <f t="shared" si="11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2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3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A23" s="174">
        <f t="shared" si="7"/>
        <v>124681.44</v>
      </c>
      <c r="AC23" s="151">
        <v>15031</v>
      </c>
      <c r="AF23" s="151">
        <v>27326</v>
      </c>
      <c r="AH23" s="151">
        <f t="shared" si="8"/>
        <v>0</v>
      </c>
    </row>
    <row r="24" spans="1:34" s="151" customFormat="1" x14ac:dyDescent="0.2">
      <c r="A24" s="149">
        <f t="shared" si="9"/>
        <v>19</v>
      </c>
      <c r="B24" s="149">
        <v>112005</v>
      </c>
      <c r="C24" s="149">
        <f t="shared" si="10"/>
        <v>0</v>
      </c>
      <c r="D24" s="149"/>
      <c r="E24" s="149">
        <v>60723</v>
      </c>
      <c r="F24" s="149">
        <f t="shared" si="14"/>
        <v>59397</v>
      </c>
      <c r="G24" s="149"/>
      <c r="H24" s="149">
        <f t="shared" si="11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2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3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A24" s="174">
        <f t="shared" si="7"/>
        <v>7635</v>
      </c>
      <c r="AC24" s="151">
        <v>768</v>
      </c>
      <c r="AF24" s="151">
        <v>59396</v>
      </c>
      <c r="AH24" s="151">
        <f t="shared" si="8"/>
        <v>1</v>
      </c>
    </row>
    <row r="25" spans="1:34" s="169" customFormat="1" x14ac:dyDescent="0.2">
      <c r="A25" s="167">
        <f t="shared" si="9"/>
        <v>20</v>
      </c>
      <c r="B25" s="167">
        <v>101839</v>
      </c>
      <c r="C25" s="167">
        <f t="shared" ref="C25:C36" si="15">+C24</f>
        <v>0</v>
      </c>
      <c r="D25" s="167"/>
      <c r="E25" s="167">
        <v>44100</v>
      </c>
      <c r="F25" s="167">
        <f t="shared" si="14"/>
        <v>43137</v>
      </c>
      <c r="G25" s="167"/>
      <c r="H25" s="167">
        <f t="shared" si="11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2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3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A25" s="174">
        <f t="shared" si="7"/>
        <v>0</v>
      </c>
      <c r="AC25" s="169">
        <v>-3221</v>
      </c>
      <c r="AF25" s="169">
        <v>43132</v>
      </c>
      <c r="AH25" s="169">
        <f t="shared" si="8"/>
        <v>5</v>
      </c>
    </row>
    <row r="26" spans="1:34" s="169" customFormat="1" x14ac:dyDescent="0.2">
      <c r="A26" s="167">
        <f t="shared" si="9"/>
        <v>21</v>
      </c>
      <c r="B26" s="167">
        <v>107788</v>
      </c>
      <c r="C26" s="167">
        <f t="shared" si="15"/>
        <v>0</v>
      </c>
      <c r="D26" s="167"/>
      <c r="E26" s="167">
        <v>47836</v>
      </c>
      <c r="F26" s="167">
        <f t="shared" si="14"/>
        <v>46791</v>
      </c>
      <c r="G26" s="167"/>
      <c r="H26" s="167">
        <f t="shared" si="11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2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3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A26" s="174">
        <f t="shared" si="7"/>
        <v>0</v>
      </c>
      <c r="AC26" s="169">
        <v>-881</v>
      </c>
      <c r="AF26" s="169">
        <v>46792</v>
      </c>
      <c r="AH26" s="169">
        <f t="shared" si="8"/>
        <v>-1</v>
      </c>
    </row>
    <row r="27" spans="1:34" s="169" customFormat="1" x14ac:dyDescent="0.2">
      <c r="A27" s="167">
        <f t="shared" si="9"/>
        <v>22</v>
      </c>
      <c r="B27" s="167">
        <v>133399</v>
      </c>
      <c r="C27" s="167">
        <f t="shared" si="15"/>
        <v>0</v>
      </c>
      <c r="D27" s="167"/>
      <c r="E27" s="167">
        <v>71416</v>
      </c>
      <c r="F27" s="167">
        <f t="shared" si="14"/>
        <v>69856</v>
      </c>
      <c r="G27" s="167"/>
      <c r="H27" s="167">
        <f t="shared" si="11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2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3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A27" s="174">
        <f t="shared" si="7"/>
        <v>19074.2</v>
      </c>
      <c r="AC27" s="169">
        <v>2135</v>
      </c>
      <c r="AF27" s="169">
        <v>70126</v>
      </c>
      <c r="AH27" s="169">
        <f t="shared" si="8"/>
        <v>-270</v>
      </c>
    </row>
    <row r="28" spans="1:34" s="162" customFormat="1" x14ac:dyDescent="0.2">
      <c r="A28" s="160">
        <f t="shared" si="9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4"/>
        <v>36637</v>
      </c>
      <c r="G28" s="160"/>
      <c r="H28" s="160">
        <f t="shared" si="11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2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3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A28" s="174">
        <f t="shared" si="7"/>
        <v>0</v>
      </c>
      <c r="AC28" s="162">
        <v>-10170</v>
      </c>
      <c r="AF28" s="162">
        <v>36131</v>
      </c>
      <c r="AH28" s="151">
        <f t="shared" si="8"/>
        <v>506</v>
      </c>
    </row>
    <row r="29" spans="1:34" s="162" customFormat="1" x14ac:dyDescent="0.2">
      <c r="A29" s="160">
        <f t="shared" si="9"/>
        <v>24</v>
      </c>
      <c r="B29" s="160">
        <v>122733</v>
      </c>
      <c r="C29" s="160">
        <f t="shared" si="15"/>
        <v>4250</v>
      </c>
      <c r="D29" s="160"/>
      <c r="E29" s="160">
        <v>55456</v>
      </c>
      <c r="F29" s="160">
        <f t="shared" si="14"/>
        <v>54245</v>
      </c>
      <c r="G29" s="160"/>
      <c r="H29" s="160">
        <f t="shared" si="11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2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3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A29" s="174">
        <f t="shared" si="7"/>
        <v>116629</v>
      </c>
      <c r="AC29" s="162">
        <v>-7682</v>
      </c>
      <c r="AF29" s="162">
        <v>55720</v>
      </c>
      <c r="AH29" s="151">
        <f t="shared" si="8"/>
        <v>-1475</v>
      </c>
    </row>
    <row r="30" spans="1:34" s="162" customFormat="1" x14ac:dyDescent="0.2">
      <c r="A30" s="160">
        <f t="shared" si="9"/>
        <v>25</v>
      </c>
      <c r="B30" s="160">
        <v>127991</v>
      </c>
      <c r="C30" s="160">
        <f t="shared" si="15"/>
        <v>4250</v>
      </c>
      <c r="D30" s="160"/>
      <c r="E30" s="160">
        <v>60796</v>
      </c>
      <c r="F30" s="160">
        <f t="shared" si="14"/>
        <v>59468</v>
      </c>
      <c r="G30" s="160"/>
      <c r="H30" s="160">
        <f t="shared" si="11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2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3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A30" s="174">
        <f t="shared" si="7"/>
        <v>117019.25</v>
      </c>
      <c r="AC30" s="162">
        <v>-7648</v>
      </c>
      <c r="AF30" s="162">
        <v>59468</v>
      </c>
      <c r="AH30" s="151">
        <f t="shared" si="8"/>
        <v>0</v>
      </c>
    </row>
    <row r="31" spans="1:34" s="162" customFormat="1" x14ac:dyDescent="0.2">
      <c r="A31" s="160">
        <f t="shared" si="9"/>
        <v>26</v>
      </c>
      <c r="B31" s="160">
        <v>97532</v>
      </c>
      <c r="C31" s="160">
        <f t="shared" si="15"/>
        <v>4250</v>
      </c>
      <c r="D31" s="160"/>
      <c r="E31" s="160">
        <v>25617</v>
      </c>
      <c r="F31" s="160">
        <f t="shared" si="14"/>
        <v>25058</v>
      </c>
      <c r="G31" s="160"/>
      <c r="H31" s="160">
        <f t="shared" si="11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2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3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A31" s="174">
        <f t="shared" si="7"/>
        <v>161072.9</v>
      </c>
      <c r="AC31" s="162">
        <v>-2032</v>
      </c>
      <c r="AF31" s="162">
        <v>32794</v>
      </c>
    </row>
    <row r="32" spans="1:34" s="162" customFormat="1" x14ac:dyDescent="0.2">
      <c r="A32" s="160">
        <f t="shared" si="9"/>
        <v>27</v>
      </c>
      <c r="B32" s="160">
        <v>98355</v>
      </c>
      <c r="C32" s="160">
        <f t="shared" si="15"/>
        <v>4250</v>
      </c>
      <c r="D32" s="160"/>
      <c r="E32" s="160">
        <v>31539</v>
      </c>
      <c r="F32" s="160">
        <f t="shared" si="14"/>
        <v>30850</v>
      </c>
      <c r="G32" s="160"/>
      <c r="H32" s="160">
        <f t="shared" si="11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2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3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A32" s="174">
        <f t="shared" si="7"/>
        <v>104436.54</v>
      </c>
      <c r="AC32" s="162">
        <v>1525</v>
      </c>
      <c r="AF32" s="162">
        <v>30539</v>
      </c>
    </row>
    <row r="33" spans="1:28" s="121" customFormat="1" x14ac:dyDescent="0.2">
      <c r="A33" s="117">
        <f t="shared" si="9"/>
        <v>28</v>
      </c>
      <c r="B33" s="117">
        <v>105076</v>
      </c>
      <c r="C33" s="117">
        <f t="shared" si="15"/>
        <v>4250</v>
      </c>
      <c r="D33" s="117"/>
      <c r="E33" s="117">
        <v>39388</v>
      </c>
      <c r="F33" s="117">
        <f t="shared" si="14"/>
        <v>38528</v>
      </c>
      <c r="G33" s="117"/>
      <c r="H33" s="117">
        <f t="shared" si="11"/>
        <v>140099</v>
      </c>
      <c r="I33" s="117">
        <f t="shared" si="1"/>
        <v>0</v>
      </c>
      <c r="J33" s="117"/>
      <c r="K33" s="149">
        <f t="shared" si="2"/>
        <v>70798</v>
      </c>
      <c r="L33" s="117"/>
      <c r="M33" s="117">
        <f t="shared" si="12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3"/>
        <v>62278</v>
      </c>
      <c r="Q33" s="117"/>
      <c r="R33" s="120">
        <f t="shared" si="3"/>
        <v>96556</v>
      </c>
      <c r="S33" s="117"/>
      <c r="T33" s="117">
        <f t="shared" si="4"/>
        <v>8520</v>
      </c>
      <c r="V33" s="117">
        <f t="shared" si="5"/>
        <v>0</v>
      </c>
      <c r="X33" s="140">
        <v>9.93</v>
      </c>
      <c r="Y33" s="140">
        <f t="shared" si="6"/>
        <v>10.18</v>
      </c>
      <c r="AA33" s="174">
        <f t="shared" si="7"/>
        <v>86733.599999999991</v>
      </c>
    </row>
    <row r="34" spans="1:28" s="121" customFormat="1" x14ac:dyDescent="0.2">
      <c r="A34" s="117">
        <f t="shared" si="9"/>
        <v>29</v>
      </c>
      <c r="B34" s="117">
        <v>92037</v>
      </c>
      <c r="C34" s="117">
        <f t="shared" si="15"/>
        <v>4250</v>
      </c>
      <c r="D34" s="117"/>
      <c r="E34" s="117">
        <v>41025</v>
      </c>
      <c r="F34" s="117">
        <f t="shared" si="14"/>
        <v>40129</v>
      </c>
      <c r="G34" s="117"/>
      <c r="H34" s="117">
        <f t="shared" si="11"/>
        <v>140099</v>
      </c>
      <c r="I34" s="117">
        <f t="shared" si="1"/>
        <v>0</v>
      </c>
      <c r="J34" s="117"/>
      <c r="K34" s="149">
        <f t="shared" si="2"/>
        <v>56158</v>
      </c>
      <c r="L34" s="117"/>
      <c r="M34" s="117">
        <f t="shared" si="12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3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6120</v>
      </c>
      <c r="X34" s="140">
        <v>9.43</v>
      </c>
      <c r="Y34" s="140">
        <f t="shared" si="6"/>
        <v>9.67</v>
      </c>
      <c r="AA34" s="174">
        <f t="shared" si="7"/>
        <v>0</v>
      </c>
    </row>
    <row r="35" spans="1:28" s="121" customFormat="1" x14ac:dyDescent="0.2">
      <c r="A35" s="117">
        <f>+A34+1</f>
        <v>30</v>
      </c>
      <c r="B35" s="117">
        <v>102220</v>
      </c>
      <c r="C35" s="117">
        <f t="shared" si="15"/>
        <v>4250</v>
      </c>
      <c r="D35" s="117"/>
      <c r="E35" s="117">
        <v>53781</v>
      </c>
      <c r="F35" s="117">
        <f t="shared" si="14"/>
        <v>52606</v>
      </c>
      <c r="G35" s="117"/>
      <c r="H35" s="117">
        <f t="shared" si="11"/>
        <v>140099</v>
      </c>
      <c r="I35" s="117">
        <f t="shared" si="1"/>
        <v>0</v>
      </c>
      <c r="J35" s="117"/>
      <c r="K35" s="149">
        <f t="shared" si="2"/>
        <v>53864</v>
      </c>
      <c r="L35" s="117"/>
      <c r="M35" s="117">
        <f t="shared" si="12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3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8414</v>
      </c>
      <c r="X35" s="140">
        <v>9.9749999999999996</v>
      </c>
      <c r="Y35" s="140">
        <f t="shared" si="6"/>
        <v>10.23</v>
      </c>
      <c r="AA35" s="174">
        <f t="shared" si="7"/>
        <v>0</v>
      </c>
    </row>
    <row r="36" spans="1:28" s="121" customFormat="1" x14ac:dyDescent="0.2">
      <c r="A36" s="117">
        <f>+A35+1</f>
        <v>31</v>
      </c>
      <c r="B36" s="117">
        <v>98630</v>
      </c>
      <c r="C36" s="117">
        <f t="shared" si="15"/>
        <v>4250</v>
      </c>
      <c r="D36" s="117"/>
      <c r="E36" s="117">
        <v>58708</v>
      </c>
      <c r="F36" s="117">
        <f t="shared" si="14"/>
        <v>57426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45454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3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16824</v>
      </c>
      <c r="X36" s="140">
        <v>9.9749999999999996</v>
      </c>
      <c r="Y36" s="140">
        <f t="shared" si="6"/>
        <v>10.23</v>
      </c>
      <c r="AA36" s="174">
        <f t="shared" si="7"/>
        <v>0</v>
      </c>
    </row>
    <row r="37" spans="1:28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8" x14ac:dyDescent="0.2">
      <c r="A38" s="68"/>
      <c r="B38" s="68">
        <f>SUM(B6:B37)</f>
        <v>2821723</v>
      </c>
      <c r="C38" s="68">
        <f>SUM(C6:C37)</f>
        <v>38250</v>
      </c>
      <c r="D38" s="68"/>
      <c r="E38" s="68">
        <f>SUM(E6:E37)</f>
        <v>1214681</v>
      </c>
      <c r="F38" s="68">
        <f>SUM(F6:F37)</f>
        <v>1188152</v>
      </c>
      <c r="G38" s="68"/>
      <c r="H38" s="68"/>
      <c r="I38" s="68"/>
      <c r="J38" s="68"/>
      <c r="K38" s="68">
        <f>SUM(K6:K37)</f>
        <v>1671821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1458272</v>
      </c>
      <c r="S38" s="68"/>
      <c r="T38" s="68">
        <f>SUM(T6:T37)</f>
        <v>130386</v>
      </c>
      <c r="V38" s="68">
        <f>SUM(V6:V37)</f>
        <v>89943</v>
      </c>
      <c r="X38" s="141"/>
      <c r="AA38" s="172">
        <f>SUM(AA6:AA37)</f>
        <v>1249658.8</v>
      </c>
    </row>
    <row r="39" spans="1:28" x14ac:dyDescent="0.2">
      <c r="AA39" s="175">
        <f>+AA38/T38</f>
        <v>9.5843019956130266</v>
      </c>
      <c r="AB39" s="69" t="s">
        <v>311</v>
      </c>
    </row>
    <row r="42" spans="1:28" x14ac:dyDescent="0.2">
      <c r="E42" s="177">
        <f>+B38</f>
        <v>2821723</v>
      </c>
      <c r="F42" s="69" t="s">
        <v>312</v>
      </c>
    </row>
    <row r="43" spans="1:28" x14ac:dyDescent="0.2">
      <c r="C43" s="176" t="s">
        <v>313</v>
      </c>
      <c r="E43" s="69">
        <v>89943</v>
      </c>
      <c r="F43" s="175">
        <f>+AA39</f>
        <v>9.5843019956130266</v>
      </c>
      <c r="G43" s="143">
        <f>+F43*E43</f>
        <v>862040.87439142249</v>
      </c>
    </row>
    <row r="44" spans="1:28" x14ac:dyDescent="0.2">
      <c r="C44" s="176" t="s">
        <v>314</v>
      </c>
      <c r="E44" s="69">
        <f>+E42-E43</f>
        <v>2731780</v>
      </c>
      <c r="F44" s="175">
        <f>SUM(Pricing!C12)</f>
        <v>6.4451999999999998</v>
      </c>
      <c r="G44" s="143">
        <f>+F44*E44</f>
        <v>17606868.456</v>
      </c>
    </row>
    <row r="45" spans="1:28" ht="13.5" thickBot="1" x14ac:dyDescent="0.25">
      <c r="E45" s="178">
        <f>SUM(E43:E44)</f>
        <v>2821723</v>
      </c>
      <c r="G45" s="179">
        <f>SUM(G43:G44)</f>
        <v>18468909.330391422</v>
      </c>
    </row>
    <row r="46" spans="1:28" ht="13.5" thickTop="1" x14ac:dyDescent="0.2"/>
    <row r="47" spans="1:28" ht="13.5" thickBot="1" x14ac:dyDescent="0.25">
      <c r="G47" s="180">
        <f>+G45/E45</f>
        <v>6.5452595206515385</v>
      </c>
    </row>
    <row r="48" spans="1:28" ht="13.5" thickTop="1" x14ac:dyDescent="0.2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12" sqref="C12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E1" workbookViewId="0">
      <selection activeCell="T87" sqref="T8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ht="13.5" thickBot="1" x14ac:dyDescent="0.25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171">
        <f>+T83+T49+T27</f>
        <v>833271.1172154838</v>
      </c>
      <c r="U87" s="55" t="s">
        <v>309</v>
      </c>
      <c r="V87" s="50"/>
      <c r="W87" s="55"/>
      <c r="X87" s="35"/>
      <c r="Y87" s="35"/>
    </row>
    <row r="88" spans="2:25" ht="13.5" thickTop="1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2023-09-14T19:34:58Z</dcterms:modified>
</cp:coreProperties>
</file>