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9375A0-5CCE-4C29-9D9C-0CAAD5F16EC5}" xr6:coauthVersionLast="47" xr6:coauthVersionMax="47" xr10:uidLastSave="{00000000-0000-0000-0000-000000000000}"/>
  <bookViews>
    <workbookView xWindow="-120" yWindow="-120" windowWidth="23280" windowHeight="12480"/>
  </bookViews>
  <sheets>
    <sheet name="Term Prices" sheetId="1" r:id="rId1"/>
    <sheet name="Gas Price Chart" sheetId="3" r:id="rId2"/>
  </sheets>
  <definedNames>
    <definedName name="Gas_Array">'Term Prices'!$BE$3:$BK$211</definedName>
    <definedName name="Gas_Date_Array">'Term Prices'!$BD$3:$BD$211</definedName>
    <definedName name="Num_Rows">'Term Prices'!$BD$1</definedName>
    <definedName name="Offset_Start">'Term Prices'!$BD$2</definedName>
    <definedName name="_xlnm.Print_Area" localSheetId="0">'Term Prices'!$A$1:$X$52</definedName>
    <definedName name="_xlnm.Print_Titles" localSheetId="0">'Term Prices'!$1:$7</definedName>
    <definedName name="StanfieldArray">'Term Prices'!$BE$3:$BE$211</definedName>
  </definedNames>
  <calcPr calcId="0" fullCalcOnLoad="1"/>
</workbook>
</file>

<file path=xl/calcChain.xml><?xml version="1.0" encoding="utf-8"?>
<calcChain xmlns="http://schemas.openxmlformats.org/spreadsheetml/2006/main">
  <c r="BD1" i="1" l="1"/>
  <c r="BD2" i="1"/>
  <c r="BE2" i="1"/>
  <c r="BI2" i="1"/>
  <c r="AV3" i="1"/>
  <c r="BD3" i="1"/>
  <c r="BE3" i="1"/>
  <c r="BF3" i="1"/>
  <c r="BG3" i="1"/>
  <c r="BH3" i="1"/>
  <c r="BI3" i="1"/>
  <c r="BJ3" i="1"/>
  <c r="BK3" i="1"/>
  <c r="AV4" i="1"/>
  <c r="BD4" i="1"/>
  <c r="BE4" i="1"/>
  <c r="BF4" i="1"/>
  <c r="BG4" i="1"/>
  <c r="BH4" i="1"/>
  <c r="BI4" i="1"/>
  <c r="BJ4" i="1"/>
  <c r="BK4" i="1"/>
  <c r="AV5" i="1"/>
  <c r="BD5" i="1"/>
  <c r="BE5" i="1"/>
  <c r="BF5" i="1"/>
  <c r="BG5" i="1"/>
  <c r="BH5" i="1"/>
  <c r="BI5" i="1"/>
  <c r="BJ5" i="1"/>
  <c r="BK5" i="1"/>
  <c r="AV6" i="1"/>
  <c r="BD6" i="1"/>
  <c r="BE6" i="1"/>
  <c r="BF6" i="1"/>
  <c r="BG6" i="1"/>
  <c r="BH6" i="1"/>
  <c r="BI6" i="1"/>
  <c r="BJ6" i="1"/>
  <c r="BK6" i="1"/>
  <c r="AV7" i="1"/>
  <c r="BD7" i="1"/>
  <c r="BE7" i="1"/>
  <c r="BF7" i="1"/>
  <c r="BG7" i="1"/>
  <c r="BH7" i="1"/>
  <c r="BI7" i="1"/>
  <c r="BJ7" i="1"/>
  <c r="BK7" i="1"/>
  <c r="AV8" i="1"/>
  <c r="BD8" i="1"/>
  <c r="BE8" i="1"/>
  <c r="BF8" i="1"/>
  <c r="BG8" i="1"/>
  <c r="BH8" i="1"/>
  <c r="BI8" i="1"/>
  <c r="BJ8" i="1"/>
  <c r="BK8" i="1"/>
  <c r="AV9" i="1"/>
  <c r="BD9" i="1"/>
  <c r="BE9" i="1"/>
  <c r="BF9" i="1"/>
  <c r="BG9" i="1"/>
  <c r="BH9" i="1"/>
  <c r="BI9" i="1"/>
  <c r="BJ9" i="1"/>
  <c r="BK9" i="1"/>
  <c r="AV10" i="1"/>
  <c r="BD10" i="1"/>
  <c r="BE10" i="1"/>
  <c r="BF10" i="1"/>
  <c r="BG10" i="1"/>
  <c r="BH10" i="1"/>
  <c r="BI10" i="1"/>
  <c r="BJ10" i="1"/>
  <c r="BK10" i="1"/>
  <c r="AV11" i="1"/>
  <c r="BD11" i="1"/>
  <c r="BE11" i="1"/>
  <c r="BF11" i="1"/>
  <c r="BG11" i="1"/>
  <c r="BH11" i="1"/>
  <c r="BI11" i="1"/>
  <c r="BJ11" i="1"/>
  <c r="BK11" i="1"/>
  <c r="E12" i="1"/>
  <c r="H12" i="1"/>
  <c r="K12" i="1"/>
  <c r="N12" i="1"/>
  <c r="Q12" i="1"/>
  <c r="T12" i="1"/>
  <c r="W12" i="1"/>
  <c r="AK12" i="1"/>
  <c r="AL12" i="1"/>
  <c r="AM12" i="1"/>
  <c r="AN12" i="1"/>
  <c r="AO12" i="1"/>
  <c r="AP12" i="1"/>
  <c r="AQ12" i="1"/>
  <c r="AR12" i="1"/>
  <c r="AV12" i="1"/>
  <c r="BD12" i="1"/>
  <c r="BE12" i="1"/>
  <c r="BF12" i="1"/>
  <c r="BG12" i="1"/>
  <c r="BH12" i="1"/>
  <c r="BI12" i="1"/>
  <c r="BJ12" i="1"/>
  <c r="BK12" i="1"/>
  <c r="B13" i="1"/>
  <c r="C13" i="1"/>
  <c r="E13" i="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AV13" i="1"/>
  <c r="BD13" i="1"/>
  <c r="BE13" i="1"/>
  <c r="BF13" i="1"/>
  <c r="BG13" i="1"/>
  <c r="BH13" i="1"/>
  <c r="BI13" i="1"/>
  <c r="BJ13" i="1"/>
  <c r="BK13" i="1"/>
  <c r="B14" i="1"/>
  <c r="C14" i="1"/>
  <c r="E14" i="1"/>
  <c r="F14" i="1"/>
  <c r="H14" i="1"/>
  <c r="I14" i="1"/>
  <c r="K14" i="1"/>
  <c r="L14" i="1"/>
  <c r="N14" i="1"/>
  <c r="O14" i="1"/>
  <c r="Q14" i="1"/>
  <c r="R14" i="1"/>
  <c r="T14" i="1"/>
  <c r="U14" i="1"/>
  <c r="W14" i="1"/>
  <c r="X14" i="1"/>
  <c r="AV14" i="1"/>
  <c r="BD14" i="1"/>
  <c r="BE14" i="1"/>
  <c r="BF14" i="1"/>
  <c r="BG14" i="1"/>
  <c r="BH14" i="1"/>
  <c r="BI14" i="1"/>
  <c r="BJ14" i="1"/>
  <c r="BK14" i="1"/>
  <c r="B15" i="1"/>
  <c r="C15" i="1"/>
  <c r="E15" i="1"/>
  <c r="F15" i="1"/>
  <c r="H15" i="1"/>
  <c r="I15" i="1"/>
  <c r="K15" i="1"/>
  <c r="L15" i="1"/>
  <c r="N15" i="1"/>
  <c r="O15" i="1"/>
  <c r="Q15" i="1"/>
  <c r="R15" i="1"/>
  <c r="T15" i="1"/>
  <c r="U15" i="1"/>
  <c r="W15" i="1"/>
  <c r="X15" i="1"/>
  <c r="AV15" i="1"/>
  <c r="BD15" i="1"/>
  <c r="BE15" i="1"/>
  <c r="BF15" i="1"/>
  <c r="BG15" i="1"/>
  <c r="BH15" i="1"/>
  <c r="BI15" i="1"/>
  <c r="BJ15" i="1"/>
  <c r="BK15" i="1"/>
  <c r="B16" i="1"/>
  <c r="C16" i="1"/>
  <c r="E16" i="1"/>
  <c r="F16" i="1"/>
  <c r="H16" i="1"/>
  <c r="I16" i="1"/>
  <c r="K16" i="1"/>
  <c r="L16" i="1"/>
  <c r="N16" i="1"/>
  <c r="O16" i="1"/>
  <c r="Q16" i="1"/>
  <c r="R16" i="1"/>
  <c r="T16" i="1"/>
  <c r="U16" i="1"/>
  <c r="W16" i="1"/>
  <c r="X16" i="1"/>
  <c r="AV16" i="1"/>
  <c r="BD16" i="1"/>
  <c r="BE16" i="1"/>
  <c r="BF16" i="1"/>
  <c r="BG16" i="1"/>
  <c r="BH16" i="1"/>
  <c r="BI16" i="1"/>
  <c r="BJ16" i="1"/>
  <c r="BK16" i="1"/>
  <c r="B17" i="1"/>
  <c r="C17" i="1"/>
  <c r="E17" i="1"/>
  <c r="F17" i="1"/>
  <c r="H17" i="1"/>
  <c r="I17" i="1"/>
  <c r="K17" i="1"/>
  <c r="L17" i="1"/>
  <c r="N17" i="1"/>
  <c r="O17" i="1"/>
  <c r="Q17" i="1"/>
  <c r="R17" i="1"/>
  <c r="T17" i="1"/>
  <c r="U17" i="1"/>
  <c r="W17" i="1"/>
  <c r="X17" i="1"/>
  <c r="AV17" i="1"/>
  <c r="BD17" i="1"/>
  <c r="BE17" i="1"/>
  <c r="BF17" i="1"/>
  <c r="BG17" i="1"/>
  <c r="BH17" i="1"/>
  <c r="BI17" i="1"/>
  <c r="BJ17" i="1"/>
  <c r="BK17" i="1"/>
  <c r="B18" i="1"/>
  <c r="C18" i="1"/>
  <c r="E18" i="1"/>
  <c r="F18" i="1"/>
  <c r="H18" i="1"/>
  <c r="I18" i="1"/>
  <c r="K18" i="1"/>
  <c r="L18" i="1"/>
  <c r="N18" i="1"/>
  <c r="O18" i="1"/>
  <c r="Q18" i="1"/>
  <c r="R18" i="1"/>
  <c r="T18" i="1"/>
  <c r="U18" i="1"/>
  <c r="W18" i="1"/>
  <c r="X18" i="1"/>
  <c r="AV18" i="1"/>
  <c r="BD18" i="1"/>
  <c r="BE18" i="1"/>
  <c r="BF18" i="1"/>
  <c r="BG18" i="1"/>
  <c r="BH18" i="1"/>
  <c r="BI18" i="1"/>
  <c r="BJ18" i="1"/>
  <c r="BK18" i="1"/>
  <c r="B19" i="1"/>
  <c r="C19" i="1"/>
  <c r="E19" i="1"/>
  <c r="F19" i="1"/>
  <c r="H19" i="1"/>
  <c r="I19" i="1"/>
  <c r="K19" i="1"/>
  <c r="L19" i="1"/>
  <c r="N19" i="1"/>
  <c r="O19" i="1"/>
  <c r="Q19" i="1"/>
  <c r="R19" i="1"/>
  <c r="T19" i="1"/>
  <c r="U19" i="1"/>
  <c r="W19" i="1"/>
  <c r="X19" i="1"/>
  <c r="AV19" i="1"/>
  <c r="BD19" i="1"/>
  <c r="BE19" i="1"/>
  <c r="BF19" i="1"/>
  <c r="BG19" i="1"/>
  <c r="BH19" i="1"/>
  <c r="BI19" i="1"/>
  <c r="BJ19" i="1"/>
  <c r="BK19" i="1"/>
  <c r="B20" i="1"/>
  <c r="C20" i="1"/>
  <c r="E20" i="1"/>
  <c r="F20" i="1"/>
  <c r="H20" i="1"/>
  <c r="I20" i="1"/>
  <c r="K20" i="1"/>
  <c r="L20" i="1"/>
  <c r="N20" i="1"/>
  <c r="O20" i="1"/>
  <c r="Q20" i="1"/>
  <c r="R20" i="1"/>
  <c r="T20" i="1"/>
  <c r="U20" i="1"/>
  <c r="W20" i="1"/>
  <c r="X20" i="1"/>
  <c r="AV20" i="1"/>
  <c r="BD20" i="1"/>
  <c r="BE20" i="1"/>
  <c r="BF20" i="1"/>
  <c r="BG20" i="1"/>
  <c r="BH20" i="1"/>
  <c r="BI20" i="1"/>
  <c r="BJ20" i="1"/>
  <c r="BK20" i="1"/>
  <c r="AV21" i="1"/>
  <c r="BD21" i="1"/>
  <c r="BE21" i="1"/>
  <c r="BF21" i="1"/>
  <c r="BG21" i="1"/>
  <c r="BH21" i="1"/>
  <c r="BI21" i="1"/>
  <c r="BJ21" i="1"/>
  <c r="BK21" i="1"/>
  <c r="AV22" i="1"/>
  <c r="BD22" i="1"/>
  <c r="BE22" i="1"/>
  <c r="BF22" i="1"/>
  <c r="BG22" i="1"/>
  <c r="BH22" i="1"/>
  <c r="BI22" i="1"/>
  <c r="BJ22" i="1"/>
  <c r="BK22" i="1"/>
  <c r="B23" i="1"/>
  <c r="C23" i="1"/>
  <c r="E23" i="1"/>
  <c r="F23" i="1"/>
  <c r="H23" i="1"/>
  <c r="K23" i="1"/>
  <c r="N23" i="1"/>
  <c r="O23" i="1"/>
  <c r="Q23" i="1"/>
  <c r="R23" i="1"/>
  <c r="T23" i="1"/>
  <c r="U23" i="1"/>
  <c r="W23" i="1"/>
  <c r="X23" i="1"/>
  <c r="AV23" i="1"/>
  <c r="BD23" i="1"/>
  <c r="BE23" i="1"/>
  <c r="BF23" i="1"/>
  <c r="BG23" i="1"/>
  <c r="BH23" i="1"/>
  <c r="BI23" i="1"/>
  <c r="BJ23" i="1"/>
  <c r="BK23" i="1"/>
  <c r="B24" i="1"/>
  <c r="C24" i="1"/>
  <c r="E24" i="1"/>
  <c r="F24" i="1"/>
  <c r="H24" i="1"/>
  <c r="I24" i="1"/>
  <c r="K24" i="1"/>
  <c r="L24" i="1"/>
  <c r="N24" i="1"/>
  <c r="O24" i="1"/>
  <c r="Q24" i="1"/>
  <c r="R24" i="1"/>
  <c r="T24" i="1"/>
  <c r="U24" i="1"/>
  <c r="W24" i="1"/>
  <c r="X24" i="1"/>
  <c r="AA24" i="1"/>
  <c r="AK24" i="1"/>
  <c r="AL24" i="1"/>
  <c r="AM24" i="1"/>
  <c r="AN24" i="1"/>
  <c r="AO24" i="1"/>
  <c r="AP24" i="1"/>
  <c r="AQ24" i="1"/>
  <c r="AR24" i="1"/>
  <c r="AV24" i="1"/>
  <c r="BD24" i="1"/>
  <c r="BE24" i="1"/>
  <c r="BF24" i="1"/>
  <c r="BG24" i="1"/>
  <c r="BH24" i="1"/>
  <c r="BI24" i="1"/>
  <c r="BJ24" i="1"/>
  <c r="BK24" i="1"/>
  <c r="B25" i="1"/>
  <c r="C25" i="1"/>
  <c r="E25" i="1"/>
  <c r="F25" i="1"/>
  <c r="H25" i="1"/>
  <c r="I25" i="1"/>
  <c r="K25" i="1"/>
  <c r="L25" i="1"/>
  <c r="N25" i="1"/>
  <c r="O25" i="1"/>
  <c r="Q25" i="1"/>
  <c r="R25" i="1"/>
  <c r="T25" i="1"/>
  <c r="U25" i="1"/>
  <c r="W25" i="1"/>
  <c r="X25" i="1"/>
  <c r="AK25" i="1"/>
  <c r="AL25" i="1"/>
  <c r="AM25" i="1"/>
  <c r="AN25" i="1"/>
  <c r="AO25" i="1"/>
  <c r="AP25" i="1"/>
  <c r="AQ25" i="1"/>
  <c r="AR25" i="1"/>
  <c r="AV25" i="1"/>
  <c r="BD25" i="1"/>
  <c r="BE25" i="1"/>
  <c r="BF25" i="1"/>
  <c r="BG25" i="1"/>
  <c r="BH25" i="1"/>
  <c r="BI25" i="1"/>
  <c r="BJ25" i="1"/>
  <c r="BK25" i="1"/>
  <c r="B26" i="1"/>
  <c r="C26" i="1"/>
  <c r="E26" i="1"/>
  <c r="F26" i="1"/>
  <c r="H26" i="1"/>
  <c r="I26" i="1"/>
  <c r="K26" i="1"/>
  <c r="L26" i="1"/>
  <c r="N26" i="1"/>
  <c r="O26" i="1"/>
  <c r="Q26" i="1"/>
  <c r="R26" i="1"/>
  <c r="T26" i="1"/>
  <c r="U26" i="1"/>
  <c r="W26" i="1"/>
  <c r="X26" i="1"/>
  <c r="AK26" i="1"/>
  <c r="AL26" i="1"/>
  <c r="AM26" i="1"/>
  <c r="AN26" i="1"/>
  <c r="AO26" i="1"/>
  <c r="AP26" i="1"/>
  <c r="AQ26" i="1"/>
  <c r="AR26" i="1"/>
  <c r="AV26" i="1"/>
  <c r="BD26" i="1"/>
  <c r="BE26" i="1"/>
  <c r="BF26" i="1"/>
  <c r="BG26" i="1"/>
  <c r="BH26" i="1"/>
  <c r="BI26" i="1"/>
  <c r="BJ26" i="1"/>
  <c r="BK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AK27" i="1"/>
  <c r="AL27" i="1"/>
  <c r="AM27" i="1"/>
  <c r="AN27" i="1"/>
  <c r="AO27" i="1"/>
  <c r="AP27" i="1"/>
  <c r="AQ27" i="1"/>
  <c r="AR27" i="1"/>
  <c r="AV27" i="1"/>
  <c r="BD27" i="1"/>
  <c r="BE27" i="1"/>
  <c r="BF27" i="1"/>
  <c r="BG27" i="1"/>
  <c r="BH27" i="1"/>
  <c r="BI27" i="1"/>
  <c r="BJ27" i="1"/>
  <c r="BK27" i="1"/>
  <c r="B28" i="1"/>
  <c r="C28" i="1"/>
  <c r="E28" i="1"/>
  <c r="F28" i="1"/>
  <c r="H28" i="1"/>
  <c r="I28" i="1"/>
  <c r="K28" i="1"/>
  <c r="L28" i="1"/>
  <c r="N28" i="1"/>
  <c r="O28" i="1"/>
  <c r="Q28" i="1"/>
  <c r="R28" i="1"/>
  <c r="T28" i="1"/>
  <c r="U28" i="1"/>
  <c r="W28" i="1"/>
  <c r="X28" i="1"/>
  <c r="AK28" i="1"/>
  <c r="AL28" i="1"/>
  <c r="AM28" i="1"/>
  <c r="AN28" i="1"/>
  <c r="AO28" i="1"/>
  <c r="AP28" i="1"/>
  <c r="AQ28" i="1"/>
  <c r="AR28" i="1"/>
  <c r="AV28" i="1"/>
  <c r="BD28" i="1"/>
  <c r="BE28" i="1"/>
  <c r="BF28" i="1"/>
  <c r="BG28" i="1"/>
  <c r="BH28" i="1"/>
  <c r="BI28" i="1"/>
  <c r="BJ28" i="1"/>
  <c r="BK28" i="1"/>
  <c r="B29" i="1"/>
  <c r="C29" i="1"/>
  <c r="E29" i="1"/>
  <c r="F29" i="1"/>
  <c r="H29" i="1"/>
  <c r="I29" i="1"/>
  <c r="K29" i="1"/>
  <c r="L29" i="1"/>
  <c r="N29" i="1"/>
  <c r="O29" i="1"/>
  <c r="Q29" i="1"/>
  <c r="R29" i="1"/>
  <c r="T29" i="1"/>
  <c r="U29" i="1"/>
  <c r="W29" i="1"/>
  <c r="X29" i="1"/>
  <c r="AK29" i="1"/>
  <c r="AL29" i="1"/>
  <c r="AM29" i="1"/>
  <c r="AN29" i="1"/>
  <c r="AO29" i="1"/>
  <c r="AP29" i="1"/>
  <c r="AQ29" i="1"/>
  <c r="AR29" i="1"/>
  <c r="AV29" i="1"/>
  <c r="BD29" i="1"/>
  <c r="BE29" i="1"/>
  <c r="BF29" i="1"/>
  <c r="BG29" i="1"/>
  <c r="BH29" i="1"/>
  <c r="BI29" i="1"/>
  <c r="BJ29" i="1"/>
  <c r="BK29" i="1"/>
  <c r="B30" i="1"/>
  <c r="C30" i="1"/>
  <c r="E30" i="1"/>
  <c r="F30" i="1"/>
  <c r="H30" i="1"/>
  <c r="I30" i="1"/>
  <c r="K30" i="1"/>
  <c r="L30" i="1"/>
  <c r="N30" i="1"/>
  <c r="O30" i="1"/>
  <c r="Q30" i="1"/>
  <c r="R30" i="1"/>
  <c r="T30" i="1"/>
  <c r="U30" i="1"/>
  <c r="W30" i="1"/>
  <c r="X30" i="1"/>
  <c r="AK30" i="1"/>
  <c r="AL30" i="1"/>
  <c r="AM30" i="1"/>
  <c r="AN30" i="1"/>
  <c r="AO30" i="1"/>
  <c r="AP30" i="1"/>
  <c r="AQ30" i="1"/>
  <c r="AR30" i="1"/>
  <c r="AV30" i="1"/>
  <c r="BD30" i="1"/>
  <c r="BE30" i="1"/>
  <c r="BF30" i="1"/>
  <c r="BG30" i="1"/>
  <c r="BH30" i="1"/>
  <c r="BI30" i="1"/>
  <c r="BJ30" i="1"/>
  <c r="BK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AK31" i="1"/>
  <c r="AL31" i="1"/>
  <c r="AM31" i="1"/>
  <c r="AN31" i="1"/>
  <c r="AO31" i="1"/>
  <c r="AP31" i="1"/>
  <c r="AQ31" i="1"/>
  <c r="AR31" i="1"/>
  <c r="AV31" i="1"/>
  <c r="BD31" i="1"/>
  <c r="BE31" i="1"/>
  <c r="BF31" i="1"/>
  <c r="BG31" i="1"/>
  <c r="BH31" i="1"/>
  <c r="BI31" i="1"/>
  <c r="BJ31" i="1"/>
  <c r="BK31" i="1"/>
  <c r="AK32" i="1"/>
  <c r="AL32" i="1"/>
  <c r="AM32" i="1"/>
  <c r="AN32" i="1"/>
  <c r="AO32" i="1"/>
  <c r="AP32" i="1"/>
  <c r="AQ32" i="1"/>
  <c r="AR32" i="1"/>
  <c r="AV32" i="1"/>
  <c r="BD32" i="1"/>
  <c r="BE32" i="1"/>
  <c r="BF32" i="1"/>
  <c r="BG32" i="1"/>
  <c r="BH32" i="1"/>
  <c r="BI32" i="1"/>
  <c r="BJ32" i="1"/>
  <c r="BK32" i="1"/>
  <c r="AK33" i="1"/>
  <c r="AL33" i="1"/>
  <c r="AM33" i="1"/>
  <c r="AN33" i="1"/>
  <c r="AO33" i="1"/>
  <c r="AP33" i="1"/>
  <c r="AQ33" i="1"/>
  <c r="AR33" i="1"/>
  <c r="AV33" i="1"/>
  <c r="BD33" i="1"/>
  <c r="BE33" i="1"/>
  <c r="BF33" i="1"/>
  <c r="BG33" i="1"/>
  <c r="BH33" i="1"/>
  <c r="BI33" i="1"/>
  <c r="BJ33" i="1"/>
  <c r="BK33" i="1"/>
  <c r="B34" i="1"/>
  <c r="C34" i="1"/>
  <c r="E34" i="1"/>
  <c r="F34" i="1"/>
  <c r="H34" i="1"/>
  <c r="K34" i="1"/>
  <c r="N34" i="1"/>
  <c r="O34" i="1"/>
  <c r="Q34" i="1"/>
  <c r="R34" i="1"/>
  <c r="T34" i="1"/>
  <c r="U34" i="1"/>
  <c r="W34" i="1"/>
  <c r="X34" i="1"/>
  <c r="AV34" i="1"/>
  <c r="BD34" i="1"/>
  <c r="BE34" i="1"/>
  <c r="BF34" i="1"/>
  <c r="BG34" i="1"/>
  <c r="BH34" i="1"/>
  <c r="BI34" i="1"/>
  <c r="BJ34" i="1"/>
  <c r="BK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AV35" i="1"/>
  <c r="BD35" i="1"/>
  <c r="BE35" i="1"/>
  <c r="BF35" i="1"/>
  <c r="BG35" i="1"/>
  <c r="BH35" i="1"/>
  <c r="BI35" i="1"/>
  <c r="BJ35" i="1"/>
  <c r="BK35" i="1"/>
  <c r="B36" i="1"/>
  <c r="C36" i="1"/>
  <c r="E36" i="1"/>
  <c r="F36" i="1"/>
  <c r="H36" i="1"/>
  <c r="I36" i="1"/>
  <c r="K36" i="1"/>
  <c r="L36" i="1"/>
  <c r="N36" i="1"/>
  <c r="O36" i="1"/>
  <c r="Q36" i="1"/>
  <c r="R36" i="1"/>
  <c r="T36" i="1"/>
  <c r="U36" i="1"/>
  <c r="W36" i="1"/>
  <c r="X36" i="1"/>
  <c r="AV36" i="1"/>
  <c r="BD36" i="1"/>
  <c r="BE36" i="1"/>
  <c r="BF36" i="1"/>
  <c r="BG36" i="1"/>
  <c r="BH36" i="1"/>
  <c r="BI36" i="1"/>
  <c r="BJ36" i="1"/>
  <c r="BK36" i="1"/>
  <c r="B37" i="1"/>
  <c r="C37" i="1"/>
  <c r="E37" i="1"/>
  <c r="F37" i="1"/>
  <c r="H37" i="1"/>
  <c r="I37" i="1"/>
  <c r="K37" i="1"/>
  <c r="L37" i="1"/>
  <c r="N37" i="1"/>
  <c r="O37" i="1"/>
  <c r="Q37" i="1"/>
  <c r="R37" i="1"/>
  <c r="T37" i="1"/>
  <c r="U37" i="1"/>
  <c r="W37" i="1"/>
  <c r="X37" i="1"/>
  <c r="AA37" i="1"/>
  <c r="AK37" i="1"/>
  <c r="AL37" i="1"/>
  <c r="AM37" i="1"/>
  <c r="AN37" i="1"/>
  <c r="AO37" i="1"/>
  <c r="AP37" i="1"/>
  <c r="AQ37" i="1"/>
  <c r="AR37" i="1"/>
  <c r="AV37" i="1"/>
  <c r="BD37" i="1"/>
  <c r="BE37" i="1"/>
  <c r="BF37" i="1"/>
  <c r="BG37" i="1"/>
  <c r="BH37" i="1"/>
  <c r="BI37" i="1"/>
  <c r="BJ37" i="1"/>
  <c r="BK37" i="1"/>
  <c r="B38" i="1"/>
  <c r="C38" i="1"/>
  <c r="E38" i="1"/>
  <c r="F38" i="1"/>
  <c r="H38" i="1"/>
  <c r="I38" i="1"/>
  <c r="K38" i="1"/>
  <c r="L38" i="1"/>
  <c r="N38" i="1"/>
  <c r="O38" i="1"/>
  <c r="Q38" i="1"/>
  <c r="R38" i="1"/>
  <c r="T38" i="1"/>
  <c r="U38" i="1"/>
  <c r="W38" i="1"/>
  <c r="X38" i="1"/>
  <c r="AV38" i="1"/>
  <c r="BD38" i="1"/>
  <c r="BE38" i="1"/>
  <c r="BF38" i="1"/>
  <c r="BG38" i="1"/>
  <c r="BH38" i="1"/>
  <c r="BI38" i="1"/>
  <c r="BJ38" i="1"/>
  <c r="BK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AV39" i="1"/>
  <c r="BD39" i="1"/>
  <c r="BE39" i="1"/>
  <c r="BF39" i="1"/>
  <c r="BG39" i="1"/>
  <c r="BH39" i="1"/>
  <c r="BI39" i="1"/>
  <c r="BJ39" i="1"/>
  <c r="BK39" i="1"/>
  <c r="B40" i="1"/>
  <c r="C40" i="1"/>
  <c r="E40" i="1"/>
  <c r="F40" i="1"/>
  <c r="H40" i="1"/>
  <c r="I40" i="1"/>
  <c r="K40" i="1"/>
  <c r="L40" i="1"/>
  <c r="N40" i="1"/>
  <c r="O40" i="1"/>
  <c r="Q40" i="1"/>
  <c r="R40" i="1"/>
  <c r="T40" i="1"/>
  <c r="U40" i="1"/>
  <c r="W40" i="1"/>
  <c r="X40" i="1"/>
  <c r="AV40" i="1"/>
  <c r="BD40" i="1"/>
  <c r="BE40" i="1"/>
  <c r="BF40" i="1"/>
  <c r="BG40" i="1"/>
  <c r="BH40" i="1"/>
  <c r="BI40" i="1"/>
  <c r="BJ40" i="1"/>
  <c r="BK40" i="1"/>
  <c r="B41" i="1"/>
  <c r="C41" i="1"/>
  <c r="E41" i="1"/>
  <c r="F41" i="1"/>
  <c r="H41" i="1"/>
  <c r="I41" i="1"/>
  <c r="K41" i="1"/>
  <c r="L41" i="1"/>
  <c r="N41" i="1"/>
  <c r="O41" i="1"/>
  <c r="Q41" i="1"/>
  <c r="R41" i="1"/>
  <c r="T41" i="1"/>
  <c r="U41" i="1"/>
  <c r="W41" i="1"/>
  <c r="X41" i="1"/>
  <c r="AV41" i="1"/>
  <c r="BD41" i="1"/>
  <c r="BE41" i="1"/>
  <c r="BF41" i="1"/>
  <c r="BG41" i="1"/>
  <c r="BH41" i="1"/>
  <c r="BI41" i="1"/>
  <c r="BJ41" i="1"/>
  <c r="BK41" i="1"/>
  <c r="AV42" i="1"/>
  <c r="BD42" i="1"/>
  <c r="BE42" i="1"/>
  <c r="BF42" i="1"/>
  <c r="BG42" i="1"/>
  <c r="BH42" i="1"/>
  <c r="BI42" i="1"/>
  <c r="BJ42" i="1"/>
  <c r="BK42" i="1"/>
  <c r="AV43" i="1"/>
  <c r="BD43" i="1"/>
  <c r="BE43" i="1"/>
  <c r="BF43" i="1"/>
  <c r="BG43" i="1"/>
  <c r="BH43" i="1"/>
  <c r="BI43" i="1"/>
  <c r="BJ43" i="1"/>
  <c r="BK43" i="1"/>
  <c r="B44" i="1"/>
  <c r="C44" i="1"/>
  <c r="E44" i="1"/>
  <c r="F44" i="1"/>
  <c r="H44" i="1"/>
  <c r="K44" i="1"/>
  <c r="N44" i="1"/>
  <c r="O44" i="1"/>
  <c r="Q44" i="1"/>
  <c r="R44" i="1"/>
  <c r="T44" i="1"/>
  <c r="U44" i="1"/>
  <c r="W44" i="1"/>
  <c r="X44" i="1"/>
  <c r="AV44" i="1"/>
  <c r="BD44" i="1"/>
  <c r="BE44" i="1"/>
  <c r="BF44" i="1"/>
  <c r="BG44" i="1"/>
  <c r="BH44" i="1"/>
  <c r="BI44" i="1"/>
  <c r="BJ44" i="1"/>
  <c r="BK44" i="1"/>
  <c r="B45" i="1"/>
  <c r="C45" i="1"/>
  <c r="E45" i="1"/>
  <c r="F45" i="1"/>
  <c r="H45" i="1"/>
  <c r="I45" i="1"/>
  <c r="K45" i="1"/>
  <c r="L45" i="1"/>
  <c r="N45" i="1"/>
  <c r="O45" i="1"/>
  <c r="Q45" i="1"/>
  <c r="R45" i="1"/>
  <c r="T45" i="1"/>
  <c r="U45" i="1"/>
  <c r="W45" i="1"/>
  <c r="X45" i="1"/>
  <c r="AV45" i="1"/>
  <c r="BD45" i="1"/>
  <c r="BE45" i="1"/>
  <c r="BF45" i="1"/>
  <c r="BG45" i="1"/>
  <c r="BH45" i="1"/>
  <c r="BI45" i="1"/>
  <c r="BJ45" i="1"/>
  <c r="BK45" i="1"/>
  <c r="B46" i="1"/>
  <c r="C46" i="1"/>
  <c r="E46" i="1"/>
  <c r="F46" i="1"/>
  <c r="H46" i="1"/>
  <c r="I46" i="1"/>
  <c r="K46" i="1"/>
  <c r="L46" i="1"/>
  <c r="N46" i="1"/>
  <c r="O46" i="1"/>
  <c r="Q46" i="1"/>
  <c r="R46" i="1"/>
  <c r="T46" i="1"/>
  <c r="U46" i="1"/>
  <c r="W46" i="1"/>
  <c r="X46" i="1"/>
  <c r="AV46" i="1"/>
  <c r="BD46" i="1"/>
  <c r="BE46" i="1"/>
  <c r="BF46" i="1"/>
  <c r="BG46" i="1"/>
  <c r="BH46" i="1"/>
  <c r="BI46" i="1"/>
  <c r="BJ46" i="1"/>
  <c r="BK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AV47" i="1"/>
  <c r="BD47" i="1"/>
  <c r="BE47" i="1"/>
  <c r="BF47" i="1"/>
  <c r="BG47" i="1"/>
  <c r="BH47" i="1"/>
  <c r="BI47" i="1"/>
  <c r="BJ47" i="1"/>
  <c r="BK47" i="1"/>
  <c r="B48" i="1"/>
  <c r="C48" i="1"/>
  <c r="E48" i="1"/>
  <c r="F48" i="1"/>
  <c r="H48" i="1"/>
  <c r="I48" i="1"/>
  <c r="K48" i="1"/>
  <c r="L48" i="1"/>
  <c r="N48" i="1"/>
  <c r="O48" i="1"/>
  <c r="Q48" i="1"/>
  <c r="R48" i="1"/>
  <c r="T48" i="1"/>
  <c r="U48" i="1"/>
  <c r="W48" i="1"/>
  <c r="X48" i="1"/>
  <c r="AV48" i="1"/>
  <c r="BD48" i="1"/>
  <c r="BE48" i="1"/>
  <c r="BF48" i="1"/>
  <c r="BG48" i="1"/>
  <c r="BH48" i="1"/>
  <c r="BI48" i="1"/>
  <c r="BJ48" i="1"/>
  <c r="BK48" i="1"/>
  <c r="B49" i="1"/>
  <c r="C49" i="1"/>
  <c r="E49" i="1"/>
  <c r="F49" i="1"/>
  <c r="H49" i="1"/>
  <c r="I49" i="1"/>
  <c r="K49" i="1"/>
  <c r="L49" i="1"/>
  <c r="N49" i="1"/>
  <c r="O49" i="1"/>
  <c r="Q49" i="1"/>
  <c r="R49" i="1"/>
  <c r="T49" i="1"/>
  <c r="U49" i="1"/>
  <c r="W49" i="1"/>
  <c r="X49" i="1"/>
  <c r="AV49" i="1"/>
  <c r="BD49" i="1"/>
  <c r="BE49" i="1"/>
  <c r="BF49" i="1"/>
  <c r="BG49" i="1"/>
  <c r="BH49" i="1"/>
  <c r="BI49" i="1"/>
  <c r="BJ49" i="1"/>
  <c r="BK49" i="1"/>
  <c r="B50" i="1"/>
  <c r="C50" i="1"/>
  <c r="E50" i="1"/>
  <c r="F50" i="1"/>
  <c r="H50" i="1"/>
  <c r="I50" i="1"/>
  <c r="K50" i="1"/>
  <c r="L50" i="1"/>
  <c r="N50" i="1"/>
  <c r="O50" i="1"/>
  <c r="Q50" i="1"/>
  <c r="R50" i="1"/>
  <c r="T50" i="1"/>
  <c r="U50" i="1"/>
  <c r="W50" i="1"/>
  <c r="X50" i="1"/>
  <c r="AV50" i="1"/>
  <c r="BD50" i="1"/>
  <c r="BE50" i="1"/>
  <c r="BF50" i="1"/>
  <c r="BG50" i="1"/>
  <c r="BH50" i="1"/>
  <c r="BI50" i="1"/>
  <c r="BJ50" i="1"/>
  <c r="BK50" i="1"/>
  <c r="B51" i="1"/>
  <c r="C51" i="1"/>
  <c r="E51" i="1"/>
  <c r="F51" i="1"/>
  <c r="H51" i="1"/>
  <c r="I51" i="1"/>
  <c r="K51" i="1"/>
  <c r="L51" i="1"/>
  <c r="N51" i="1"/>
  <c r="O51" i="1"/>
  <c r="Q51" i="1"/>
  <c r="R51" i="1"/>
  <c r="T51" i="1"/>
  <c r="U51" i="1"/>
  <c r="W51" i="1"/>
  <c r="X51" i="1"/>
  <c r="AV51" i="1"/>
  <c r="BD51" i="1"/>
  <c r="BE51" i="1"/>
  <c r="BF51" i="1"/>
  <c r="BG51" i="1"/>
  <c r="BH51" i="1"/>
  <c r="BI51" i="1"/>
  <c r="BJ51" i="1"/>
  <c r="BK51" i="1"/>
  <c r="B52" i="1"/>
  <c r="C52" i="1"/>
  <c r="E52" i="1"/>
  <c r="F52" i="1"/>
  <c r="H52" i="1"/>
  <c r="I52" i="1"/>
  <c r="K52" i="1"/>
  <c r="L52" i="1"/>
  <c r="N52" i="1"/>
  <c r="O52" i="1"/>
  <c r="Q52" i="1"/>
  <c r="R52" i="1"/>
  <c r="T52" i="1"/>
  <c r="U52" i="1"/>
  <c r="W52" i="1"/>
  <c r="X52" i="1"/>
  <c r="AV52" i="1"/>
  <c r="BD52" i="1"/>
  <c r="BE52" i="1"/>
  <c r="BF52" i="1"/>
  <c r="BG52" i="1"/>
  <c r="BH52" i="1"/>
  <c r="BI52" i="1"/>
  <c r="BJ52" i="1"/>
  <c r="BK52" i="1"/>
  <c r="AV53" i="1"/>
  <c r="BD53" i="1"/>
  <c r="BE53" i="1"/>
  <c r="BF53" i="1"/>
  <c r="BG53" i="1"/>
  <c r="BH53" i="1"/>
  <c r="BI53" i="1"/>
  <c r="BJ53" i="1"/>
  <c r="BK53" i="1"/>
  <c r="AV54" i="1"/>
  <c r="BD54" i="1"/>
  <c r="BE54" i="1"/>
  <c r="BF54" i="1"/>
  <c r="BG54" i="1"/>
  <c r="BH54" i="1"/>
  <c r="BI54" i="1"/>
  <c r="BJ54" i="1"/>
  <c r="BK54" i="1"/>
  <c r="AV55" i="1"/>
  <c r="BD55" i="1"/>
  <c r="BE55" i="1"/>
  <c r="BF55" i="1"/>
  <c r="BG55" i="1"/>
  <c r="BH55" i="1"/>
  <c r="BI55" i="1"/>
  <c r="BJ55" i="1"/>
  <c r="BK55" i="1"/>
  <c r="A56" i="1"/>
  <c r="B56" i="1"/>
  <c r="C56" i="1"/>
  <c r="E56" i="1"/>
  <c r="AV56" i="1"/>
  <c r="BD56" i="1"/>
  <c r="BE56" i="1"/>
  <c r="BF56" i="1"/>
  <c r="BG56" i="1"/>
  <c r="BH56" i="1"/>
  <c r="BI56" i="1"/>
  <c r="BJ56" i="1"/>
  <c r="BK56" i="1"/>
  <c r="E57" i="1"/>
  <c r="AV57" i="1"/>
  <c r="BD57" i="1"/>
  <c r="BE57" i="1"/>
  <c r="BF57" i="1"/>
  <c r="BG57" i="1"/>
  <c r="BH57" i="1"/>
  <c r="BI57" i="1"/>
  <c r="BJ57" i="1"/>
  <c r="BK57" i="1"/>
  <c r="E58" i="1"/>
  <c r="AV58" i="1"/>
  <c r="BD58" i="1"/>
  <c r="BE58" i="1"/>
  <c r="BF58" i="1"/>
  <c r="BG58" i="1"/>
  <c r="BH58" i="1"/>
  <c r="BI58" i="1"/>
  <c r="BJ58" i="1"/>
  <c r="BK58" i="1"/>
  <c r="E59" i="1"/>
  <c r="AV59" i="1"/>
  <c r="BD59" i="1"/>
  <c r="BE59" i="1"/>
  <c r="BF59" i="1"/>
  <c r="BG59" i="1"/>
  <c r="BH59" i="1"/>
  <c r="BI59" i="1"/>
  <c r="BJ59" i="1"/>
  <c r="BK59" i="1"/>
  <c r="A60" i="1"/>
  <c r="B60" i="1"/>
  <c r="C60" i="1"/>
  <c r="E60" i="1"/>
  <c r="AV60" i="1"/>
  <c r="BD60" i="1"/>
  <c r="BE60" i="1"/>
  <c r="BF60" i="1"/>
  <c r="BG60" i="1"/>
  <c r="BH60" i="1"/>
  <c r="BI60" i="1"/>
  <c r="BJ60" i="1"/>
  <c r="BK60" i="1"/>
  <c r="A61" i="1"/>
  <c r="B61" i="1"/>
  <c r="C61" i="1"/>
  <c r="E61" i="1"/>
  <c r="AV61" i="1"/>
  <c r="BD61" i="1"/>
  <c r="BE61" i="1"/>
  <c r="BF61" i="1"/>
  <c r="BG61" i="1"/>
  <c r="BH61" i="1"/>
  <c r="BI61" i="1"/>
  <c r="BJ61" i="1"/>
  <c r="BK61" i="1"/>
  <c r="A62" i="1"/>
  <c r="B62" i="1"/>
  <c r="C62" i="1"/>
  <c r="E62" i="1"/>
  <c r="AV62" i="1"/>
  <c r="BD62" i="1"/>
  <c r="BE62" i="1"/>
  <c r="BF62" i="1"/>
  <c r="BG62" i="1"/>
  <c r="BH62" i="1"/>
  <c r="BI62" i="1"/>
  <c r="BJ62" i="1"/>
  <c r="BK62" i="1"/>
  <c r="A63" i="1"/>
  <c r="B63" i="1"/>
  <c r="C63" i="1"/>
  <c r="E63" i="1"/>
  <c r="AV63" i="1"/>
  <c r="BD63" i="1"/>
  <c r="BE63" i="1"/>
  <c r="BF63" i="1"/>
  <c r="BG63" i="1"/>
  <c r="BH63" i="1"/>
  <c r="BI63" i="1"/>
  <c r="BJ63" i="1"/>
  <c r="BK63" i="1"/>
  <c r="C64" i="1"/>
  <c r="AV64" i="1"/>
  <c r="BD64" i="1"/>
  <c r="BE64" i="1"/>
  <c r="BF64" i="1"/>
  <c r="BG64" i="1"/>
  <c r="BH64" i="1"/>
  <c r="BI64" i="1"/>
  <c r="BJ64" i="1"/>
  <c r="BK64" i="1"/>
  <c r="A65" i="1"/>
  <c r="C65" i="1"/>
  <c r="AV65" i="1"/>
  <c r="BD65" i="1"/>
  <c r="BE65" i="1"/>
  <c r="BF65" i="1"/>
  <c r="BG65" i="1"/>
  <c r="BH65" i="1"/>
  <c r="BI65" i="1"/>
  <c r="BJ65" i="1"/>
  <c r="BK65" i="1"/>
  <c r="AV66" i="1"/>
  <c r="BD66" i="1"/>
  <c r="BE66" i="1"/>
  <c r="BF66" i="1"/>
  <c r="BG66" i="1"/>
  <c r="BH66" i="1"/>
  <c r="BI66" i="1"/>
  <c r="BJ66" i="1"/>
  <c r="BK66" i="1"/>
  <c r="A67" i="1"/>
  <c r="C67" i="1"/>
  <c r="AV67" i="1"/>
  <c r="BD67" i="1"/>
  <c r="BE67" i="1"/>
  <c r="BF67" i="1"/>
  <c r="BG67" i="1"/>
  <c r="BH67" i="1"/>
  <c r="BI67" i="1"/>
  <c r="BJ67" i="1"/>
  <c r="BK67" i="1"/>
  <c r="A68" i="1"/>
  <c r="C68" i="1"/>
  <c r="AV68" i="1"/>
  <c r="BD68" i="1"/>
  <c r="BE68" i="1"/>
  <c r="BF68" i="1"/>
  <c r="BG68" i="1"/>
  <c r="BH68" i="1"/>
  <c r="BI68" i="1"/>
  <c r="BJ68" i="1"/>
  <c r="BK68" i="1"/>
  <c r="A69" i="1"/>
  <c r="C69" i="1"/>
  <c r="AV69" i="1"/>
  <c r="BD69" i="1"/>
  <c r="BE69" i="1"/>
  <c r="BF69" i="1"/>
  <c r="BG69" i="1"/>
  <c r="BH69" i="1"/>
  <c r="BI69" i="1"/>
  <c r="BJ69" i="1"/>
  <c r="BK69" i="1"/>
  <c r="AV70" i="1"/>
  <c r="BD70" i="1"/>
  <c r="BE70" i="1"/>
  <c r="BF70" i="1"/>
  <c r="BG70" i="1"/>
  <c r="BH70" i="1"/>
  <c r="BI70" i="1"/>
  <c r="BJ70" i="1"/>
  <c r="BK70" i="1"/>
  <c r="AV71" i="1"/>
  <c r="BD71" i="1"/>
  <c r="BE71" i="1"/>
  <c r="BF71" i="1"/>
  <c r="BG71" i="1"/>
  <c r="BH71" i="1"/>
  <c r="BI71" i="1"/>
  <c r="BJ71" i="1"/>
  <c r="BK71" i="1"/>
  <c r="AV72" i="1"/>
  <c r="BD72" i="1"/>
  <c r="BE72" i="1"/>
  <c r="BF72" i="1"/>
  <c r="BG72" i="1"/>
  <c r="BH72" i="1"/>
  <c r="BI72" i="1"/>
  <c r="BJ72" i="1"/>
  <c r="BK72" i="1"/>
  <c r="AV73" i="1"/>
  <c r="BD73" i="1"/>
  <c r="BE73" i="1"/>
  <c r="BF73" i="1"/>
  <c r="BG73" i="1"/>
  <c r="BH73" i="1"/>
  <c r="BI73" i="1"/>
  <c r="BJ73" i="1"/>
  <c r="BK73" i="1"/>
  <c r="AV74" i="1"/>
  <c r="BD74" i="1"/>
  <c r="BE74" i="1"/>
  <c r="BF74" i="1"/>
  <c r="BG74" i="1"/>
  <c r="BH74" i="1"/>
  <c r="BI74" i="1"/>
  <c r="BJ74" i="1"/>
  <c r="BK74" i="1"/>
  <c r="AV75" i="1"/>
  <c r="BD75" i="1"/>
  <c r="BE75" i="1"/>
  <c r="BF75" i="1"/>
  <c r="BG75" i="1"/>
  <c r="BH75" i="1"/>
  <c r="BI75" i="1"/>
  <c r="BJ75" i="1"/>
  <c r="BK75" i="1"/>
  <c r="AV76" i="1"/>
  <c r="BD76" i="1"/>
  <c r="BE76" i="1"/>
  <c r="BF76" i="1"/>
  <c r="BG76" i="1"/>
  <c r="BH76" i="1"/>
  <c r="BI76" i="1"/>
  <c r="BJ76" i="1"/>
  <c r="BK76" i="1"/>
  <c r="AV77" i="1"/>
  <c r="BD77" i="1"/>
  <c r="BE77" i="1"/>
  <c r="BF77" i="1"/>
  <c r="BG77" i="1"/>
  <c r="BH77" i="1"/>
  <c r="BI77" i="1"/>
  <c r="BJ77" i="1"/>
  <c r="BK77" i="1"/>
  <c r="AV78" i="1"/>
  <c r="BD78" i="1"/>
  <c r="BE78" i="1"/>
  <c r="BF78" i="1"/>
  <c r="BG78" i="1"/>
  <c r="BH78" i="1"/>
  <c r="BI78" i="1"/>
  <c r="BJ78" i="1"/>
  <c r="BK78" i="1"/>
  <c r="AV79" i="1"/>
  <c r="BD79" i="1"/>
  <c r="BE79" i="1"/>
  <c r="BF79" i="1"/>
  <c r="BG79" i="1"/>
  <c r="BH79" i="1"/>
  <c r="BI79" i="1"/>
  <c r="BJ79" i="1"/>
  <c r="BK79" i="1"/>
  <c r="AV80" i="1"/>
  <c r="BD80" i="1"/>
  <c r="BE80" i="1"/>
  <c r="BF80" i="1"/>
  <c r="BG80" i="1"/>
  <c r="BH80" i="1"/>
  <c r="BI80" i="1"/>
  <c r="BJ80" i="1"/>
  <c r="BK80" i="1"/>
  <c r="AV81" i="1"/>
  <c r="BD81" i="1"/>
  <c r="BE81" i="1"/>
  <c r="BF81" i="1"/>
  <c r="BG81" i="1"/>
  <c r="BH81" i="1"/>
  <c r="BI81" i="1"/>
  <c r="BJ81" i="1"/>
  <c r="BK81" i="1"/>
  <c r="AV82" i="1"/>
  <c r="BD82" i="1"/>
  <c r="BE82" i="1"/>
  <c r="BF82" i="1"/>
  <c r="BG82" i="1"/>
  <c r="BH82" i="1"/>
  <c r="BI82" i="1"/>
  <c r="BJ82" i="1"/>
  <c r="BK82" i="1"/>
  <c r="AV83" i="1"/>
  <c r="BD83" i="1"/>
  <c r="BE83" i="1"/>
  <c r="BF83" i="1"/>
  <c r="BG83" i="1"/>
  <c r="BH83" i="1"/>
  <c r="BI83" i="1"/>
  <c r="BJ83" i="1"/>
  <c r="BK83" i="1"/>
  <c r="AV84" i="1"/>
  <c r="BD84" i="1"/>
  <c r="BE84" i="1"/>
  <c r="BF84" i="1"/>
  <c r="BG84" i="1"/>
  <c r="BH84" i="1"/>
  <c r="BI84" i="1"/>
  <c r="BJ84" i="1"/>
  <c r="BK84" i="1"/>
  <c r="AV85" i="1"/>
  <c r="BD85" i="1"/>
  <c r="BE85" i="1"/>
  <c r="BF85" i="1"/>
  <c r="BG85" i="1"/>
  <c r="BH85" i="1"/>
  <c r="BI85" i="1"/>
  <c r="BJ85" i="1"/>
  <c r="BK85" i="1"/>
  <c r="AV86" i="1"/>
  <c r="BD86" i="1"/>
  <c r="BE86" i="1"/>
  <c r="BF86" i="1"/>
  <c r="BG86" i="1"/>
  <c r="BH86" i="1"/>
  <c r="BI86" i="1"/>
  <c r="BJ86" i="1"/>
  <c r="BK86" i="1"/>
  <c r="AV87" i="1"/>
  <c r="BD87" i="1"/>
  <c r="BE87" i="1"/>
  <c r="BF87" i="1"/>
  <c r="BG87" i="1"/>
  <c r="BH87" i="1"/>
  <c r="BI87" i="1"/>
  <c r="BJ87" i="1"/>
  <c r="BK87" i="1"/>
  <c r="AV88" i="1"/>
  <c r="BD88" i="1"/>
  <c r="BE88" i="1"/>
  <c r="BF88" i="1"/>
  <c r="BG88" i="1"/>
  <c r="BH88" i="1"/>
  <c r="BI88" i="1"/>
  <c r="BJ88" i="1"/>
  <c r="BK88" i="1"/>
  <c r="AV89" i="1"/>
  <c r="BD89" i="1"/>
  <c r="BE89" i="1"/>
  <c r="BF89" i="1"/>
  <c r="BG89" i="1"/>
  <c r="BH89" i="1"/>
  <c r="BI89" i="1"/>
  <c r="BJ89" i="1"/>
  <c r="BK89" i="1"/>
  <c r="AV90" i="1"/>
  <c r="BD90" i="1"/>
  <c r="BE90" i="1"/>
  <c r="BF90" i="1"/>
  <c r="BG90" i="1"/>
  <c r="BH90" i="1"/>
  <c r="BI90" i="1"/>
  <c r="BJ90" i="1"/>
  <c r="BK90" i="1"/>
  <c r="AV91" i="1"/>
  <c r="BD91" i="1"/>
  <c r="BE91" i="1"/>
  <c r="BF91" i="1"/>
  <c r="BG91" i="1"/>
  <c r="BH91" i="1"/>
  <c r="BI91" i="1"/>
  <c r="BJ91" i="1"/>
  <c r="BK91" i="1"/>
  <c r="AV92" i="1"/>
  <c r="BD92" i="1"/>
  <c r="BE92" i="1"/>
  <c r="BF92" i="1"/>
  <c r="BG92" i="1"/>
  <c r="BH92" i="1"/>
  <c r="BI92" i="1"/>
  <c r="BJ92" i="1"/>
  <c r="BK92" i="1"/>
  <c r="AV93" i="1"/>
  <c r="BD93" i="1"/>
  <c r="BE93" i="1"/>
  <c r="BF93" i="1"/>
  <c r="BG93" i="1"/>
  <c r="BH93" i="1"/>
  <c r="BI93" i="1"/>
  <c r="BJ93" i="1"/>
  <c r="BK93" i="1"/>
  <c r="AV94" i="1"/>
  <c r="BD94" i="1"/>
  <c r="BE94" i="1"/>
  <c r="BF94" i="1"/>
  <c r="BG94" i="1"/>
  <c r="BH94" i="1"/>
  <c r="BI94" i="1"/>
  <c r="BJ94" i="1"/>
  <c r="BK94" i="1"/>
  <c r="AV95" i="1"/>
  <c r="BD95" i="1"/>
  <c r="BE95" i="1"/>
  <c r="BF95" i="1"/>
  <c r="BG95" i="1"/>
  <c r="BH95" i="1"/>
  <c r="BI95" i="1"/>
  <c r="BJ95" i="1"/>
  <c r="BK95" i="1"/>
  <c r="AV96" i="1"/>
  <c r="BD96" i="1"/>
  <c r="BE96" i="1"/>
  <c r="BF96" i="1"/>
  <c r="BG96" i="1"/>
  <c r="BH96" i="1"/>
  <c r="BI96" i="1"/>
  <c r="BJ96" i="1"/>
  <c r="BK96" i="1"/>
  <c r="AV97" i="1"/>
  <c r="BD97" i="1"/>
  <c r="BE97" i="1"/>
  <c r="BF97" i="1"/>
  <c r="BG97" i="1"/>
  <c r="BH97" i="1"/>
  <c r="BI97" i="1"/>
  <c r="BJ97" i="1"/>
  <c r="BK97" i="1"/>
  <c r="AV98" i="1"/>
  <c r="BD98" i="1"/>
  <c r="BE98" i="1"/>
  <c r="BF98" i="1"/>
  <c r="BG98" i="1"/>
  <c r="BH98" i="1"/>
  <c r="BI98" i="1"/>
  <c r="BJ98" i="1"/>
  <c r="BK98" i="1"/>
  <c r="AV99" i="1"/>
  <c r="BD99" i="1"/>
  <c r="BE99" i="1"/>
  <c r="BF99" i="1"/>
  <c r="BG99" i="1"/>
  <c r="BH99" i="1"/>
  <c r="BI99" i="1"/>
  <c r="BJ99" i="1"/>
  <c r="BK99" i="1"/>
  <c r="AV100" i="1"/>
  <c r="BD100" i="1"/>
  <c r="BE100" i="1"/>
  <c r="BF100" i="1"/>
  <c r="BG100" i="1"/>
  <c r="BH100" i="1"/>
  <c r="BI100" i="1"/>
  <c r="BJ100" i="1"/>
  <c r="BK100" i="1"/>
  <c r="AV101" i="1"/>
  <c r="BD101" i="1"/>
  <c r="BE101" i="1"/>
  <c r="BF101" i="1"/>
  <c r="BG101" i="1"/>
  <c r="BH101" i="1"/>
  <c r="BI101" i="1"/>
  <c r="BJ101" i="1"/>
  <c r="BK101" i="1"/>
  <c r="AV102" i="1"/>
  <c r="BD102" i="1"/>
  <c r="BE102" i="1"/>
  <c r="BF102" i="1"/>
  <c r="BG102" i="1"/>
  <c r="BH102" i="1"/>
  <c r="BI102" i="1"/>
  <c r="BJ102" i="1"/>
  <c r="BK102" i="1"/>
  <c r="AV103" i="1"/>
  <c r="BD103" i="1"/>
  <c r="BE103" i="1"/>
  <c r="BF103" i="1"/>
  <c r="BG103" i="1"/>
  <c r="BH103" i="1"/>
  <c r="BI103" i="1"/>
  <c r="BJ103" i="1"/>
  <c r="BK103" i="1"/>
  <c r="AV104" i="1"/>
  <c r="BD104" i="1"/>
  <c r="BE104" i="1"/>
  <c r="BF104" i="1"/>
  <c r="BG104" i="1"/>
  <c r="BH104" i="1"/>
  <c r="BI104" i="1"/>
  <c r="BJ104" i="1"/>
  <c r="BK104" i="1"/>
  <c r="AV105" i="1"/>
  <c r="BD105" i="1"/>
  <c r="BE105" i="1"/>
  <c r="BF105" i="1"/>
  <c r="BG105" i="1"/>
  <c r="BH105" i="1"/>
  <c r="BI105" i="1"/>
  <c r="BJ105" i="1"/>
  <c r="BK105" i="1"/>
  <c r="AV106" i="1"/>
  <c r="BD106" i="1"/>
  <c r="BE106" i="1"/>
  <c r="BF106" i="1"/>
  <c r="BG106" i="1"/>
  <c r="BH106" i="1"/>
  <c r="BI106" i="1"/>
  <c r="BJ106" i="1"/>
  <c r="BK106" i="1"/>
  <c r="AV107" i="1"/>
  <c r="BD107" i="1"/>
  <c r="BE107" i="1"/>
  <c r="BF107" i="1"/>
  <c r="BG107" i="1"/>
  <c r="BH107" i="1"/>
  <c r="BI107" i="1"/>
  <c r="BJ107" i="1"/>
  <c r="BK107" i="1"/>
  <c r="AV108" i="1"/>
  <c r="BD108" i="1"/>
  <c r="BE108" i="1"/>
  <c r="BF108" i="1"/>
  <c r="BG108" i="1"/>
  <c r="BH108" i="1"/>
  <c r="BI108" i="1"/>
  <c r="BJ108" i="1"/>
  <c r="BK108" i="1"/>
  <c r="AV109" i="1"/>
  <c r="BD109" i="1"/>
  <c r="BE109" i="1"/>
  <c r="BF109" i="1"/>
  <c r="BG109" i="1"/>
  <c r="BH109" i="1"/>
  <c r="BI109" i="1"/>
  <c r="BJ109" i="1"/>
  <c r="BK109" i="1"/>
  <c r="AV110" i="1"/>
  <c r="BD110" i="1"/>
  <c r="BE110" i="1"/>
  <c r="BF110" i="1"/>
  <c r="BG110" i="1"/>
  <c r="BH110" i="1"/>
  <c r="BI110" i="1"/>
  <c r="BJ110" i="1"/>
  <c r="BK110" i="1"/>
  <c r="AV111" i="1"/>
  <c r="BD111" i="1"/>
  <c r="BE111" i="1"/>
  <c r="BF111" i="1"/>
  <c r="BG111" i="1"/>
  <c r="BH111" i="1"/>
  <c r="BI111" i="1"/>
  <c r="BJ111" i="1"/>
  <c r="BK111" i="1"/>
  <c r="AV112" i="1"/>
  <c r="BD112" i="1"/>
  <c r="BE112" i="1"/>
  <c r="BF112" i="1"/>
  <c r="BG112" i="1"/>
  <c r="BH112" i="1"/>
  <c r="BI112" i="1"/>
  <c r="BJ112" i="1"/>
  <c r="BK112" i="1"/>
  <c r="AV113" i="1"/>
  <c r="BD113" i="1"/>
  <c r="BE113" i="1"/>
  <c r="BF113" i="1"/>
  <c r="BG113" i="1"/>
  <c r="BH113" i="1"/>
  <c r="BI113" i="1"/>
  <c r="BJ113" i="1"/>
  <c r="BK113" i="1"/>
  <c r="AV114" i="1"/>
  <c r="BD114" i="1"/>
  <c r="BE114" i="1"/>
  <c r="BF114" i="1"/>
  <c r="BG114" i="1"/>
  <c r="BH114" i="1"/>
  <c r="BI114" i="1"/>
  <c r="BJ114" i="1"/>
  <c r="BK114" i="1"/>
  <c r="AV115" i="1"/>
  <c r="BD115" i="1"/>
  <c r="BE115" i="1"/>
  <c r="BF115" i="1"/>
  <c r="BG115" i="1"/>
  <c r="BH115" i="1"/>
  <c r="BI115" i="1"/>
  <c r="BJ115" i="1"/>
  <c r="BK115" i="1"/>
  <c r="AV116" i="1"/>
  <c r="BD116" i="1"/>
  <c r="BE116" i="1"/>
  <c r="BF116" i="1"/>
  <c r="BG116" i="1"/>
  <c r="BH116" i="1"/>
  <c r="BI116" i="1"/>
  <c r="BJ116" i="1"/>
  <c r="BK116" i="1"/>
  <c r="AV117" i="1"/>
  <c r="BD117" i="1"/>
  <c r="BE117" i="1"/>
  <c r="BF117" i="1"/>
  <c r="BG117" i="1"/>
  <c r="BH117" i="1"/>
  <c r="BI117" i="1"/>
  <c r="BJ117" i="1"/>
  <c r="BK117" i="1"/>
  <c r="AV118" i="1"/>
  <c r="BD118" i="1"/>
  <c r="BE118" i="1"/>
  <c r="BF118" i="1"/>
  <c r="BG118" i="1"/>
  <c r="BH118" i="1"/>
  <c r="BI118" i="1"/>
  <c r="BJ118" i="1"/>
  <c r="BK118" i="1"/>
  <c r="AV119" i="1"/>
  <c r="BD119" i="1"/>
  <c r="BE119" i="1"/>
  <c r="BF119" i="1"/>
  <c r="BG119" i="1"/>
  <c r="BH119" i="1"/>
  <c r="BI119" i="1"/>
  <c r="BJ119" i="1"/>
  <c r="BK119" i="1"/>
  <c r="AV120" i="1"/>
  <c r="BD120" i="1"/>
  <c r="BE120" i="1"/>
  <c r="BF120" i="1"/>
  <c r="BG120" i="1"/>
  <c r="BH120" i="1"/>
  <c r="BI120" i="1"/>
  <c r="BJ120" i="1"/>
  <c r="BK120" i="1"/>
  <c r="AV121" i="1"/>
  <c r="BD121" i="1"/>
  <c r="BE121" i="1"/>
  <c r="BF121" i="1"/>
  <c r="BG121" i="1"/>
  <c r="BH121" i="1"/>
  <c r="BI121" i="1"/>
  <c r="BJ121" i="1"/>
  <c r="BK121" i="1"/>
  <c r="AV122" i="1"/>
  <c r="BD122" i="1"/>
  <c r="BE122" i="1"/>
  <c r="BF122" i="1"/>
  <c r="BG122" i="1"/>
  <c r="BH122" i="1"/>
  <c r="BI122" i="1"/>
  <c r="BJ122" i="1"/>
  <c r="BK122" i="1"/>
  <c r="AV123" i="1"/>
  <c r="BD123" i="1"/>
  <c r="BE123" i="1"/>
  <c r="BF123" i="1"/>
  <c r="BG123" i="1"/>
  <c r="BH123" i="1"/>
  <c r="BI123" i="1"/>
  <c r="BJ123" i="1"/>
  <c r="BK123" i="1"/>
  <c r="AV124" i="1"/>
  <c r="BD124" i="1"/>
  <c r="BE124" i="1"/>
  <c r="BF124" i="1"/>
  <c r="BG124" i="1"/>
  <c r="BH124" i="1"/>
  <c r="BI124" i="1"/>
  <c r="BJ124" i="1"/>
  <c r="BK124" i="1"/>
  <c r="AV125" i="1"/>
  <c r="BD125" i="1"/>
  <c r="BE125" i="1"/>
  <c r="BF125" i="1"/>
  <c r="BG125" i="1"/>
  <c r="BH125" i="1"/>
  <c r="BI125" i="1"/>
  <c r="BJ125" i="1"/>
  <c r="BK125" i="1"/>
  <c r="AV126" i="1"/>
  <c r="BD126" i="1"/>
  <c r="BE126" i="1"/>
  <c r="BF126" i="1"/>
  <c r="BG126" i="1"/>
  <c r="BH126" i="1"/>
  <c r="BI126" i="1"/>
  <c r="BJ126" i="1"/>
  <c r="BK126" i="1"/>
  <c r="AV127" i="1"/>
  <c r="BD127" i="1"/>
  <c r="BE127" i="1"/>
  <c r="BF127" i="1"/>
  <c r="BG127" i="1"/>
  <c r="BH127" i="1"/>
  <c r="BI127" i="1"/>
  <c r="BJ127" i="1"/>
  <c r="BK127" i="1"/>
  <c r="AV128" i="1"/>
  <c r="BD128" i="1"/>
  <c r="BE128" i="1"/>
  <c r="BF128" i="1"/>
  <c r="BG128" i="1"/>
  <c r="BH128" i="1"/>
  <c r="BI128" i="1"/>
  <c r="BJ128" i="1"/>
  <c r="BK128" i="1"/>
  <c r="AV129" i="1"/>
  <c r="BD129" i="1"/>
  <c r="BE129" i="1"/>
  <c r="BF129" i="1"/>
  <c r="BG129" i="1"/>
  <c r="BH129" i="1"/>
  <c r="BI129" i="1"/>
  <c r="BJ129" i="1"/>
  <c r="BK129" i="1"/>
  <c r="AV130" i="1"/>
  <c r="BD130" i="1"/>
  <c r="BE130" i="1"/>
  <c r="BF130" i="1"/>
  <c r="BG130" i="1"/>
  <c r="BH130" i="1"/>
  <c r="BI130" i="1"/>
  <c r="BJ130" i="1"/>
  <c r="BK130" i="1"/>
  <c r="AV131" i="1"/>
  <c r="BD131" i="1"/>
  <c r="BE131" i="1"/>
  <c r="BF131" i="1"/>
  <c r="BG131" i="1"/>
  <c r="BH131" i="1"/>
  <c r="BI131" i="1"/>
  <c r="BJ131" i="1"/>
  <c r="BK131" i="1"/>
  <c r="AV132" i="1"/>
  <c r="BD132" i="1"/>
  <c r="BE132" i="1"/>
  <c r="BF132" i="1"/>
  <c r="BG132" i="1"/>
  <c r="BH132" i="1"/>
  <c r="BI132" i="1"/>
  <c r="BJ132" i="1"/>
  <c r="BK132" i="1"/>
  <c r="AV133" i="1"/>
  <c r="BD133" i="1"/>
  <c r="BE133" i="1"/>
  <c r="BF133" i="1"/>
  <c r="BG133" i="1"/>
  <c r="BH133" i="1"/>
  <c r="BI133" i="1"/>
  <c r="BJ133" i="1"/>
  <c r="BK133" i="1"/>
  <c r="AV134" i="1"/>
  <c r="BD134" i="1"/>
  <c r="BE134" i="1"/>
  <c r="BF134" i="1"/>
  <c r="BG134" i="1"/>
  <c r="BH134" i="1"/>
  <c r="BI134" i="1"/>
  <c r="BJ134" i="1"/>
  <c r="BK134" i="1"/>
  <c r="AV135" i="1"/>
  <c r="BD135" i="1"/>
  <c r="BE135" i="1"/>
  <c r="BF135" i="1"/>
  <c r="BG135" i="1"/>
  <c r="BH135" i="1"/>
  <c r="BI135" i="1"/>
  <c r="BJ135" i="1"/>
  <c r="BK135" i="1"/>
  <c r="AV136" i="1"/>
  <c r="BD136" i="1"/>
  <c r="BE136" i="1"/>
  <c r="BF136" i="1"/>
  <c r="BG136" i="1"/>
  <c r="BH136" i="1"/>
  <c r="BI136" i="1"/>
  <c r="BJ136" i="1"/>
  <c r="BK136" i="1"/>
  <c r="AV137" i="1"/>
  <c r="BD137" i="1"/>
  <c r="BE137" i="1"/>
  <c r="BF137" i="1"/>
  <c r="BG137" i="1"/>
  <c r="BH137" i="1"/>
  <c r="BI137" i="1"/>
  <c r="BJ137" i="1"/>
  <c r="BK137" i="1"/>
  <c r="AV138" i="1"/>
  <c r="BD138" i="1"/>
  <c r="BE138" i="1"/>
  <c r="BF138" i="1"/>
  <c r="BG138" i="1"/>
  <c r="BH138" i="1"/>
  <c r="BI138" i="1"/>
  <c r="BJ138" i="1"/>
  <c r="BK138" i="1"/>
  <c r="AV139" i="1"/>
  <c r="BD139" i="1"/>
  <c r="BE139" i="1"/>
  <c r="BF139" i="1"/>
  <c r="BG139" i="1"/>
  <c r="BH139" i="1"/>
  <c r="BI139" i="1"/>
  <c r="BJ139" i="1"/>
  <c r="BK139" i="1"/>
  <c r="AV140" i="1"/>
  <c r="BD140" i="1"/>
  <c r="BE140" i="1"/>
  <c r="BF140" i="1"/>
  <c r="BG140" i="1"/>
  <c r="BH140" i="1"/>
  <c r="BI140" i="1"/>
  <c r="BJ140" i="1"/>
  <c r="BK140" i="1"/>
  <c r="AV141" i="1"/>
  <c r="BD141" i="1"/>
  <c r="BE141" i="1"/>
  <c r="BF141" i="1"/>
  <c r="BG141" i="1"/>
  <c r="BH141" i="1"/>
  <c r="BI141" i="1"/>
  <c r="BJ141" i="1"/>
  <c r="BK141" i="1"/>
  <c r="AV142" i="1"/>
  <c r="BD142" i="1"/>
  <c r="BE142" i="1"/>
  <c r="BF142" i="1"/>
  <c r="BG142" i="1"/>
  <c r="BH142" i="1"/>
  <c r="BI142" i="1"/>
  <c r="BJ142" i="1"/>
  <c r="BK142" i="1"/>
  <c r="AV143" i="1"/>
  <c r="BD143" i="1"/>
  <c r="BE143" i="1"/>
  <c r="BF143" i="1"/>
  <c r="BG143" i="1"/>
  <c r="BH143" i="1"/>
  <c r="BI143" i="1"/>
  <c r="BJ143" i="1"/>
  <c r="BK143" i="1"/>
  <c r="AV144" i="1"/>
  <c r="BD144" i="1"/>
  <c r="BE144" i="1"/>
  <c r="BF144" i="1"/>
  <c r="BG144" i="1"/>
  <c r="BH144" i="1"/>
  <c r="BI144" i="1"/>
  <c r="BJ144" i="1"/>
  <c r="BK144" i="1"/>
  <c r="AV145" i="1"/>
  <c r="BD145" i="1"/>
  <c r="BE145" i="1"/>
  <c r="BF145" i="1"/>
  <c r="BG145" i="1"/>
  <c r="BH145" i="1"/>
  <c r="BI145" i="1"/>
  <c r="BJ145" i="1"/>
  <c r="BK145" i="1"/>
  <c r="AV146" i="1"/>
  <c r="BD146" i="1"/>
  <c r="BE146" i="1"/>
  <c r="BF146" i="1"/>
  <c r="BG146" i="1"/>
  <c r="BH146" i="1"/>
  <c r="BI146" i="1"/>
  <c r="BJ146" i="1"/>
  <c r="BK146" i="1"/>
  <c r="AV147" i="1"/>
  <c r="BD147" i="1"/>
  <c r="BE147" i="1"/>
  <c r="BF147" i="1"/>
  <c r="BG147" i="1"/>
  <c r="BH147" i="1"/>
  <c r="BI147" i="1"/>
  <c r="BJ147" i="1"/>
  <c r="BK147" i="1"/>
  <c r="AV148" i="1"/>
  <c r="BD148" i="1"/>
  <c r="BE148" i="1"/>
  <c r="BF148" i="1"/>
  <c r="BG148" i="1"/>
  <c r="BH148" i="1"/>
  <c r="BI148" i="1"/>
  <c r="BJ148" i="1"/>
  <c r="BK148" i="1"/>
  <c r="AV149" i="1"/>
  <c r="BD149" i="1"/>
  <c r="BE149" i="1"/>
  <c r="BF149" i="1"/>
  <c r="BG149" i="1"/>
  <c r="BH149" i="1"/>
  <c r="BI149" i="1"/>
  <c r="BJ149" i="1"/>
  <c r="BK149" i="1"/>
  <c r="AV150" i="1"/>
  <c r="BD150" i="1"/>
  <c r="BE150" i="1"/>
  <c r="BF150" i="1"/>
  <c r="BG150" i="1"/>
  <c r="BH150" i="1"/>
  <c r="BI150" i="1"/>
  <c r="BJ150" i="1"/>
  <c r="BK150" i="1"/>
  <c r="AV151" i="1"/>
  <c r="BD151" i="1"/>
  <c r="BE151" i="1"/>
  <c r="BF151" i="1"/>
  <c r="BG151" i="1"/>
  <c r="BH151" i="1"/>
  <c r="BI151" i="1"/>
  <c r="BJ151" i="1"/>
  <c r="BK151" i="1"/>
  <c r="AV152" i="1"/>
  <c r="BD152" i="1"/>
  <c r="BE152" i="1"/>
  <c r="BF152" i="1"/>
  <c r="BG152" i="1"/>
  <c r="BH152" i="1"/>
  <c r="BI152" i="1"/>
  <c r="BJ152" i="1"/>
  <c r="BK152" i="1"/>
  <c r="AV153" i="1"/>
  <c r="BD153" i="1"/>
  <c r="BE153" i="1"/>
  <c r="BF153" i="1"/>
  <c r="BG153" i="1"/>
  <c r="BH153" i="1"/>
  <c r="BI153" i="1"/>
  <c r="BJ153" i="1"/>
  <c r="BK153" i="1"/>
  <c r="AV154" i="1"/>
  <c r="BD154" i="1"/>
  <c r="BE154" i="1"/>
  <c r="BF154" i="1"/>
  <c r="BG154" i="1"/>
  <c r="BH154" i="1"/>
  <c r="BI154" i="1"/>
  <c r="BJ154" i="1"/>
  <c r="BK154" i="1"/>
  <c r="AV155" i="1"/>
  <c r="BD155" i="1"/>
  <c r="BE155" i="1"/>
  <c r="BF155" i="1"/>
  <c r="BG155" i="1"/>
  <c r="BH155" i="1"/>
  <c r="BI155" i="1"/>
  <c r="BJ155" i="1"/>
  <c r="BK155" i="1"/>
  <c r="AV156" i="1"/>
  <c r="BD156" i="1"/>
  <c r="BE156" i="1"/>
  <c r="BF156" i="1"/>
  <c r="BG156" i="1"/>
  <c r="BH156" i="1"/>
  <c r="BI156" i="1"/>
  <c r="BJ156" i="1"/>
  <c r="BK156" i="1"/>
  <c r="AV157" i="1"/>
  <c r="BD157" i="1"/>
  <c r="BE157" i="1"/>
  <c r="BF157" i="1"/>
  <c r="BG157" i="1"/>
  <c r="BH157" i="1"/>
  <c r="BI157" i="1"/>
  <c r="BJ157" i="1"/>
  <c r="BK157" i="1"/>
  <c r="AV158" i="1"/>
  <c r="BD158" i="1"/>
  <c r="BE158" i="1"/>
  <c r="BF158" i="1"/>
  <c r="BG158" i="1"/>
  <c r="BH158" i="1"/>
  <c r="BI158" i="1"/>
  <c r="BJ158" i="1"/>
  <c r="BK158" i="1"/>
  <c r="AV159" i="1"/>
  <c r="BD159" i="1"/>
  <c r="BE159" i="1"/>
  <c r="BF159" i="1"/>
  <c r="BG159" i="1"/>
  <c r="BH159" i="1"/>
  <c r="BI159" i="1"/>
  <c r="BJ159" i="1"/>
  <c r="BK159" i="1"/>
  <c r="AV160" i="1"/>
  <c r="BD160" i="1"/>
  <c r="BE160" i="1"/>
  <c r="BF160" i="1"/>
  <c r="BG160" i="1"/>
  <c r="BH160" i="1"/>
  <c r="BI160" i="1"/>
  <c r="BJ160" i="1"/>
  <c r="BK160" i="1"/>
  <c r="AV161" i="1"/>
  <c r="BD161" i="1"/>
  <c r="BE161" i="1"/>
  <c r="BF161" i="1"/>
  <c r="BG161" i="1"/>
  <c r="BH161" i="1"/>
  <c r="BI161" i="1"/>
  <c r="BJ161" i="1"/>
  <c r="BK161" i="1"/>
  <c r="AV162" i="1"/>
  <c r="BD162" i="1"/>
  <c r="BE162" i="1"/>
  <c r="BF162" i="1"/>
  <c r="BG162" i="1"/>
  <c r="BH162" i="1"/>
  <c r="BI162" i="1"/>
  <c r="BJ162" i="1"/>
  <c r="BK162" i="1"/>
  <c r="AV163" i="1"/>
  <c r="BD163" i="1"/>
  <c r="BE163" i="1"/>
  <c r="BF163" i="1"/>
  <c r="BG163" i="1"/>
  <c r="BH163" i="1"/>
  <c r="BI163" i="1"/>
  <c r="BJ163" i="1"/>
  <c r="BK163" i="1"/>
  <c r="AV164" i="1"/>
  <c r="BD164" i="1"/>
  <c r="BE164" i="1"/>
  <c r="BF164" i="1"/>
  <c r="BG164" i="1"/>
  <c r="BH164" i="1"/>
  <c r="BI164" i="1"/>
  <c r="BJ164" i="1"/>
  <c r="BK164" i="1"/>
  <c r="AV165" i="1"/>
  <c r="BD165" i="1"/>
  <c r="BE165" i="1"/>
  <c r="BF165" i="1"/>
  <c r="BG165" i="1"/>
  <c r="BH165" i="1"/>
  <c r="BI165" i="1"/>
  <c r="BJ165" i="1"/>
  <c r="BK165" i="1"/>
  <c r="AV166" i="1"/>
  <c r="BD166" i="1"/>
  <c r="BE166" i="1"/>
  <c r="BF166" i="1"/>
  <c r="BG166" i="1"/>
  <c r="BH166" i="1"/>
  <c r="BI166" i="1"/>
  <c r="BJ166" i="1"/>
  <c r="BK166" i="1"/>
  <c r="AV167" i="1"/>
  <c r="BD167" i="1"/>
  <c r="BE167" i="1"/>
  <c r="BF167" i="1"/>
  <c r="BG167" i="1"/>
  <c r="BH167" i="1"/>
  <c r="BI167" i="1"/>
  <c r="BJ167" i="1"/>
  <c r="BK167" i="1"/>
  <c r="AV168" i="1"/>
  <c r="BD168" i="1"/>
  <c r="BE168" i="1"/>
  <c r="BF168" i="1"/>
  <c r="BG168" i="1"/>
  <c r="BH168" i="1"/>
  <c r="BI168" i="1"/>
  <c r="BJ168" i="1"/>
  <c r="BK168" i="1"/>
  <c r="AV169" i="1"/>
  <c r="BD169" i="1"/>
  <c r="BE169" i="1"/>
  <c r="BF169" i="1"/>
  <c r="BG169" i="1"/>
  <c r="BH169" i="1"/>
  <c r="BI169" i="1"/>
  <c r="BJ169" i="1"/>
  <c r="BK169" i="1"/>
  <c r="AV170" i="1"/>
  <c r="BD170" i="1"/>
  <c r="BE170" i="1"/>
  <c r="BF170" i="1"/>
  <c r="BG170" i="1"/>
  <c r="BH170" i="1"/>
  <c r="BI170" i="1"/>
  <c r="BJ170" i="1"/>
  <c r="BK170" i="1"/>
  <c r="AV171" i="1"/>
  <c r="BD171" i="1"/>
  <c r="BE171" i="1"/>
  <c r="BF171" i="1"/>
  <c r="BG171" i="1"/>
  <c r="BH171" i="1"/>
  <c r="BI171" i="1"/>
  <c r="BJ171" i="1"/>
  <c r="BK171" i="1"/>
  <c r="AV172" i="1"/>
  <c r="BD172" i="1"/>
  <c r="BE172" i="1"/>
  <c r="BF172" i="1"/>
  <c r="BG172" i="1"/>
  <c r="BH172" i="1"/>
  <c r="BI172" i="1"/>
  <c r="BJ172" i="1"/>
  <c r="BK172" i="1"/>
  <c r="AV173" i="1"/>
  <c r="BD173" i="1"/>
  <c r="BE173" i="1"/>
  <c r="BF173" i="1"/>
  <c r="BG173" i="1"/>
  <c r="BH173" i="1"/>
  <c r="BI173" i="1"/>
  <c r="BJ173" i="1"/>
  <c r="BK173" i="1"/>
  <c r="AV174" i="1"/>
  <c r="BD174" i="1"/>
  <c r="BE174" i="1"/>
  <c r="BF174" i="1"/>
  <c r="BG174" i="1"/>
  <c r="BH174" i="1"/>
  <c r="BI174" i="1"/>
  <c r="BJ174" i="1"/>
  <c r="BK174" i="1"/>
  <c r="AV175" i="1"/>
  <c r="BD175" i="1"/>
  <c r="BE175" i="1"/>
  <c r="BF175" i="1"/>
  <c r="BG175" i="1"/>
  <c r="BH175" i="1"/>
  <c r="BI175" i="1"/>
  <c r="BJ175" i="1"/>
  <c r="BK175" i="1"/>
  <c r="AV176" i="1"/>
  <c r="BD176" i="1"/>
  <c r="BE176" i="1"/>
  <c r="BF176" i="1"/>
  <c r="BG176" i="1"/>
  <c r="BH176" i="1"/>
  <c r="BI176" i="1"/>
  <c r="BJ176" i="1"/>
  <c r="BK176" i="1"/>
  <c r="AV177" i="1"/>
  <c r="BD177" i="1"/>
  <c r="BE177" i="1"/>
  <c r="BF177" i="1"/>
  <c r="BG177" i="1"/>
  <c r="BH177" i="1"/>
  <c r="BI177" i="1"/>
  <c r="BJ177" i="1"/>
  <c r="BK177" i="1"/>
  <c r="AV178" i="1"/>
  <c r="BD178" i="1"/>
  <c r="BE178" i="1"/>
  <c r="BF178" i="1"/>
  <c r="BG178" i="1"/>
  <c r="BH178" i="1"/>
  <c r="BI178" i="1"/>
  <c r="BJ178" i="1"/>
  <c r="BK178" i="1"/>
  <c r="AV179" i="1"/>
  <c r="BD179" i="1"/>
  <c r="BE179" i="1"/>
  <c r="BF179" i="1"/>
  <c r="BG179" i="1"/>
  <c r="BH179" i="1"/>
  <c r="BI179" i="1"/>
  <c r="BJ179" i="1"/>
  <c r="BK179" i="1"/>
  <c r="AV180" i="1"/>
  <c r="BD180" i="1"/>
  <c r="BE180" i="1"/>
  <c r="BF180" i="1"/>
  <c r="BG180" i="1"/>
  <c r="BH180" i="1"/>
  <c r="BI180" i="1"/>
  <c r="BJ180" i="1"/>
  <c r="BK180" i="1"/>
  <c r="AV181" i="1"/>
  <c r="BD181" i="1"/>
  <c r="BE181" i="1"/>
  <c r="BF181" i="1"/>
  <c r="BG181" i="1"/>
  <c r="BH181" i="1"/>
  <c r="BI181" i="1"/>
  <c r="BJ181" i="1"/>
  <c r="BK181" i="1"/>
  <c r="AV182" i="1"/>
  <c r="BD182" i="1"/>
  <c r="BE182" i="1"/>
  <c r="BF182" i="1"/>
  <c r="BG182" i="1"/>
  <c r="BH182" i="1"/>
  <c r="BI182" i="1"/>
  <c r="BJ182" i="1"/>
  <c r="BK182" i="1"/>
  <c r="AV183" i="1"/>
  <c r="BD183" i="1"/>
  <c r="BE183" i="1"/>
  <c r="BF183" i="1"/>
  <c r="BG183" i="1"/>
  <c r="BH183" i="1"/>
  <c r="BI183" i="1"/>
  <c r="BJ183" i="1"/>
  <c r="BK183" i="1"/>
  <c r="AV184" i="1"/>
  <c r="BD184" i="1"/>
  <c r="BE184" i="1"/>
  <c r="BF184" i="1"/>
  <c r="BG184" i="1"/>
  <c r="BH184" i="1"/>
  <c r="BI184" i="1"/>
  <c r="BJ184" i="1"/>
  <c r="BK184" i="1"/>
  <c r="AV185" i="1"/>
  <c r="BD185" i="1"/>
  <c r="BE185" i="1"/>
  <c r="BF185" i="1"/>
  <c r="BG185" i="1"/>
  <c r="BH185" i="1"/>
  <c r="BI185" i="1"/>
  <c r="BJ185" i="1"/>
  <c r="BK185" i="1"/>
  <c r="AV186" i="1"/>
  <c r="BD186" i="1"/>
  <c r="BE186" i="1"/>
  <c r="BF186" i="1"/>
  <c r="BG186" i="1"/>
  <c r="BH186" i="1"/>
  <c r="BI186" i="1"/>
  <c r="BJ186" i="1"/>
  <c r="BK186" i="1"/>
  <c r="AV187" i="1"/>
  <c r="BD187" i="1"/>
  <c r="BE187" i="1"/>
  <c r="BF187" i="1"/>
  <c r="BG187" i="1"/>
  <c r="BH187" i="1"/>
  <c r="BI187" i="1"/>
  <c r="BJ187" i="1"/>
  <c r="BK187" i="1"/>
  <c r="AV188" i="1"/>
  <c r="BD188" i="1"/>
  <c r="BE188" i="1"/>
  <c r="BF188" i="1"/>
  <c r="BG188" i="1"/>
  <c r="BH188" i="1"/>
  <c r="BI188" i="1"/>
  <c r="BJ188" i="1"/>
  <c r="BK188" i="1"/>
  <c r="AV189" i="1"/>
  <c r="BD189" i="1"/>
  <c r="BE189" i="1"/>
  <c r="BF189" i="1"/>
  <c r="BG189" i="1"/>
  <c r="BH189" i="1"/>
  <c r="BI189" i="1"/>
  <c r="BJ189" i="1"/>
  <c r="BK189" i="1"/>
  <c r="AV190" i="1"/>
  <c r="BD190" i="1"/>
  <c r="BE190" i="1"/>
  <c r="BF190" i="1"/>
  <c r="BG190" i="1"/>
  <c r="BH190" i="1"/>
  <c r="BI190" i="1"/>
  <c r="BJ190" i="1"/>
  <c r="BK190" i="1"/>
  <c r="AV191" i="1"/>
  <c r="BD191" i="1"/>
  <c r="BE191" i="1"/>
  <c r="BF191" i="1"/>
  <c r="BG191" i="1"/>
  <c r="BH191" i="1"/>
  <c r="BI191" i="1"/>
  <c r="BJ191" i="1"/>
  <c r="BK191" i="1"/>
  <c r="AV192" i="1"/>
  <c r="BD192" i="1"/>
  <c r="BE192" i="1"/>
  <c r="BF192" i="1"/>
  <c r="BG192" i="1"/>
  <c r="BH192" i="1"/>
  <c r="BI192" i="1"/>
  <c r="BJ192" i="1"/>
  <c r="BK192" i="1"/>
  <c r="AV193" i="1"/>
  <c r="BD193" i="1"/>
  <c r="BE193" i="1"/>
  <c r="BF193" i="1"/>
  <c r="BG193" i="1"/>
  <c r="BH193" i="1"/>
  <c r="BI193" i="1"/>
  <c r="BJ193" i="1"/>
  <c r="BK193" i="1"/>
  <c r="AV194" i="1"/>
  <c r="BD194" i="1"/>
  <c r="BE194" i="1"/>
  <c r="BF194" i="1"/>
  <c r="BG194" i="1"/>
  <c r="BH194" i="1"/>
  <c r="BI194" i="1"/>
  <c r="BJ194" i="1"/>
  <c r="BK194" i="1"/>
  <c r="AV195" i="1"/>
  <c r="BD195" i="1"/>
  <c r="BE195" i="1"/>
  <c r="BF195" i="1"/>
  <c r="BG195" i="1"/>
  <c r="BH195" i="1"/>
  <c r="BI195" i="1"/>
  <c r="BJ195" i="1"/>
  <c r="BK195" i="1"/>
  <c r="AV196" i="1"/>
  <c r="BD196" i="1"/>
  <c r="BE196" i="1"/>
  <c r="BF196" i="1"/>
  <c r="BG196" i="1"/>
  <c r="BH196" i="1"/>
  <c r="BI196" i="1"/>
  <c r="BJ196" i="1"/>
  <c r="BK196" i="1"/>
  <c r="AV197" i="1"/>
  <c r="BD197" i="1"/>
  <c r="BE197" i="1"/>
  <c r="BF197" i="1"/>
  <c r="BG197" i="1"/>
  <c r="BH197" i="1"/>
  <c r="BI197" i="1"/>
  <c r="BJ197" i="1"/>
  <c r="BK197" i="1"/>
  <c r="AV198" i="1"/>
  <c r="BD198" i="1"/>
  <c r="BE198" i="1"/>
  <c r="BF198" i="1"/>
  <c r="BG198" i="1"/>
  <c r="BH198" i="1"/>
  <c r="BI198" i="1"/>
  <c r="BJ198" i="1"/>
  <c r="BK198" i="1"/>
  <c r="AV199" i="1"/>
  <c r="BD199" i="1"/>
  <c r="BE199" i="1"/>
  <c r="BF199" i="1"/>
  <c r="BG199" i="1"/>
  <c r="BH199" i="1"/>
  <c r="BI199" i="1"/>
  <c r="BJ199" i="1"/>
  <c r="BK199" i="1"/>
  <c r="AV200" i="1"/>
  <c r="BD200" i="1"/>
  <c r="BE200" i="1"/>
  <c r="BF200" i="1"/>
  <c r="BG200" i="1"/>
  <c r="BH200" i="1"/>
  <c r="BI200" i="1"/>
  <c r="BJ200" i="1"/>
  <c r="BK200" i="1"/>
  <c r="AV201" i="1"/>
  <c r="BD201" i="1"/>
  <c r="BE201" i="1"/>
  <c r="BF201" i="1"/>
  <c r="BG201" i="1"/>
  <c r="BH201" i="1"/>
  <c r="BI201" i="1"/>
  <c r="BJ201" i="1"/>
  <c r="BK201" i="1"/>
  <c r="AV202" i="1"/>
  <c r="BD202" i="1"/>
  <c r="BE202" i="1"/>
  <c r="BF202" i="1"/>
  <c r="BG202" i="1"/>
  <c r="BH202" i="1"/>
  <c r="BI202" i="1"/>
  <c r="BJ202" i="1"/>
  <c r="BK202" i="1"/>
  <c r="AV203" i="1"/>
  <c r="BD203" i="1"/>
  <c r="BE203" i="1"/>
  <c r="BF203" i="1"/>
  <c r="BG203" i="1"/>
  <c r="BH203" i="1"/>
  <c r="BI203" i="1"/>
  <c r="BJ203" i="1"/>
  <c r="BK203" i="1"/>
  <c r="AV204" i="1"/>
  <c r="BD204" i="1"/>
  <c r="BE204" i="1"/>
  <c r="BF204" i="1"/>
  <c r="BG204" i="1"/>
  <c r="BH204" i="1"/>
  <c r="BI204" i="1"/>
  <c r="BJ204" i="1"/>
  <c r="BK204" i="1"/>
  <c r="AV205" i="1"/>
  <c r="BD205" i="1"/>
  <c r="BE205" i="1"/>
  <c r="BF205" i="1"/>
  <c r="BG205" i="1"/>
  <c r="BH205" i="1"/>
  <c r="BI205" i="1"/>
  <c r="BJ205" i="1"/>
  <c r="BK205" i="1"/>
  <c r="AV206" i="1"/>
  <c r="BD206" i="1"/>
  <c r="BE206" i="1"/>
  <c r="BF206" i="1"/>
  <c r="BG206" i="1"/>
  <c r="BH206" i="1"/>
  <c r="BI206" i="1"/>
  <c r="BJ206" i="1"/>
  <c r="BK206" i="1"/>
  <c r="AV207" i="1"/>
  <c r="BD207" i="1"/>
  <c r="BE207" i="1"/>
  <c r="BF207" i="1"/>
  <c r="BG207" i="1"/>
  <c r="BH207" i="1"/>
  <c r="BI207" i="1"/>
  <c r="BJ207" i="1"/>
  <c r="BK207" i="1"/>
  <c r="AV208" i="1"/>
  <c r="BD208" i="1"/>
  <c r="BE208" i="1"/>
  <c r="BF208" i="1"/>
  <c r="BG208" i="1"/>
  <c r="BH208" i="1"/>
  <c r="BI208" i="1"/>
  <c r="BJ208" i="1"/>
  <c r="BK208" i="1"/>
  <c r="AV209" i="1"/>
  <c r="BD209" i="1"/>
  <c r="BE209" i="1"/>
  <c r="BF209" i="1"/>
  <c r="BG209" i="1"/>
  <c r="BH209" i="1"/>
  <c r="BI209" i="1"/>
  <c r="BJ209" i="1"/>
  <c r="BK209" i="1"/>
  <c r="AV210" i="1"/>
  <c r="BD210" i="1"/>
  <c r="BE210" i="1"/>
  <c r="BF210" i="1"/>
  <c r="BG210" i="1"/>
  <c r="BH210" i="1"/>
  <c r="BI210" i="1"/>
  <c r="BJ210" i="1"/>
  <c r="BK210" i="1"/>
  <c r="AV211" i="1"/>
  <c r="BD211" i="1"/>
  <c r="BE211" i="1"/>
  <c r="BF211" i="1"/>
  <c r="BG211" i="1"/>
  <c r="BH211" i="1"/>
  <c r="BI211" i="1"/>
  <c r="BJ211" i="1"/>
  <c r="BK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</calcChain>
</file>

<file path=xl/comments1.xml><?xml version="1.0" encoding="utf-8"?>
<comments xmlns="http://schemas.openxmlformats.org/spreadsheetml/2006/main">
  <authors>
    <author>s_mcrouch</author>
  </authors>
  <commentList>
    <comment ref="A60" authorId="0" shapeId="0">
      <text>
        <r>
          <rPr>
            <b/>
            <sz val="8"/>
            <color indexed="81"/>
            <rFont val="Tahoma"/>
          </rPr>
          <t>s_mcrouch:</t>
        </r>
        <r>
          <rPr>
            <sz val="8"/>
            <color indexed="81"/>
            <rFont val="Tahoma"/>
          </rPr>
          <t xml:space="preserve">
Add +1 Yr Come January 2002</t>
        </r>
      </text>
    </comment>
  </commentList>
</comments>
</file>

<file path=xl/sharedStrings.xml><?xml version="1.0" encoding="utf-8"?>
<sst xmlns="http://schemas.openxmlformats.org/spreadsheetml/2006/main" count="168" uniqueCount="57">
  <si>
    <t>Enron West Power Structuring</t>
  </si>
  <si>
    <t>Report Date:</t>
  </si>
  <si>
    <t>COB</t>
  </si>
  <si>
    <t>Mead</t>
  </si>
  <si>
    <t>Palo Verde</t>
  </si>
  <si>
    <t>Rockies</t>
  </si>
  <si>
    <t>Term</t>
  </si>
  <si>
    <t>Delivery Pt</t>
  </si>
  <si>
    <t>Mid-C</t>
  </si>
  <si>
    <t>NP-15</t>
  </si>
  <si>
    <t>SP-15</t>
  </si>
  <si>
    <t>Change</t>
  </si>
  <si>
    <t>Four Corners</t>
  </si>
  <si>
    <t>Gas Curves</t>
  </si>
  <si>
    <t>Date</t>
  </si>
  <si>
    <t>NG-PR-P</t>
  </si>
  <si>
    <t>NGI-MALIN-PR-D</t>
  </si>
  <si>
    <t>NGI-PGE/CG-PR-D</t>
  </si>
  <si>
    <t>NGI-SOCAL-PR-D</t>
  </si>
  <si>
    <t>IF-ELPO/SJ-PR-D</t>
  </si>
  <si>
    <t>IF-CIG/RKYMTN-PR-D</t>
  </si>
  <si>
    <r>
      <t xml:space="preserve">This Week's </t>
    </r>
    <r>
      <rPr>
        <b/>
        <sz val="12"/>
        <color indexed="52"/>
        <rFont val="Arial"/>
        <family val="2"/>
      </rPr>
      <t>Gas</t>
    </r>
    <r>
      <rPr>
        <b/>
        <sz val="12"/>
        <rFont val="Arial"/>
        <family val="2"/>
      </rPr>
      <t xml:space="preserve"> Prices</t>
    </r>
  </si>
  <si>
    <r>
      <t xml:space="preserve">Last Week's </t>
    </r>
    <r>
      <rPr>
        <b/>
        <sz val="12"/>
        <color indexed="52"/>
        <rFont val="Arial"/>
        <family val="2"/>
      </rPr>
      <t>Gas</t>
    </r>
    <r>
      <rPr>
        <b/>
        <sz val="12"/>
        <rFont val="Arial"/>
        <family val="2"/>
      </rPr>
      <t xml:space="preserve"> Prices</t>
    </r>
  </si>
  <si>
    <r>
      <t xml:space="preserve">Last Week's </t>
    </r>
    <r>
      <rPr>
        <b/>
        <sz val="12"/>
        <color indexed="10"/>
        <rFont val="Arial"/>
        <family val="2"/>
      </rPr>
      <t>Peak Power</t>
    </r>
    <r>
      <rPr>
        <b/>
        <sz val="12"/>
        <rFont val="Arial"/>
        <family val="2"/>
      </rPr>
      <t xml:space="preserve"> Prices</t>
    </r>
  </si>
  <si>
    <r>
      <t xml:space="preserve">This Week's </t>
    </r>
    <r>
      <rPr>
        <b/>
        <sz val="12"/>
        <color indexed="10"/>
        <rFont val="Arial"/>
        <family val="2"/>
      </rPr>
      <t>Peak Power</t>
    </r>
    <r>
      <rPr>
        <b/>
        <sz val="12"/>
        <rFont val="Arial"/>
        <family val="2"/>
      </rPr>
      <t xml:space="preserve"> Prices</t>
    </r>
  </si>
  <si>
    <t>Malin -.1</t>
  </si>
  <si>
    <t>Malin</t>
  </si>
  <si>
    <t>PGAE CG</t>
  </si>
  <si>
    <t>Socal</t>
  </si>
  <si>
    <t>Socal +.41</t>
  </si>
  <si>
    <t>San Juan</t>
  </si>
  <si>
    <t>CIG - Rockies</t>
  </si>
  <si>
    <t>To Paste</t>
  </si>
  <si>
    <t>PG&amp;E City Gate</t>
  </si>
  <si>
    <t>Date Definitions</t>
  </si>
  <si>
    <t>Start</t>
  </si>
  <si>
    <t>End</t>
  </si>
  <si>
    <t xml:space="preserve">Term </t>
  </si>
  <si>
    <t>Stanfield</t>
  </si>
  <si>
    <t>NYMEX</t>
  </si>
  <si>
    <t>CIG/Rockies</t>
  </si>
  <si>
    <t>Weekly Price Sheet - Notional</t>
  </si>
  <si>
    <t>Implied Heat Rate - Peak Mid (MMBtu/MWh)</t>
  </si>
  <si>
    <t>Curve Date:</t>
  </si>
  <si>
    <t>-</t>
  </si>
  <si>
    <r>
      <t xml:space="preserve">This Week's </t>
    </r>
    <r>
      <rPr>
        <b/>
        <sz val="12"/>
        <color indexed="12"/>
        <rFont val="Arial"/>
        <family val="2"/>
      </rPr>
      <t>Flat Power</t>
    </r>
    <r>
      <rPr>
        <b/>
        <sz val="12"/>
        <rFont val="Arial"/>
        <family val="2"/>
      </rPr>
      <t xml:space="preserve"> Prices</t>
    </r>
  </si>
  <si>
    <r>
      <t xml:space="preserve">Last Week's </t>
    </r>
    <r>
      <rPr>
        <b/>
        <sz val="12"/>
        <color indexed="12"/>
        <rFont val="Arial"/>
        <family val="2"/>
      </rPr>
      <t>Flat Power</t>
    </r>
    <r>
      <rPr>
        <b/>
        <sz val="12"/>
        <rFont val="Arial"/>
        <family val="2"/>
      </rPr>
      <t xml:space="preserve"> Prices</t>
    </r>
  </si>
  <si>
    <t>Q3-2002</t>
  </si>
  <si>
    <t>Power Prices - Peak Mid ($/MWh)</t>
  </si>
  <si>
    <t>Gas Prices - Mid ($/MMBtu)</t>
  </si>
  <si>
    <t>Power Prices - Flat Mid ($/MWh)</t>
  </si>
  <si>
    <t>SoCal</t>
  </si>
  <si>
    <t>Q3-2003</t>
  </si>
  <si>
    <t>Q1-2003</t>
  </si>
  <si>
    <t>2004-2008</t>
  </si>
  <si>
    <t>2004-2013</t>
  </si>
  <si>
    <t>2004-2018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</si>
</sst>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mmmm\ d\,\ yyyy"/>
    <numFmt numFmtId="170" formatCode="0.000"/>
    <numFmt numFmtId="173" formatCode="0.00_);[Red]\(0.00\)"/>
    <numFmt numFmtId="174" formatCode="0&quot; Days&quot;"/>
    <numFmt numFmtId="175" formatCode="0&quot; Year&quot;"/>
    <numFmt numFmtId="176" formatCode="0&quot;  Years&quot;"/>
    <numFmt numFmtId="178" formatCode="&quot;$&quot;#,##0.000_);[Red]\(&quot;$&quot;#,##0.000\)"/>
    <numFmt numFmtId="185" formatCode="0.000000_)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8"/>
      <color indexed="12"/>
      <name val="Arial"/>
    </font>
    <font>
      <b/>
      <sz val="10"/>
      <name val="Arial"/>
    </font>
    <font>
      <sz val="12"/>
      <name val="Arial"/>
    </font>
    <font>
      <b/>
      <sz val="12"/>
      <color indexed="52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2"/>
      <name val="Courier"/>
      <family val="3"/>
    </font>
    <font>
      <sz val="10"/>
      <name val="Arial"/>
      <family val="2"/>
    </font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sz val="10"/>
      <name val="Courier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164" fontId="3" fillId="2" borderId="0" xfId="0" applyNumberFormat="1" applyFont="1" applyFill="1" applyAlignment="1">
      <alignment horizontal="left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7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1" fontId="3" fillId="2" borderId="0" xfId="0" applyNumberFormat="1" applyFont="1" applyFill="1" applyBorder="1" applyAlignment="1">
      <alignment horizontal="right"/>
    </xf>
    <xf numFmtId="17" fontId="5" fillId="2" borderId="6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0" fontId="6" fillId="2" borderId="0" xfId="0" applyFont="1" applyFill="1" applyAlignment="1"/>
    <xf numFmtId="0" fontId="8" fillId="2" borderId="0" xfId="0" applyFont="1" applyFill="1" applyAlignment="1"/>
    <xf numFmtId="0" fontId="0" fillId="2" borderId="0" xfId="0" applyFill="1" applyBorder="1" applyAlignment="1"/>
    <xf numFmtId="0" fontId="0" fillId="2" borderId="0" xfId="0" applyFill="1" applyAlignment="1"/>
    <xf numFmtId="17" fontId="5" fillId="2" borderId="7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left"/>
    </xf>
    <xf numFmtId="173" fontId="4" fillId="2" borderId="2" xfId="0" applyNumberFormat="1" applyFont="1" applyFill="1" applyBorder="1" applyAlignment="1">
      <alignment horizontal="center"/>
    </xf>
    <xf numFmtId="173" fontId="4" fillId="2" borderId="0" xfId="0" applyNumberFormat="1" applyFont="1" applyFill="1" applyBorder="1" applyAlignment="1">
      <alignment horizontal="center"/>
    </xf>
    <xf numFmtId="173" fontId="4" fillId="2" borderId="5" xfId="0" applyNumberFormat="1" applyFont="1" applyFill="1" applyBorder="1" applyAlignment="1">
      <alignment horizontal="center"/>
    </xf>
    <xf numFmtId="37" fontId="9" fillId="2" borderId="0" xfId="0" applyNumberFormat="1" applyFont="1" applyFill="1" applyBorder="1" applyProtection="1"/>
    <xf numFmtId="8" fontId="0" fillId="2" borderId="0" xfId="0" applyNumberFormat="1" applyFill="1" applyAlignment="1">
      <alignment horizontal="center"/>
    </xf>
    <xf numFmtId="17" fontId="5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8" fontId="0" fillId="2" borderId="0" xfId="0" applyNumberForma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4" fontId="10" fillId="2" borderId="0" xfId="0" applyNumberFormat="1" applyFont="1" applyFill="1" applyBorder="1" applyAlignment="1" applyProtection="1">
      <alignment horizontal="center"/>
    </xf>
    <xf numFmtId="8" fontId="10" fillId="2" borderId="0" xfId="0" applyNumberFormat="1" applyFont="1" applyFill="1" applyBorder="1" applyAlignment="1" applyProtection="1">
      <alignment horizontal="center"/>
    </xf>
    <xf numFmtId="14" fontId="5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/>
    <xf numFmtId="174" fontId="5" fillId="2" borderId="9" xfId="0" applyNumberFormat="1" applyFont="1" applyFill="1" applyBorder="1" applyAlignment="1">
      <alignment horizontal="left"/>
    </xf>
    <xf numFmtId="14" fontId="5" fillId="2" borderId="3" xfId="0" applyNumberFormat="1" applyFont="1" applyFill="1" applyBorder="1" applyAlignment="1">
      <alignment horizontal="center"/>
    </xf>
    <xf numFmtId="174" fontId="5" fillId="2" borderId="10" xfId="0" applyNumberFormat="1" applyFont="1" applyFill="1" applyBorder="1" applyAlignment="1">
      <alignment horizontal="left"/>
    </xf>
    <xf numFmtId="175" fontId="5" fillId="2" borderId="10" xfId="0" applyNumberFormat="1" applyFont="1" applyFill="1" applyBorder="1" applyAlignment="1">
      <alignment horizontal="left"/>
    </xf>
    <xf numFmtId="176" fontId="5" fillId="2" borderId="10" xfId="0" applyNumberFormat="1" applyFont="1" applyFill="1" applyBorder="1" applyAlignment="1">
      <alignment horizontal="left"/>
    </xf>
    <xf numFmtId="14" fontId="5" fillId="2" borderId="4" xfId="0" applyNumberFormat="1" applyFont="1" applyFill="1" applyBorder="1" applyAlignment="1">
      <alignment horizontal="center"/>
    </xf>
    <xf numFmtId="14" fontId="5" fillId="2" borderId="5" xfId="0" applyNumberFormat="1" applyFont="1" applyFill="1" applyBorder="1" applyAlignment="1">
      <alignment horizontal="center"/>
    </xf>
    <xf numFmtId="0" fontId="0" fillId="2" borderId="5" xfId="0" applyFill="1" applyBorder="1" applyAlignment="1"/>
    <xf numFmtId="176" fontId="5" fillId="2" borderId="11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0" fillId="2" borderId="0" xfId="0" quotePrefix="1" applyFill="1" applyBorder="1"/>
    <xf numFmtId="170" fontId="0" fillId="2" borderId="0" xfId="0" quotePrefix="1" applyNumberFormat="1" applyFill="1" applyBorder="1"/>
    <xf numFmtId="2" fontId="4" fillId="3" borderId="1" xfId="0" quotePrefix="1" applyNumberFormat="1" applyFont="1" applyFill="1" applyBorder="1" applyAlignment="1">
      <alignment horizontal="center"/>
    </xf>
    <xf numFmtId="2" fontId="0" fillId="3" borderId="2" xfId="0" quotePrefix="1" applyNumberFormat="1" applyFill="1" applyBorder="1" applyAlignment="1">
      <alignment horizontal="center"/>
    </xf>
    <xf numFmtId="2" fontId="0" fillId="3" borderId="9" xfId="0" quotePrefix="1" applyNumberFormat="1" applyFill="1" applyBorder="1" applyAlignment="1">
      <alignment horizontal="center"/>
    </xf>
    <xf numFmtId="2" fontId="4" fillId="3" borderId="3" xfId="0" quotePrefix="1" applyNumberFormat="1" applyFont="1" applyFill="1" applyBorder="1" applyAlignment="1">
      <alignment horizontal="center"/>
    </xf>
    <xf numFmtId="2" fontId="0" fillId="3" borderId="0" xfId="0" quotePrefix="1" applyNumberFormat="1" applyFill="1" applyBorder="1" applyAlignment="1">
      <alignment horizontal="center"/>
    </xf>
    <xf numFmtId="2" fontId="0" fillId="3" borderId="10" xfId="0" quotePrefix="1" applyNumberFormat="1" applyFill="1" applyBorder="1" applyAlignment="1">
      <alignment horizontal="center"/>
    </xf>
    <xf numFmtId="2" fontId="4" fillId="3" borderId="4" xfId="0" quotePrefix="1" applyNumberFormat="1" applyFont="1" applyFill="1" applyBorder="1" applyAlignment="1">
      <alignment horizontal="center"/>
    </xf>
    <xf numFmtId="2" fontId="0" fillId="3" borderId="5" xfId="0" quotePrefix="1" applyNumberFormat="1" applyFill="1" applyBorder="1" applyAlignment="1">
      <alignment horizontal="center"/>
    </xf>
    <xf numFmtId="2" fontId="0" fillId="3" borderId="11" xfId="0" quotePrefix="1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2" fontId="4" fillId="4" borderId="10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4" fillId="4" borderId="11" xfId="0" applyNumberFormat="1" applyFont="1" applyFill="1" applyBorder="1" applyAlignment="1">
      <alignment horizontal="center"/>
    </xf>
    <xf numFmtId="173" fontId="0" fillId="2" borderId="0" xfId="0" applyNumberFormat="1" applyFill="1" applyBorder="1"/>
    <xf numFmtId="14" fontId="11" fillId="2" borderId="0" xfId="0" applyNumberFormat="1" applyFont="1" applyFill="1" applyBorder="1"/>
    <xf numFmtId="0" fontId="0" fillId="2" borderId="0" xfId="0" applyFill="1" applyBorder="1" applyAlignment="1">
      <alignment horizontal="center"/>
    </xf>
    <xf numFmtId="0" fontId="17" fillId="2" borderId="0" xfId="0" applyFont="1" applyFill="1" applyBorder="1" applyAlignment="1"/>
    <xf numFmtId="40" fontId="17" fillId="2" borderId="0" xfId="1" applyNumberFormat="1" applyFont="1" applyFill="1" applyBorder="1"/>
    <xf numFmtId="40" fontId="17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8" fontId="0" fillId="0" borderId="0" xfId="0" applyNumberFormat="1" applyBorder="1"/>
    <xf numFmtId="0" fontId="16" fillId="2" borderId="12" xfId="0" applyFont="1" applyFill="1" applyBorder="1" applyAlignment="1" applyProtection="1">
      <alignment horizontal="center"/>
    </xf>
    <xf numFmtId="0" fontId="16" fillId="2" borderId="13" xfId="0" applyFont="1" applyFill="1" applyBorder="1" applyAlignment="1" applyProtection="1">
      <alignment horizontal="center"/>
    </xf>
    <xf numFmtId="0" fontId="16" fillId="2" borderId="14" xfId="0" applyFont="1" applyFill="1" applyBorder="1" applyAlignment="1" applyProtection="1">
      <alignment horizontal="center"/>
    </xf>
    <xf numFmtId="8" fontId="17" fillId="2" borderId="15" xfId="0" applyNumberFormat="1" applyFont="1" applyFill="1" applyBorder="1" applyAlignment="1" applyProtection="1">
      <alignment horizontal="center"/>
    </xf>
    <xf numFmtId="178" fontId="17" fillId="2" borderId="15" xfId="0" applyNumberFormat="1" applyFont="1" applyFill="1" applyBorder="1" applyAlignment="1" applyProtection="1">
      <alignment horizontal="center"/>
    </xf>
    <xf numFmtId="14" fontId="17" fillId="2" borderId="16" xfId="0" applyNumberFormat="1" applyFont="1" applyFill="1" applyBorder="1" applyAlignment="1" applyProtection="1">
      <alignment horizontal="center"/>
    </xf>
    <xf numFmtId="8" fontId="17" fillId="2" borderId="17" xfId="0" applyNumberFormat="1" applyFont="1" applyFill="1" applyBorder="1" applyAlignment="1" applyProtection="1">
      <alignment horizontal="center"/>
    </xf>
    <xf numFmtId="8" fontId="17" fillId="2" borderId="18" xfId="0" applyNumberFormat="1" applyFont="1" applyFill="1" applyBorder="1" applyAlignment="1" applyProtection="1">
      <alignment horizontal="center"/>
    </xf>
    <xf numFmtId="14" fontId="17" fillId="2" borderId="19" xfId="0" applyNumberFormat="1" applyFont="1" applyFill="1" applyBorder="1" applyAlignment="1" applyProtection="1">
      <alignment horizontal="center"/>
    </xf>
    <xf numFmtId="8" fontId="17" fillId="2" borderId="20" xfId="0" applyNumberFormat="1" applyFont="1" applyFill="1" applyBorder="1" applyAlignment="1" applyProtection="1">
      <alignment horizontal="center"/>
    </xf>
    <xf numFmtId="14" fontId="17" fillId="2" borderId="21" xfId="0" applyNumberFormat="1" applyFont="1" applyFill="1" applyBorder="1" applyAlignment="1" applyProtection="1">
      <alignment horizontal="center"/>
    </xf>
    <xf numFmtId="8" fontId="17" fillId="2" borderId="22" xfId="0" applyNumberFormat="1" applyFont="1" applyFill="1" applyBorder="1" applyAlignment="1" applyProtection="1">
      <alignment horizontal="center"/>
    </xf>
    <xf numFmtId="8" fontId="17" fillId="2" borderId="23" xfId="0" applyNumberFormat="1" applyFont="1" applyFill="1" applyBorder="1" applyAlignment="1" applyProtection="1">
      <alignment horizontal="center"/>
    </xf>
    <xf numFmtId="8" fontId="17" fillId="0" borderId="20" xfId="0" applyNumberFormat="1" applyFont="1" applyFill="1" applyBorder="1" applyAlignment="1" applyProtection="1">
      <alignment horizontal="center"/>
    </xf>
    <xf numFmtId="0" fontId="4" fillId="2" borderId="0" xfId="0" applyFont="1" applyFill="1"/>
    <xf numFmtId="0" fontId="4" fillId="2" borderId="2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40" fontId="5" fillId="2" borderId="7" xfId="0" applyNumberFormat="1" applyFont="1" applyFill="1" applyBorder="1" applyAlignment="1">
      <alignment horizontal="center"/>
    </xf>
    <xf numFmtId="40" fontId="4" fillId="2" borderId="2" xfId="1" applyNumberFormat="1" applyFont="1" applyFill="1" applyBorder="1" applyAlignment="1">
      <alignment horizontal="center"/>
    </xf>
    <xf numFmtId="40" fontId="4" fillId="2" borderId="0" xfId="1" applyNumberFormat="1" applyFont="1" applyFill="1" applyBorder="1" applyAlignment="1">
      <alignment horizontal="center"/>
    </xf>
    <xf numFmtId="40" fontId="4" fillId="2" borderId="5" xfId="1" applyNumberFormat="1" applyFont="1" applyFill="1" applyBorder="1" applyAlignment="1">
      <alignment horizontal="center"/>
    </xf>
    <xf numFmtId="40" fontId="4" fillId="2" borderId="2" xfId="0" applyNumberFormat="1" applyFont="1" applyFill="1" applyBorder="1" applyAlignment="1">
      <alignment horizontal="center"/>
    </xf>
    <xf numFmtId="40" fontId="4" fillId="2" borderId="0" xfId="0" applyNumberFormat="1" applyFont="1" applyFill="1" applyBorder="1" applyAlignment="1">
      <alignment horizontal="center"/>
    </xf>
    <xf numFmtId="40" fontId="4" fillId="2" borderId="5" xfId="0" applyNumberFormat="1" applyFont="1" applyFill="1" applyBorder="1" applyAlignment="1">
      <alignment horizontal="center"/>
    </xf>
    <xf numFmtId="17" fontId="20" fillId="2" borderId="0" xfId="0" applyNumberFormat="1" applyFont="1" applyFill="1" applyBorder="1" applyAlignment="1">
      <alignment horizontal="right"/>
    </xf>
    <xf numFmtId="2" fontId="21" fillId="2" borderId="0" xfId="0" applyNumberFormat="1" applyFont="1" applyFill="1" applyBorder="1" applyAlignment="1">
      <alignment horizontal="center"/>
    </xf>
    <xf numFmtId="1" fontId="20" fillId="2" borderId="0" xfId="0" applyNumberFormat="1" applyFont="1" applyFill="1" applyBorder="1" applyAlignment="1">
      <alignment horizontal="right"/>
    </xf>
    <xf numFmtId="0" fontId="22" fillId="2" borderId="0" xfId="0" applyFont="1" applyFill="1" applyBorder="1"/>
    <xf numFmtId="0" fontId="22" fillId="2" borderId="0" xfId="0" applyFont="1" applyFill="1" applyBorder="1" applyAlignment="1"/>
    <xf numFmtId="40" fontId="5" fillId="2" borderId="8" xfId="0" applyNumberFormat="1" applyFont="1" applyFill="1" applyBorder="1" applyAlignment="1">
      <alignment horizontal="center"/>
    </xf>
    <xf numFmtId="40" fontId="4" fillId="2" borderId="9" xfId="0" applyNumberFormat="1" applyFont="1" applyFill="1" applyBorder="1" applyAlignment="1">
      <alignment horizontal="center"/>
    </xf>
    <xf numFmtId="40" fontId="4" fillId="2" borderId="10" xfId="0" applyNumberFormat="1" applyFont="1" applyFill="1" applyBorder="1" applyAlignment="1">
      <alignment horizontal="center"/>
    </xf>
    <xf numFmtId="40" fontId="4" fillId="2" borderId="11" xfId="0" applyNumberFormat="1" applyFont="1" applyFill="1" applyBorder="1" applyAlignment="1">
      <alignment horizontal="center"/>
    </xf>
    <xf numFmtId="0" fontId="5" fillId="2" borderId="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3" fontId="4" fillId="2" borderId="0" xfId="0" applyNumberFormat="1" applyFon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17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8" fontId="0" fillId="0" borderId="0" xfId="0" applyNumberFormat="1"/>
    <xf numFmtId="8" fontId="0" fillId="0" borderId="10" xfId="0" applyNumberFormat="1" applyBorder="1"/>
    <xf numFmtId="0" fontId="2" fillId="2" borderId="6" xfId="0" applyFont="1" applyFill="1" applyBorder="1" applyAlignment="1">
      <alignment horizontal="center"/>
    </xf>
    <xf numFmtId="14" fontId="11" fillId="2" borderId="24" xfId="0" applyNumberFormat="1" applyFont="1" applyFill="1" applyBorder="1"/>
    <xf numFmtId="14" fontId="11" fillId="2" borderId="25" xfId="0" applyNumberFormat="1" applyFont="1" applyFill="1" applyBorder="1"/>
    <xf numFmtId="14" fontId="11" fillId="2" borderId="26" xfId="0" applyNumberFormat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8" fontId="0" fillId="0" borderId="3" xfId="0" applyNumberFormat="1" applyBorder="1"/>
    <xf numFmtId="8" fontId="0" fillId="0" borderId="4" xfId="0" applyNumberFormat="1" applyBorder="1"/>
    <xf numFmtId="8" fontId="0" fillId="0" borderId="5" xfId="0" applyNumberFormat="1" applyBorder="1"/>
    <xf numFmtId="8" fontId="0" fillId="0" borderId="11" xfId="0" applyNumberFormat="1" applyBorder="1"/>
    <xf numFmtId="178" fontId="0" fillId="0" borderId="3" xfId="0" applyNumberFormat="1" applyBorder="1"/>
    <xf numFmtId="178" fontId="0" fillId="0" borderId="0" xfId="0" applyNumberFormat="1" applyBorder="1"/>
    <xf numFmtId="178" fontId="0" fillId="0" borderId="10" xfId="0" applyNumberFormat="1" applyBorder="1"/>
    <xf numFmtId="40" fontId="21" fillId="2" borderId="2" xfId="1" applyNumberFormat="1" applyFont="1" applyFill="1" applyBorder="1" applyAlignment="1">
      <alignment horizontal="center"/>
    </xf>
    <xf numFmtId="40" fontId="21" fillId="2" borderId="0" xfId="1" applyNumberFormat="1" applyFont="1" applyFill="1" applyBorder="1" applyAlignment="1">
      <alignment horizontal="center"/>
    </xf>
    <xf numFmtId="40" fontId="21" fillId="2" borderId="5" xfId="1" applyNumberFormat="1" applyFont="1" applyFill="1" applyBorder="1" applyAlignment="1">
      <alignment horizontal="center"/>
    </xf>
    <xf numFmtId="40" fontId="21" fillId="2" borderId="2" xfId="0" applyNumberFormat="1" applyFont="1" applyFill="1" applyBorder="1" applyAlignment="1">
      <alignment horizontal="center"/>
    </xf>
    <xf numFmtId="40" fontId="21" fillId="2" borderId="0" xfId="0" applyNumberFormat="1" applyFont="1" applyFill="1" applyBorder="1" applyAlignment="1">
      <alignment horizontal="center"/>
    </xf>
    <xf numFmtId="40" fontId="21" fillId="2" borderId="5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7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Citygate Gas Price</a:t>
            </a:r>
          </a:p>
        </c:rich>
      </c:tx>
      <c:layout>
        <c:manualLayout>
          <c:xMode val="edge"/>
          <c:yMode val="edge"/>
          <c:x val="0.4184239733629300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1908646003262642"/>
          <c:w val="0.93118756936736957"/>
          <c:h val="0.78792822185970635"/>
        </c:manualLayout>
      </c:layout>
      <c:lineChart>
        <c:grouping val="standard"/>
        <c:varyColors val="0"/>
        <c:ser>
          <c:idx val="1"/>
          <c:order val="0"/>
          <c:tx>
            <c:strRef>
              <c:f>'Term Prices'!$BF$2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Prices'!$BF$3:$BF$81</c:f>
              <c:numCache>
                <c:formatCode>"$"#,##0.00_);[Red]\("$"#,##0.00\)</c:formatCode>
                <c:ptCount val="79"/>
                <c:pt idx="0">
                  <c:v>2.31</c:v>
                </c:pt>
                <c:pt idx="1">
                  <c:v>2.2660000000000005</c:v>
                </c:pt>
                <c:pt idx="2">
                  <c:v>2.3010000000000002</c:v>
                </c:pt>
                <c:pt idx="3">
                  <c:v>2.3560000000000003</c:v>
                </c:pt>
                <c:pt idx="4">
                  <c:v>2.4160000000000004</c:v>
                </c:pt>
                <c:pt idx="5">
                  <c:v>2.556</c:v>
                </c:pt>
                <c:pt idx="6">
                  <c:v>2.6060000000000003</c:v>
                </c:pt>
                <c:pt idx="7">
                  <c:v>2.62</c:v>
                </c:pt>
                <c:pt idx="8">
                  <c:v>2.6710000000000003</c:v>
                </c:pt>
                <c:pt idx="9">
                  <c:v>2.9380000000000002</c:v>
                </c:pt>
                <c:pt idx="10">
                  <c:v>3.1630000000000003</c:v>
                </c:pt>
                <c:pt idx="11">
                  <c:v>3.343</c:v>
                </c:pt>
                <c:pt idx="12">
                  <c:v>3.2629999999999999</c:v>
                </c:pt>
                <c:pt idx="13">
                  <c:v>3.1179999999999999</c:v>
                </c:pt>
                <c:pt idx="14">
                  <c:v>3.0130000000000003</c:v>
                </c:pt>
                <c:pt idx="15">
                  <c:v>3.0130000000000003</c:v>
                </c:pt>
                <c:pt idx="16">
                  <c:v>3.048</c:v>
                </c:pt>
                <c:pt idx="17">
                  <c:v>3.0830000000000002</c:v>
                </c:pt>
                <c:pt idx="18">
                  <c:v>3.125</c:v>
                </c:pt>
                <c:pt idx="19">
                  <c:v>3.12</c:v>
                </c:pt>
                <c:pt idx="20">
                  <c:v>3.16</c:v>
                </c:pt>
                <c:pt idx="21">
                  <c:v>3.3420000000000001</c:v>
                </c:pt>
                <c:pt idx="22">
                  <c:v>3.49</c:v>
                </c:pt>
                <c:pt idx="23">
                  <c:v>3.5500000000000003</c:v>
                </c:pt>
                <c:pt idx="24">
                  <c:v>3.4560000000000004</c:v>
                </c:pt>
                <c:pt idx="25">
                  <c:v>3.3560000000000003</c:v>
                </c:pt>
                <c:pt idx="26">
                  <c:v>3.1490000000000005</c:v>
                </c:pt>
                <c:pt idx="27">
                  <c:v>3.1520000000000001</c:v>
                </c:pt>
                <c:pt idx="28">
                  <c:v>3.1920000000000002</c:v>
                </c:pt>
                <c:pt idx="29">
                  <c:v>3.2320000000000002</c:v>
                </c:pt>
                <c:pt idx="30">
                  <c:v>3.2820000000000005</c:v>
                </c:pt>
                <c:pt idx="31">
                  <c:v>3.2670000000000003</c:v>
                </c:pt>
                <c:pt idx="32">
                  <c:v>3.2820000000000005</c:v>
                </c:pt>
                <c:pt idx="33">
                  <c:v>3.5020000000000002</c:v>
                </c:pt>
                <c:pt idx="34">
                  <c:v>3.637</c:v>
                </c:pt>
                <c:pt idx="35">
                  <c:v>3.6920000000000002</c:v>
                </c:pt>
                <c:pt idx="36">
                  <c:v>3.6110000000000002</c:v>
                </c:pt>
                <c:pt idx="37">
                  <c:v>3.5110000000000001</c:v>
                </c:pt>
                <c:pt idx="38">
                  <c:v>3.2390000000000003</c:v>
                </c:pt>
                <c:pt idx="39">
                  <c:v>3.242</c:v>
                </c:pt>
                <c:pt idx="40">
                  <c:v>3.282</c:v>
                </c:pt>
                <c:pt idx="41">
                  <c:v>3.3220000000000001</c:v>
                </c:pt>
                <c:pt idx="42">
                  <c:v>3.3720000000000003</c:v>
                </c:pt>
                <c:pt idx="43">
                  <c:v>3.3570000000000002</c:v>
                </c:pt>
                <c:pt idx="44">
                  <c:v>3.3720000000000003</c:v>
                </c:pt>
                <c:pt idx="45">
                  <c:v>3.6070000000000002</c:v>
                </c:pt>
                <c:pt idx="46">
                  <c:v>3.742</c:v>
                </c:pt>
                <c:pt idx="47">
                  <c:v>3.7920000000000003</c:v>
                </c:pt>
                <c:pt idx="48">
                  <c:v>3.7110000000000003</c:v>
                </c:pt>
                <c:pt idx="49">
                  <c:v>3.6110000000000002</c:v>
                </c:pt>
                <c:pt idx="50">
                  <c:v>3.3390000000000004</c:v>
                </c:pt>
                <c:pt idx="51">
                  <c:v>3.3420000000000001</c:v>
                </c:pt>
                <c:pt idx="52">
                  <c:v>3.3820000000000001</c:v>
                </c:pt>
                <c:pt idx="53">
                  <c:v>3.4220000000000002</c:v>
                </c:pt>
                <c:pt idx="54">
                  <c:v>3.4720000000000004</c:v>
                </c:pt>
                <c:pt idx="55">
                  <c:v>3.4570000000000003</c:v>
                </c:pt>
                <c:pt idx="56">
                  <c:v>3.4720000000000004</c:v>
                </c:pt>
                <c:pt idx="57">
                  <c:v>3.7070000000000003</c:v>
                </c:pt>
                <c:pt idx="58">
                  <c:v>3.8420000000000001</c:v>
                </c:pt>
                <c:pt idx="59">
                  <c:v>3.887</c:v>
                </c:pt>
                <c:pt idx="60">
                  <c:v>3.806</c:v>
                </c:pt>
                <c:pt idx="61">
                  <c:v>3.706</c:v>
                </c:pt>
                <c:pt idx="62">
                  <c:v>3.4340000000000002</c:v>
                </c:pt>
                <c:pt idx="63">
                  <c:v>3.4370000000000003</c:v>
                </c:pt>
                <c:pt idx="64">
                  <c:v>3.4770000000000003</c:v>
                </c:pt>
                <c:pt idx="65">
                  <c:v>3.5170000000000003</c:v>
                </c:pt>
                <c:pt idx="66">
                  <c:v>3.5670000000000002</c:v>
                </c:pt>
                <c:pt idx="67">
                  <c:v>3.552</c:v>
                </c:pt>
                <c:pt idx="68">
                  <c:v>3.5670000000000002</c:v>
                </c:pt>
                <c:pt idx="69">
                  <c:v>3.802</c:v>
                </c:pt>
                <c:pt idx="70">
                  <c:v>3.9370000000000003</c:v>
                </c:pt>
                <c:pt idx="71">
                  <c:v>3.9820000000000002</c:v>
                </c:pt>
                <c:pt idx="72">
                  <c:v>3.9010000000000002</c:v>
                </c:pt>
                <c:pt idx="73">
                  <c:v>3.8010000000000002</c:v>
                </c:pt>
                <c:pt idx="74">
                  <c:v>3.5290000000000004</c:v>
                </c:pt>
                <c:pt idx="75">
                  <c:v>3.532</c:v>
                </c:pt>
                <c:pt idx="76">
                  <c:v>3.5720000000000001</c:v>
                </c:pt>
                <c:pt idx="77">
                  <c:v>3.6120000000000001</c:v>
                </c:pt>
                <c:pt idx="78">
                  <c:v>3.6620000000000004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F-436A-ACBE-AAE7ED8FF36A}"/>
            </c:ext>
          </c:extLst>
        </c:ser>
        <c:ser>
          <c:idx val="2"/>
          <c:order val="1"/>
          <c:tx>
            <c:strRef>
              <c:f>'Term Prices'!$BG$2</c:f>
              <c:strCache>
                <c:ptCount val="1"/>
                <c:pt idx="0">
                  <c:v>PG&amp;E City Gate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Prices'!$BG$3:$BG$81</c:f>
              <c:numCache>
                <c:formatCode>"$"#,##0.00_);[Red]\("$"#,##0.00\)</c:formatCode>
                <c:ptCount val="79"/>
                <c:pt idx="0">
                  <c:v>2.5249999999999999</c:v>
                </c:pt>
                <c:pt idx="1">
                  <c:v>2.4710000000000001</c:v>
                </c:pt>
                <c:pt idx="2">
                  <c:v>2.5059999999999998</c:v>
                </c:pt>
                <c:pt idx="3">
                  <c:v>2.5609999999999999</c:v>
                </c:pt>
                <c:pt idx="4">
                  <c:v>2.621</c:v>
                </c:pt>
                <c:pt idx="5">
                  <c:v>2.7759999999999998</c:v>
                </c:pt>
                <c:pt idx="6">
                  <c:v>2.8260000000000001</c:v>
                </c:pt>
                <c:pt idx="7">
                  <c:v>2.84</c:v>
                </c:pt>
                <c:pt idx="8">
                  <c:v>2.8310000000000004</c:v>
                </c:pt>
                <c:pt idx="9">
                  <c:v>3.1030000000000002</c:v>
                </c:pt>
                <c:pt idx="10">
                  <c:v>3.4180000000000001</c:v>
                </c:pt>
                <c:pt idx="11">
                  <c:v>3.573</c:v>
                </c:pt>
                <c:pt idx="12">
                  <c:v>3.5030000000000001</c:v>
                </c:pt>
                <c:pt idx="13">
                  <c:v>3.2680000000000002</c:v>
                </c:pt>
                <c:pt idx="14">
                  <c:v>3.3230000000000004</c:v>
                </c:pt>
                <c:pt idx="15">
                  <c:v>3.3230000000000004</c:v>
                </c:pt>
                <c:pt idx="16">
                  <c:v>3.3580000000000001</c:v>
                </c:pt>
                <c:pt idx="17">
                  <c:v>3.3930000000000002</c:v>
                </c:pt>
                <c:pt idx="18">
                  <c:v>3.4350000000000001</c:v>
                </c:pt>
                <c:pt idx="19">
                  <c:v>3.43</c:v>
                </c:pt>
                <c:pt idx="20">
                  <c:v>3.47</c:v>
                </c:pt>
                <c:pt idx="21">
                  <c:v>3.702</c:v>
                </c:pt>
                <c:pt idx="22">
                  <c:v>3.8600000000000003</c:v>
                </c:pt>
                <c:pt idx="23">
                  <c:v>3.95</c:v>
                </c:pt>
                <c:pt idx="24">
                  <c:v>3.8160000000000003</c:v>
                </c:pt>
                <c:pt idx="25">
                  <c:v>3.5960000000000001</c:v>
                </c:pt>
                <c:pt idx="26">
                  <c:v>3.5740000000000003</c:v>
                </c:pt>
                <c:pt idx="27">
                  <c:v>3.577</c:v>
                </c:pt>
                <c:pt idx="28">
                  <c:v>3.617</c:v>
                </c:pt>
                <c:pt idx="29">
                  <c:v>3.657</c:v>
                </c:pt>
                <c:pt idx="30">
                  <c:v>3.7070000000000003</c:v>
                </c:pt>
                <c:pt idx="31">
                  <c:v>3.6920000000000002</c:v>
                </c:pt>
                <c:pt idx="32">
                  <c:v>3.7070000000000003</c:v>
                </c:pt>
                <c:pt idx="33">
                  <c:v>3.8520000000000003</c:v>
                </c:pt>
                <c:pt idx="34">
                  <c:v>3.9870000000000001</c:v>
                </c:pt>
                <c:pt idx="35">
                  <c:v>4.0419999999999998</c:v>
                </c:pt>
                <c:pt idx="36">
                  <c:v>3.9610000000000003</c:v>
                </c:pt>
                <c:pt idx="37">
                  <c:v>3.8610000000000002</c:v>
                </c:pt>
                <c:pt idx="38">
                  <c:v>3.6790000000000003</c:v>
                </c:pt>
                <c:pt idx="39">
                  <c:v>3.6819999999999999</c:v>
                </c:pt>
                <c:pt idx="40">
                  <c:v>3.722</c:v>
                </c:pt>
                <c:pt idx="41">
                  <c:v>3.762</c:v>
                </c:pt>
                <c:pt idx="42">
                  <c:v>3.8120000000000003</c:v>
                </c:pt>
                <c:pt idx="43">
                  <c:v>3.7970000000000002</c:v>
                </c:pt>
                <c:pt idx="44">
                  <c:v>3.8120000000000003</c:v>
                </c:pt>
                <c:pt idx="45">
                  <c:v>3.9570000000000003</c:v>
                </c:pt>
                <c:pt idx="46">
                  <c:v>4.0920000000000005</c:v>
                </c:pt>
                <c:pt idx="47">
                  <c:v>4.1420000000000003</c:v>
                </c:pt>
                <c:pt idx="48">
                  <c:v>4.0609999999999999</c:v>
                </c:pt>
                <c:pt idx="49">
                  <c:v>3.9610000000000003</c:v>
                </c:pt>
                <c:pt idx="50">
                  <c:v>3.7790000000000004</c:v>
                </c:pt>
                <c:pt idx="51">
                  <c:v>3.782</c:v>
                </c:pt>
                <c:pt idx="52">
                  <c:v>3.8220000000000001</c:v>
                </c:pt>
                <c:pt idx="53">
                  <c:v>3.8620000000000001</c:v>
                </c:pt>
                <c:pt idx="54">
                  <c:v>3.9120000000000004</c:v>
                </c:pt>
                <c:pt idx="55">
                  <c:v>3.8970000000000002</c:v>
                </c:pt>
                <c:pt idx="56">
                  <c:v>3.9120000000000004</c:v>
                </c:pt>
                <c:pt idx="57">
                  <c:v>4.0570000000000004</c:v>
                </c:pt>
                <c:pt idx="58">
                  <c:v>4.1920000000000002</c:v>
                </c:pt>
                <c:pt idx="59">
                  <c:v>4.2370000000000001</c:v>
                </c:pt>
                <c:pt idx="60">
                  <c:v>4.1560000000000006</c:v>
                </c:pt>
                <c:pt idx="61">
                  <c:v>4.056</c:v>
                </c:pt>
                <c:pt idx="62">
                  <c:v>3.8740000000000001</c:v>
                </c:pt>
                <c:pt idx="63">
                  <c:v>3.8770000000000002</c:v>
                </c:pt>
                <c:pt idx="64">
                  <c:v>3.9170000000000003</c:v>
                </c:pt>
                <c:pt idx="65">
                  <c:v>3.9570000000000003</c:v>
                </c:pt>
                <c:pt idx="66">
                  <c:v>4.0069999999999997</c:v>
                </c:pt>
                <c:pt idx="67">
                  <c:v>3.992</c:v>
                </c:pt>
                <c:pt idx="68">
                  <c:v>4.0069999999999997</c:v>
                </c:pt>
                <c:pt idx="69">
                  <c:v>4.1520000000000001</c:v>
                </c:pt>
                <c:pt idx="70">
                  <c:v>4.2870000000000008</c:v>
                </c:pt>
                <c:pt idx="71">
                  <c:v>4.3320000000000007</c:v>
                </c:pt>
                <c:pt idx="72">
                  <c:v>4.2510000000000003</c:v>
                </c:pt>
                <c:pt idx="73">
                  <c:v>4.1509999999999998</c:v>
                </c:pt>
                <c:pt idx="74">
                  <c:v>3.9690000000000003</c:v>
                </c:pt>
                <c:pt idx="75">
                  <c:v>3.972</c:v>
                </c:pt>
                <c:pt idx="76">
                  <c:v>4.0120000000000005</c:v>
                </c:pt>
                <c:pt idx="77">
                  <c:v>4.0519999999999996</c:v>
                </c:pt>
                <c:pt idx="78">
                  <c:v>4.1020000000000003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F-436A-ACBE-AAE7ED8FF36A}"/>
            </c:ext>
          </c:extLst>
        </c:ser>
        <c:ser>
          <c:idx val="3"/>
          <c:order val="2"/>
          <c:tx>
            <c:strRef>
              <c:f>'Term Prices'!$BH$2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Prices'!$BH$3:$BH$81</c:f>
              <c:numCache>
                <c:formatCode>"$"#,##0.00_);[Red]\("$"#,##0.00\)</c:formatCode>
                <c:ptCount val="79"/>
                <c:pt idx="0">
                  <c:v>2.3149999999999999</c:v>
                </c:pt>
                <c:pt idx="1">
                  <c:v>2.2810000000000001</c:v>
                </c:pt>
                <c:pt idx="2">
                  <c:v>2.3159999999999998</c:v>
                </c:pt>
                <c:pt idx="3">
                  <c:v>2.391</c:v>
                </c:pt>
                <c:pt idx="4">
                  <c:v>2.4710000000000001</c:v>
                </c:pt>
                <c:pt idx="5">
                  <c:v>2.7210000000000001</c:v>
                </c:pt>
                <c:pt idx="6">
                  <c:v>2.7810000000000001</c:v>
                </c:pt>
                <c:pt idx="7">
                  <c:v>2.7850000000000001</c:v>
                </c:pt>
                <c:pt idx="8">
                  <c:v>2.7160000000000002</c:v>
                </c:pt>
                <c:pt idx="9">
                  <c:v>2.9529999999999998</c:v>
                </c:pt>
                <c:pt idx="10">
                  <c:v>3.1579999999999999</c:v>
                </c:pt>
                <c:pt idx="11">
                  <c:v>3.2530000000000001</c:v>
                </c:pt>
                <c:pt idx="12">
                  <c:v>3.1930000000000001</c:v>
                </c:pt>
                <c:pt idx="13">
                  <c:v>3.1280000000000001</c:v>
                </c:pt>
                <c:pt idx="14">
                  <c:v>3.0930000000000004</c:v>
                </c:pt>
                <c:pt idx="15">
                  <c:v>3.0930000000000004</c:v>
                </c:pt>
                <c:pt idx="16">
                  <c:v>3.1280000000000001</c:v>
                </c:pt>
                <c:pt idx="17">
                  <c:v>3.1630000000000003</c:v>
                </c:pt>
                <c:pt idx="18">
                  <c:v>3.2050000000000001</c:v>
                </c:pt>
                <c:pt idx="19">
                  <c:v>3.2</c:v>
                </c:pt>
                <c:pt idx="20">
                  <c:v>3.24</c:v>
                </c:pt>
                <c:pt idx="21">
                  <c:v>3.4020000000000001</c:v>
                </c:pt>
                <c:pt idx="22">
                  <c:v>3.5500000000000003</c:v>
                </c:pt>
                <c:pt idx="23">
                  <c:v>3.6100000000000003</c:v>
                </c:pt>
                <c:pt idx="24">
                  <c:v>3.5160000000000005</c:v>
                </c:pt>
                <c:pt idx="25">
                  <c:v>3.4160000000000004</c:v>
                </c:pt>
                <c:pt idx="26">
                  <c:v>3.2840000000000003</c:v>
                </c:pt>
                <c:pt idx="27">
                  <c:v>3.2869999999999999</c:v>
                </c:pt>
                <c:pt idx="28">
                  <c:v>3.327</c:v>
                </c:pt>
                <c:pt idx="29">
                  <c:v>3.367</c:v>
                </c:pt>
                <c:pt idx="30">
                  <c:v>3.4170000000000003</c:v>
                </c:pt>
                <c:pt idx="31">
                  <c:v>3.4020000000000001</c:v>
                </c:pt>
                <c:pt idx="32">
                  <c:v>3.4170000000000003</c:v>
                </c:pt>
                <c:pt idx="33">
                  <c:v>3.5320000000000005</c:v>
                </c:pt>
                <c:pt idx="34">
                  <c:v>3.6670000000000003</c:v>
                </c:pt>
                <c:pt idx="35">
                  <c:v>3.7220000000000004</c:v>
                </c:pt>
                <c:pt idx="36">
                  <c:v>3.6410000000000005</c:v>
                </c:pt>
                <c:pt idx="37">
                  <c:v>3.5410000000000004</c:v>
                </c:pt>
                <c:pt idx="38">
                  <c:v>3.3990000000000005</c:v>
                </c:pt>
                <c:pt idx="39">
                  <c:v>3.4020000000000001</c:v>
                </c:pt>
                <c:pt idx="40">
                  <c:v>3.4420000000000002</c:v>
                </c:pt>
                <c:pt idx="41">
                  <c:v>3.4820000000000002</c:v>
                </c:pt>
                <c:pt idx="42">
                  <c:v>3.5320000000000005</c:v>
                </c:pt>
                <c:pt idx="43">
                  <c:v>3.5170000000000003</c:v>
                </c:pt>
                <c:pt idx="44">
                  <c:v>3.5320000000000005</c:v>
                </c:pt>
                <c:pt idx="45">
                  <c:v>3.6770000000000005</c:v>
                </c:pt>
                <c:pt idx="46">
                  <c:v>3.8120000000000003</c:v>
                </c:pt>
                <c:pt idx="47">
                  <c:v>3.8620000000000005</c:v>
                </c:pt>
                <c:pt idx="48">
                  <c:v>3.7810000000000006</c:v>
                </c:pt>
                <c:pt idx="49">
                  <c:v>3.6810000000000005</c:v>
                </c:pt>
                <c:pt idx="50">
                  <c:v>3.5190000000000001</c:v>
                </c:pt>
                <c:pt idx="51">
                  <c:v>3.5220000000000002</c:v>
                </c:pt>
                <c:pt idx="52">
                  <c:v>3.5620000000000003</c:v>
                </c:pt>
                <c:pt idx="53">
                  <c:v>3.6020000000000003</c:v>
                </c:pt>
                <c:pt idx="54">
                  <c:v>3.6520000000000001</c:v>
                </c:pt>
                <c:pt idx="55">
                  <c:v>3.6370000000000005</c:v>
                </c:pt>
                <c:pt idx="56">
                  <c:v>3.6520000000000001</c:v>
                </c:pt>
                <c:pt idx="57">
                  <c:v>3.7870000000000004</c:v>
                </c:pt>
                <c:pt idx="58">
                  <c:v>3.9220000000000002</c:v>
                </c:pt>
                <c:pt idx="59">
                  <c:v>3.9670000000000001</c:v>
                </c:pt>
                <c:pt idx="60">
                  <c:v>3.8860000000000001</c:v>
                </c:pt>
                <c:pt idx="61">
                  <c:v>3.786</c:v>
                </c:pt>
                <c:pt idx="62">
                  <c:v>3.6139999999999999</c:v>
                </c:pt>
                <c:pt idx="63">
                  <c:v>3.617</c:v>
                </c:pt>
                <c:pt idx="64">
                  <c:v>3.657</c:v>
                </c:pt>
                <c:pt idx="65">
                  <c:v>3.6970000000000001</c:v>
                </c:pt>
                <c:pt idx="66">
                  <c:v>3.7469999999999999</c:v>
                </c:pt>
                <c:pt idx="67">
                  <c:v>3.7320000000000002</c:v>
                </c:pt>
                <c:pt idx="68">
                  <c:v>3.7469999999999999</c:v>
                </c:pt>
                <c:pt idx="69">
                  <c:v>3.8820000000000001</c:v>
                </c:pt>
                <c:pt idx="70">
                  <c:v>4.0170000000000003</c:v>
                </c:pt>
                <c:pt idx="71">
                  <c:v>4.0620000000000003</c:v>
                </c:pt>
                <c:pt idx="72">
                  <c:v>3.9810000000000003</c:v>
                </c:pt>
                <c:pt idx="73">
                  <c:v>3.8810000000000002</c:v>
                </c:pt>
                <c:pt idx="74">
                  <c:v>3.7090000000000005</c:v>
                </c:pt>
                <c:pt idx="75">
                  <c:v>3.7119999999999997</c:v>
                </c:pt>
                <c:pt idx="76">
                  <c:v>3.7519999999999998</c:v>
                </c:pt>
                <c:pt idx="77">
                  <c:v>3.7919999999999998</c:v>
                </c:pt>
                <c:pt idx="78">
                  <c:v>3.8420000000000005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F-436A-ACBE-AAE7ED8FF36A}"/>
            </c:ext>
          </c:extLst>
        </c:ser>
        <c:ser>
          <c:idx val="5"/>
          <c:order val="3"/>
          <c:tx>
            <c:strRef>
              <c:f>'Term Prices'!$BJ$2</c:f>
              <c:strCache>
                <c:ptCount val="1"/>
                <c:pt idx="0">
                  <c:v>San Juan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Prices'!$BJ$3:$BJ$81</c:f>
              <c:numCache>
                <c:formatCode>"$"#,##0.00_);[Red]\("$"#,##0.00\)</c:formatCode>
                <c:ptCount val="79"/>
                <c:pt idx="0">
                  <c:v>2.0949999999999998</c:v>
                </c:pt>
                <c:pt idx="1">
                  <c:v>2.0510000000000002</c:v>
                </c:pt>
                <c:pt idx="2">
                  <c:v>2.0859999999999999</c:v>
                </c:pt>
                <c:pt idx="3">
                  <c:v>2.141</c:v>
                </c:pt>
                <c:pt idx="4">
                  <c:v>2.2010000000000001</c:v>
                </c:pt>
                <c:pt idx="5">
                  <c:v>2.2610000000000001</c:v>
                </c:pt>
                <c:pt idx="6">
                  <c:v>2.3110000000000004</c:v>
                </c:pt>
                <c:pt idx="7">
                  <c:v>2.3250000000000002</c:v>
                </c:pt>
                <c:pt idx="8">
                  <c:v>2.3860000000000001</c:v>
                </c:pt>
                <c:pt idx="9">
                  <c:v>2.6880000000000002</c:v>
                </c:pt>
                <c:pt idx="10">
                  <c:v>2.8930000000000002</c:v>
                </c:pt>
                <c:pt idx="11">
                  <c:v>2.9980000000000002</c:v>
                </c:pt>
                <c:pt idx="12">
                  <c:v>2.9380000000000002</c:v>
                </c:pt>
                <c:pt idx="13">
                  <c:v>2.8730000000000002</c:v>
                </c:pt>
                <c:pt idx="14">
                  <c:v>2.673</c:v>
                </c:pt>
                <c:pt idx="15">
                  <c:v>2.673</c:v>
                </c:pt>
                <c:pt idx="16">
                  <c:v>2.7080000000000002</c:v>
                </c:pt>
                <c:pt idx="17">
                  <c:v>2.7430000000000003</c:v>
                </c:pt>
                <c:pt idx="18">
                  <c:v>2.7850000000000001</c:v>
                </c:pt>
                <c:pt idx="19">
                  <c:v>2.7800000000000002</c:v>
                </c:pt>
                <c:pt idx="20">
                  <c:v>2.8200000000000003</c:v>
                </c:pt>
                <c:pt idx="21">
                  <c:v>3.0619999999999998</c:v>
                </c:pt>
                <c:pt idx="22">
                  <c:v>3.21</c:v>
                </c:pt>
                <c:pt idx="23">
                  <c:v>3.27</c:v>
                </c:pt>
                <c:pt idx="24">
                  <c:v>3.1760000000000002</c:v>
                </c:pt>
                <c:pt idx="25">
                  <c:v>3.0760000000000001</c:v>
                </c:pt>
                <c:pt idx="26">
                  <c:v>2.8540000000000001</c:v>
                </c:pt>
                <c:pt idx="27">
                  <c:v>2.8569999999999998</c:v>
                </c:pt>
                <c:pt idx="28">
                  <c:v>2.8969999999999998</c:v>
                </c:pt>
                <c:pt idx="29">
                  <c:v>2.9369999999999998</c:v>
                </c:pt>
                <c:pt idx="30">
                  <c:v>2.9870000000000001</c:v>
                </c:pt>
                <c:pt idx="31">
                  <c:v>2.972</c:v>
                </c:pt>
                <c:pt idx="32">
                  <c:v>2.9870000000000001</c:v>
                </c:pt>
                <c:pt idx="33">
                  <c:v>3.2120000000000002</c:v>
                </c:pt>
                <c:pt idx="34">
                  <c:v>3.347</c:v>
                </c:pt>
                <c:pt idx="35">
                  <c:v>3.4020000000000001</c:v>
                </c:pt>
                <c:pt idx="36">
                  <c:v>3.3210000000000002</c:v>
                </c:pt>
                <c:pt idx="37">
                  <c:v>3.2210000000000001</c:v>
                </c:pt>
                <c:pt idx="38">
                  <c:v>2.9790000000000001</c:v>
                </c:pt>
                <c:pt idx="39">
                  <c:v>2.9819999999999998</c:v>
                </c:pt>
                <c:pt idx="40">
                  <c:v>3.0219999999999998</c:v>
                </c:pt>
                <c:pt idx="41">
                  <c:v>3.0619999999999998</c:v>
                </c:pt>
                <c:pt idx="42">
                  <c:v>3.1120000000000001</c:v>
                </c:pt>
                <c:pt idx="43">
                  <c:v>3.097</c:v>
                </c:pt>
                <c:pt idx="44">
                  <c:v>3.1120000000000001</c:v>
                </c:pt>
                <c:pt idx="45">
                  <c:v>3.3220000000000001</c:v>
                </c:pt>
                <c:pt idx="46">
                  <c:v>3.4569999999999999</c:v>
                </c:pt>
                <c:pt idx="47">
                  <c:v>3.5070000000000006</c:v>
                </c:pt>
                <c:pt idx="48">
                  <c:v>3.4260000000000002</c:v>
                </c:pt>
                <c:pt idx="49">
                  <c:v>3.3260000000000005</c:v>
                </c:pt>
                <c:pt idx="50">
                  <c:v>3.0840000000000005</c:v>
                </c:pt>
                <c:pt idx="51">
                  <c:v>3.0870000000000002</c:v>
                </c:pt>
                <c:pt idx="52">
                  <c:v>3.1270000000000002</c:v>
                </c:pt>
                <c:pt idx="53">
                  <c:v>3.1670000000000003</c:v>
                </c:pt>
                <c:pt idx="54">
                  <c:v>3.2170000000000005</c:v>
                </c:pt>
                <c:pt idx="55">
                  <c:v>3.2020000000000004</c:v>
                </c:pt>
                <c:pt idx="56">
                  <c:v>3.2170000000000005</c:v>
                </c:pt>
                <c:pt idx="57">
                  <c:v>3.4220000000000006</c:v>
                </c:pt>
                <c:pt idx="58">
                  <c:v>3.5570000000000004</c:v>
                </c:pt>
                <c:pt idx="59">
                  <c:v>3.6020000000000003</c:v>
                </c:pt>
                <c:pt idx="60">
                  <c:v>3.5209999999999999</c:v>
                </c:pt>
                <c:pt idx="61">
                  <c:v>3.4210000000000003</c:v>
                </c:pt>
                <c:pt idx="62">
                  <c:v>3.1790000000000003</c:v>
                </c:pt>
                <c:pt idx="63">
                  <c:v>3.1820000000000004</c:v>
                </c:pt>
                <c:pt idx="64">
                  <c:v>3.2220000000000004</c:v>
                </c:pt>
                <c:pt idx="65">
                  <c:v>3.2620000000000005</c:v>
                </c:pt>
                <c:pt idx="66">
                  <c:v>3.3120000000000003</c:v>
                </c:pt>
                <c:pt idx="67">
                  <c:v>3.2970000000000002</c:v>
                </c:pt>
                <c:pt idx="68">
                  <c:v>3.3120000000000003</c:v>
                </c:pt>
                <c:pt idx="69">
                  <c:v>3.5170000000000003</c:v>
                </c:pt>
                <c:pt idx="70">
                  <c:v>3.6520000000000001</c:v>
                </c:pt>
                <c:pt idx="71">
                  <c:v>3.6970000000000001</c:v>
                </c:pt>
                <c:pt idx="72">
                  <c:v>3.6160000000000005</c:v>
                </c:pt>
                <c:pt idx="73">
                  <c:v>3.516</c:v>
                </c:pt>
                <c:pt idx="74">
                  <c:v>3.2740000000000005</c:v>
                </c:pt>
                <c:pt idx="75">
                  <c:v>3.2770000000000001</c:v>
                </c:pt>
                <c:pt idx="76">
                  <c:v>3.3170000000000002</c:v>
                </c:pt>
                <c:pt idx="77">
                  <c:v>3.3570000000000002</c:v>
                </c:pt>
                <c:pt idx="78">
                  <c:v>3.4070000000000005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F-436A-ACBE-AAE7ED8FF36A}"/>
            </c:ext>
          </c:extLst>
        </c:ser>
        <c:ser>
          <c:idx val="6"/>
          <c:order val="4"/>
          <c:tx>
            <c:strRef>
              <c:f>'Term Prices'!$BK$2</c:f>
              <c:strCache>
                <c:ptCount val="1"/>
                <c:pt idx="0">
                  <c:v>CIG/Rockies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Prices'!$BK$3:$BK$81</c:f>
              <c:numCache>
                <c:formatCode>"$"#,##0.00_);[Red]\("$"#,##0.00\)</c:formatCode>
                <c:ptCount val="79"/>
                <c:pt idx="0">
                  <c:v>1.98</c:v>
                </c:pt>
                <c:pt idx="1">
                  <c:v>1.8860000000000001</c:v>
                </c:pt>
                <c:pt idx="2">
                  <c:v>1.8460000000000001</c:v>
                </c:pt>
                <c:pt idx="3">
                  <c:v>1.9010000000000002</c:v>
                </c:pt>
                <c:pt idx="4">
                  <c:v>1.9610000000000003</c:v>
                </c:pt>
                <c:pt idx="5">
                  <c:v>1.921</c:v>
                </c:pt>
                <c:pt idx="6">
                  <c:v>1.9710000000000003</c:v>
                </c:pt>
                <c:pt idx="7">
                  <c:v>1.9850000000000001</c:v>
                </c:pt>
                <c:pt idx="8">
                  <c:v>2.0860000000000003</c:v>
                </c:pt>
                <c:pt idx="9">
                  <c:v>2.5680000000000001</c:v>
                </c:pt>
                <c:pt idx="10">
                  <c:v>2.7730000000000001</c:v>
                </c:pt>
                <c:pt idx="11">
                  <c:v>2.903</c:v>
                </c:pt>
                <c:pt idx="12">
                  <c:v>2.8530000000000002</c:v>
                </c:pt>
                <c:pt idx="13">
                  <c:v>2.7430000000000003</c:v>
                </c:pt>
                <c:pt idx="14">
                  <c:v>2.4130000000000003</c:v>
                </c:pt>
                <c:pt idx="15">
                  <c:v>2.4130000000000003</c:v>
                </c:pt>
                <c:pt idx="16">
                  <c:v>2.448</c:v>
                </c:pt>
                <c:pt idx="17">
                  <c:v>2.4830000000000001</c:v>
                </c:pt>
                <c:pt idx="18">
                  <c:v>2.5249999999999999</c:v>
                </c:pt>
                <c:pt idx="19">
                  <c:v>2.52</c:v>
                </c:pt>
                <c:pt idx="20">
                  <c:v>2.56</c:v>
                </c:pt>
                <c:pt idx="21">
                  <c:v>2.9220000000000002</c:v>
                </c:pt>
                <c:pt idx="22">
                  <c:v>3.0700000000000003</c:v>
                </c:pt>
                <c:pt idx="23">
                  <c:v>3.1300000000000003</c:v>
                </c:pt>
                <c:pt idx="24">
                  <c:v>3.0360000000000005</c:v>
                </c:pt>
                <c:pt idx="25">
                  <c:v>2.9360000000000004</c:v>
                </c:pt>
                <c:pt idx="26">
                  <c:v>2.6040000000000001</c:v>
                </c:pt>
                <c:pt idx="27">
                  <c:v>2.6070000000000002</c:v>
                </c:pt>
                <c:pt idx="28">
                  <c:v>2.6470000000000002</c:v>
                </c:pt>
                <c:pt idx="29">
                  <c:v>2.6870000000000003</c:v>
                </c:pt>
                <c:pt idx="30">
                  <c:v>2.7370000000000001</c:v>
                </c:pt>
                <c:pt idx="31">
                  <c:v>2.7220000000000004</c:v>
                </c:pt>
                <c:pt idx="32">
                  <c:v>2.7370000000000001</c:v>
                </c:pt>
                <c:pt idx="33">
                  <c:v>3.0520000000000005</c:v>
                </c:pt>
                <c:pt idx="34">
                  <c:v>3.1870000000000003</c:v>
                </c:pt>
                <c:pt idx="35">
                  <c:v>3.2420000000000004</c:v>
                </c:pt>
                <c:pt idx="36">
                  <c:v>3.1610000000000005</c:v>
                </c:pt>
                <c:pt idx="37">
                  <c:v>3.0610000000000004</c:v>
                </c:pt>
                <c:pt idx="38">
                  <c:v>2.7390000000000003</c:v>
                </c:pt>
                <c:pt idx="39">
                  <c:v>2.742</c:v>
                </c:pt>
                <c:pt idx="40">
                  <c:v>2.782</c:v>
                </c:pt>
                <c:pt idx="41">
                  <c:v>2.8220000000000001</c:v>
                </c:pt>
                <c:pt idx="42">
                  <c:v>2.8720000000000003</c:v>
                </c:pt>
                <c:pt idx="43">
                  <c:v>2.8570000000000002</c:v>
                </c:pt>
                <c:pt idx="44">
                  <c:v>2.8720000000000003</c:v>
                </c:pt>
                <c:pt idx="45">
                  <c:v>3.1470000000000002</c:v>
                </c:pt>
                <c:pt idx="46">
                  <c:v>3.282</c:v>
                </c:pt>
                <c:pt idx="47">
                  <c:v>3.3320000000000003</c:v>
                </c:pt>
                <c:pt idx="48">
                  <c:v>3.2510000000000003</c:v>
                </c:pt>
                <c:pt idx="49">
                  <c:v>3.1510000000000002</c:v>
                </c:pt>
                <c:pt idx="50">
                  <c:v>2.8490000000000002</c:v>
                </c:pt>
                <c:pt idx="51">
                  <c:v>2.8519999999999999</c:v>
                </c:pt>
                <c:pt idx="52">
                  <c:v>2.8919999999999999</c:v>
                </c:pt>
                <c:pt idx="53">
                  <c:v>2.9319999999999999</c:v>
                </c:pt>
                <c:pt idx="54">
                  <c:v>2.9820000000000002</c:v>
                </c:pt>
                <c:pt idx="55">
                  <c:v>2.9670000000000001</c:v>
                </c:pt>
                <c:pt idx="56">
                  <c:v>2.9820000000000002</c:v>
                </c:pt>
                <c:pt idx="57">
                  <c:v>3.2570000000000006</c:v>
                </c:pt>
                <c:pt idx="58">
                  <c:v>3.3920000000000003</c:v>
                </c:pt>
                <c:pt idx="59">
                  <c:v>3.4370000000000003</c:v>
                </c:pt>
                <c:pt idx="60">
                  <c:v>3.3560000000000003</c:v>
                </c:pt>
                <c:pt idx="61">
                  <c:v>3.2560000000000002</c:v>
                </c:pt>
                <c:pt idx="62">
                  <c:v>2.944</c:v>
                </c:pt>
                <c:pt idx="63">
                  <c:v>2.9470000000000001</c:v>
                </c:pt>
                <c:pt idx="64">
                  <c:v>2.9870000000000001</c:v>
                </c:pt>
                <c:pt idx="65">
                  <c:v>3.0270000000000001</c:v>
                </c:pt>
                <c:pt idx="66">
                  <c:v>3.077</c:v>
                </c:pt>
                <c:pt idx="67">
                  <c:v>3.0619999999999998</c:v>
                </c:pt>
                <c:pt idx="68">
                  <c:v>3.077</c:v>
                </c:pt>
                <c:pt idx="69">
                  <c:v>3.3520000000000003</c:v>
                </c:pt>
                <c:pt idx="70">
                  <c:v>3.4870000000000005</c:v>
                </c:pt>
                <c:pt idx="71">
                  <c:v>3.5320000000000005</c:v>
                </c:pt>
                <c:pt idx="72">
                  <c:v>3.4510000000000005</c:v>
                </c:pt>
                <c:pt idx="73">
                  <c:v>3.3510000000000004</c:v>
                </c:pt>
                <c:pt idx="74">
                  <c:v>3.0390000000000001</c:v>
                </c:pt>
                <c:pt idx="75">
                  <c:v>3.0419999999999998</c:v>
                </c:pt>
                <c:pt idx="76">
                  <c:v>3.0819999999999999</c:v>
                </c:pt>
                <c:pt idx="77">
                  <c:v>3.1219999999999999</c:v>
                </c:pt>
                <c:pt idx="78">
                  <c:v>3.1720000000000002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F-436A-ACBE-AAE7ED8F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402575"/>
        <c:axId val="1"/>
      </c:lineChart>
      <c:dateAx>
        <c:axId val="1568402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.5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.5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40257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16648168701447"/>
          <c:y val="0.73083197389885812"/>
          <c:w val="0.13429522752497225"/>
          <c:h val="0.164763458401305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7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0</xdr:col>
      <xdr:colOff>1133475</xdr:colOff>
      <xdr:row>4</xdr:row>
      <xdr:rowOff>19050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29951D83-AE8C-6761-5496-6083EC8AE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0477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FBAD27B-9BCD-AC54-AE15-4E7117C862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K371"/>
  <sheetViews>
    <sheetView tabSelected="1" zoomScale="72" zoomScaleNormal="100" workbookViewId="0">
      <selection activeCell="B1" sqref="B1"/>
    </sheetView>
  </sheetViews>
  <sheetFormatPr defaultRowHeight="12.75" x14ac:dyDescent="0.2"/>
  <cols>
    <col min="1" max="1" width="19" style="1" bestFit="1" customWidth="1"/>
    <col min="2" max="2" width="10.85546875" style="23" customWidth="1"/>
    <col min="3" max="3" width="11.5703125" style="23" bestFit="1" customWidth="1"/>
    <col min="4" max="4" width="2.28515625" style="23" customWidth="1"/>
    <col min="5" max="5" width="11.140625" style="1" bestFit="1" customWidth="1"/>
    <col min="6" max="6" width="8.7109375" style="1" customWidth="1"/>
    <col min="7" max="7" width="2.28515625" style="1" customWidth="1"/>
    <col min="8" max="9" width="8.7109375" style="1" customWidth="1"/>
    <col min="10" max="10" width="2.28515625" style="1" customWidth="1"/>
    <col min="11" max="12" width="8.7109375" style="1" customWidth="1"/>
    <col min="13" max="13" width="2.28515625" style="1" customWidth="1"/>
    <col min="14" max="15" width="8.7109375" style="1" customWidth="1"/>
    <col min="16" max="16" width="2.28515625" style="1" customWidth="1"/>
    <col min="17" max="17" width="11.5703125" style="1" customWidth="1"/>
    <col min="18" max="18" width="8.7109375" style="1" customWidth="1"/>
    <col min="19" max="19" width="2.28515625" style="1" customWidth="1"/>
    <col min="20" max="20" width="11.5703125" style="1" customWidth="1"/>
    <col min="21" max="21" width="8.7109375" style="1" customWidth="1"/>
    <col min="22" max="22" width="2.28515625" style="1" customWidth="1"/>
    <col min="23" max="23" width="11.5703125" style="1" customWidth="1"/>
    <col min="24" max="24" width="8.7109375" style="1" customWidth="1"/>
    <col min="25" max="26" width="14.7109375" style="1" customWidth="1"/>
    <col min="27" max="27" width="8.7109375" style="1" customWidth="1"/>
    <col min="28" max="30" width="10.85546875" style="1" bestFit="1" customWidth="1"/>
    <col min="31" max="31" width="8.7109375" style="1" customWidth="1"/>
    <col min="32" max="34" width="11.5703125" style="1" customWidth="1"/>
    <col min="35" max="35" width="9.140625" style="1"/>
    <col min="36" max="36" width="17.85546875" style="1" customWidth="1"/>
    <col min="37" max="37" width="8.7109375" style="1" customWidth="1"/>
    <col min="38" max="38" width="10.85546875" style="1" bestFit="1" customWidth="1"/>
    <col min="39" max="39" width="10.42578125" style="1" bestFit="1" customWidth="1"/>
    <col min="40" max="40" width="10.85546875" style="1" bestFit="1" customWidth="1"/>
    <col min="41" max="41" width="8.7109375" style="1" customWidth="1"/>
    <col min="42" max="44" width="11.5703125" style="1" customWidth="1"/>
    <col min="45" max="47" width="9.140625" style="1"/>
    <col min="48" max="48" width="11.5703125" style="1" customWidth="1"/>
    <col min="49" max="49" width="12.42578125" style="26" bestFit="1" customWidth="1"/>
    <col min="50" max="50" width="21.7109375" style="26" bestFit="1" customWidth="1"/>
    <col min="51" max="51" width="23.42578125" style="26" bestFit="1" customWidth="1"/>
    <col min="52" max="53" width="22.140625" style="26" bestFit="1" customWidth="1"/>
    <col min="54" max="54" width="27.42578125" style="26" bestFit="1" customWidth="1"/>
    <col min="55" max="55" width="24.85546875" style="26" customWidth="1"/>
    <col min="56" max="56" width="17.7109375" style="26" customWidth="1"/>
    <col min="57" max="57" width="29.85546875" style="26" bestFit="1" customWidth="1"/>
    <col min="58" max="63" width="17.7109375" style="26" customWidth="1"/>
    <col min="64" max="16384" width="9.140625" style="1"/>
  </cols>
  <sheetData>
    <row r="1" spans="1:63" ht="24" thickBot="1" x14ac:dyDescent="0.4">
      <c r="AV1" s="31" t="s">
        <v>13</v>
      </c>
      <c r="AX1" s="37" t="s">
        <v>32</v>
      </c>
      <c r="BD1" s="26">
        <f>COUNT(Gas_Date_Array)</f>
        <v>209</v>
      </c>
      <c r="BE1" s="36">
        <v>0.1</v>
      </c>
      <c r="BI1" s="36">
        <v>0.41</v>
      </c>
    </row>
    <row r="2" spans="1:63" ht="16.5" thickBot="1" x14ac:dyDescent="0.3">
      <c r="K2" s="123"/>
      <c r="AV2" s="129" t="s">
        <v>14</v>
      </c>
      <c r="AW2" s="133" t="s">
        <v>15</v>
      </c>
      <c r="AX2" s="134" t="s">
        <v>16</v>
      </c>
      <c r="AY2" s="134" t="s">
        <v>17</v>
      </c>
      <c r="AZ2" s="134" t="s">
        <v>18</v>
      </c>
      <c r="BA2" s="134" t="s">
        <v>19</v>
      </c>
      <c r="BB2" s="135" t="s">
        <v>20</v>
      </c>
      <c r="BC2" s="81"/>
      <c r="BD2" s="83" t="str">
        <f t="shared" ref="BD2:BD41" si="0">AV2</f>
        <v>Date</v>
      </c>
      <c r="BE2" s="84" t="str">
        <f>"Malin +"&amp;BE1&amp;" (Stanfield)"</f>
        <v>Malin +0.1 (Stanfield)</v>
      </c>
      <c r="BF2" s="84" t="s">
        <v>26</v>
      </c>
      <c r="BG2" s="84" t="s">
        <v>33</v>
      </c>
      <c r="BH2" s="84" t="s">
        <v>51</v>
      </c>
      <c r="BI2" s="84" t="str">
        <f>"SoCal + "&amp;BI1</f>
        <v>SoCal + 0.41</v>
      </c>
      <c r="BJ2" s="84" t="s">
        <v>30</v>
      </c>
      <c r="BK2" s="85" t="s">
        <v>40</v>
      </c>
    </row>
    <row r="3" spans="1:63" ht="23.25" x14ac:dyDescent="0.35">
      <c r="B3" s="20" t="s">
        <v>0</v>
      </c>
      <c r="C3" s="20"/>
      <c r="D3" s="20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V3" s="130">
        <f>B12</f>
        <v>37288</v>
      </c>
      <c r="AW3" s="150">
        <v>2.4649999999999999</v>
      </c>
      <c r="AX3" s="150">
        <v>-0.155</v>
      </c>
      <c r="AY3" s="150">
        <v>0.06</v>
      </c>
      <c r="AZ3" s="150">
        <v>-0.15</v>
      </c>
      <c r="BA3" s="150">
        <v>-0.37</v>
      </c>
      <c r="BB3" s="150">
        <v>-0.48499999999999999</v>
      </c>
      <c r="BC3" s="82"/>
      <c r="BD3" s="88">
        <f t="shared" si="0"/>
        <v>37288</v>
      </c>
      <c r="BE3" s="89">
        <f t="shared" ref="BE3:BE66" si="1">$AW3+$AX3+$BE$1</f>
        <v>2.41</v>
      </c>
      <c r="BF3" s="89">
        <f t="shared" ref="BF3:BF41" si="2">$AW3+$AX3</f>
        <v>2.31</v>
      </c>
      <c r="BG3" s="89">
        <f t="shared" ref="BG3:BG41" si="3">$AW3+$AY3</f>
        <v>2.5249999999999999</v>
      </c>
      <c r="BH3" s="89">
        <f t="shared" ref="BH3:BH41" si="4">$AW3+$AZ3</f>
        <v>2.3149999999999999</v>
      </c>
      <c r="BI3" s="89">
        <f t="shared" ref="BI3:BI66" si="5">$AW3+$AZ3+$BI$1</f>
        <v>2.7250000000000001</v>
      </c>
      <c r="BJ3" s="89">
        <f t="shared" ref="BJ3:BJ41" si="6">$AW3+$BA3</f>
        <v>2.0949999999999998</v>
      </c>
      <c r="BK3" s="90">
        <f t="shared" ref="BK3:BK41" si="7">$AW3+$BB3</f>
        <v>1.98</v>
      </c>
    </row>
    <row r="4" spans="1:63" ht="18" x14ac:dyDescent="0.25">
      <c r="B4" s="21" t="s">
        <v>41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AV4" s="131">
        <f t="shared" ref="AV4:AV67" si="8">EOMONTH(AV3,0)+1</f>
        <v>37316</v>
      </c>
      <c r="AW4" s="150">
        <v>2.4410000000000003</v>
      </c>
      <c r="AX4" s="150">
        <v>-0.17499999999999999</v>
      </c>
      <c r="AY4" s="150">
        <v>0.03</v>
      </c>
      <c r="AZ4" s="150">
        <v>-0.16</v>
      </c>
      <c r="BA4" s="150">
        <v>-0.39</v>
      </c>
      <c r="BB4" s="150">
        <v>-0.55500000000000005</v>
      </c>
      <c r="BC4" s="82"/>
      <c r="BD4" s="91">
        <f t="shared" si="0"/>
        <v>37316</v>
      </c>
      <c r="BE4" s="86">
        <f t="shared" si="1"/>
        <v>2.3660000000000005</v>
      </c>
      <c r="BF4" s="86">
        <f t="shared" si="2"/>
        <v>2.2660000000000005</v>
      </c>
      <c r="BG4" s="86">
        <f t="shared" si="3"/>
        <v>2.4710000000000001</v>
      </c>
      <c r="BH4" s="86">
        <f t="shared" si="4"/>
        <v>2.2810000000000001</v>
      </c>
      <c r="BI4" s="86">
        <f t="shared" si="5"/>
        <v>2.6910000000000003</v>
      </c>
      <c r="BJ4" s="86">
        <f t="shared" si="6"/>
        <v>2.0510000000000002</v>
      </c>
      <c r="BK4" s="92">
        <f t="shared" si="7"/>
        <v>1.8860000000000001</v>
      </c>
    </row>
    <row r="5" spans="1:63" ht="15" x14ac:dyDescent="0.2">
      <c r="AV5" s="131">
        <f t="shared" si="8"/>
        <v>37347</v>
      </c>
      <c r="AW5" s="150">
        <v>2.456</v>
      </c>
      <c r="AX5" s="150">
        <v>-0.155</v>
      </c>
      <c r="AY5" s="150">
        <v>0.05</v>
      </c>
      <c r="AZ5" s="150">
        <v>-0.14000000000000001</v>
      </c>
      <c r="BA5" s="150">
        <v>-0.37</v>
      </c>
      <c r="BB5" s="150">
        <v>-0.61</v>
      </c>
      <c r="BC5" s="82"/>
      <c r="BD5" s="91">
        <f t="shared" si="0"/>
        <v>37347</v>
      </c>
      <c r="BE5" s="86">
        <f t="shared" si="1"/>
        <v>2.4010000000000002</v>
      </c>
      <c r="BF5" s="86">
        <f t="shared" si="2"/>
        <v>2.3010000000000002</v>
      </c>
      <c r="BG5" s="86">
        <f t="shared" si="3"/>
        <v>2.5059999999999998</v>
      </c>
      <c r="BH5" s="86">
        <f t="shared" si="4"/>
        <v>2.3159999999999998</v>
      </c>
      <c r="BI5" s="86">
        <f t="shared" si="5"/>
        <v>2.726</v>
      </c>
      <c r="BJ5" s="86">
        <f t="shared" si="6"/>
        <v>2.0859999999999999</v>
      </c>
      <c r="BK5" s="92">
        <f t="shared" si="7"/>
        <v>1.8460000000000001</v>
      </c>
    </row>
    <row r="6" spans="1:63" ht="15" x14ac:dyDescent="0.2">
      <c r="AV6" s="131">
        <f t="shared" si="8"/>
        <v>37377</v>
      </c>
      <c r="AW6" s="150">
        <v>2.5110000000000001</v>
      </c>
      <c r="AX6" s="150">
        <v>-0.155</v>
      </c>
      <c r="AY6" s="150">
        <v>0.05</v>
      </c>
      <c r="AZ6" s="150">
        <v>-0.12</v>
      </c>
      <c r="BA6" s="150">
        <v>-0.37</v>
      </c>
      <c r="BB6" s="150">
        <v>-0.61</v>
      </c>
      <c r="BC6" s="82"/>
      <c r="BD6" s="91">
        <f t="shared" si="0"/>
        <v>37377</v>
      </c>
      <c r="BE6" s="86">
        <f t="shared" si="1"/>
        <v>2.4560000000000004</v>
      </c>
      <c r="BF6" s="86">
        <f t="shared" si="2"/>
        <v>2.3560000000000003</v>
      </c>
      <c r="BG6" s="86">
        <f t="shared" si="3"/>
        <v>2.5609999999999999</v>
      </c>
      <c r="BH6" s="86">
        <f t="shared" si="4"/>
        <v>2.391</v>
      </c>
      <c r="BI6" s="86">
        <f t="shared" si="5"/>
        <v>2.8010000000000002</v>
      </c>
      <c r="BJ6" s="86">
        <f t="shared" si="6"/>
        <v>2.141</v>
      </c>
      <c r="BK6" s="92">
        <f t="shared" si="7"/>
        <v>1.9010000000000002</v>
      </c>
    </row>
    <row r="7" spans="1:63" ht="15" x14ac:dyDescent="0.2">
      <c r="C7" s="2"/>
      <c r="D7" s="2"/>
      <c r="AV7" s="131">
        <f t="shared" si="8"/>
        <v>37408</v>
      </c>
      <c r="AW7" s="150">
        <v>2.5710000000000002</v>
      </c>
      <c r="AX7" s="150">
        <v>-0.155</v>
      </c>
      <c r="AY7" s="150">
        <v>0.05</v>
      </c>
      <c r="AZ7" s="150">
        <v>-0.1</v>
      </c>
      <c r="BA7" s="150">
        <v>-0.37</v>
      </c>
      <c r="BB7" s="150">
        <v>-0.61</v>
      </c>
      <c r="BC7" s="82"/>
      <c r="BD7" s="91">
        <f t="shared" si="0"/>
        <v>37408</v>
      </c>
      <c r="BE7" s="86">
        <f t="shared" si="1"/>
        <v>2.5160000000000005</v>
      </c>
      <c r="BF7" s="86">
        <f t="shared" si="2"/>
        <v>2.4160000000000004</v>
      </c>
      <c r="BG7" s="86">
        <f t="shared" si="3"/>
        <v>2.621</v>
      </c>
      <c r="BH7" s="86">
        <f t="shared" si="4"/>
        <v>2.4710000000000001</v>
      </c>
      <c r="BI7" s="86">
        <f t="shared" si="5"/>
        <v>2.8810000000000002</v>
      </c>
      <c r="BJ7" s="86">
        <f t="shared" si="6"/>
        <v>2.2010000000000001</v>
      </c>
      <c r="BK7" s="92">
        <f t="shared" si="7"/>
        <v>1.9610000000000003</v>
      </c>
    </row>
    <row r="8" spans="1:63" ht="15" x14ac:dyDescent="0.2">
      <c r="A8" s="121" t="s">
        <v>1</v>
      </c>
      <c r="B8" s="120">
        <v>37259</v>
      </c>
      <c r="AV8" s="131">
        <f t="shared" si="8"/>
        <v>37438</v>
      </c>
      <c r="AW8" s="150">
        <v>2.621</v>
      </c>
      <c r="AX8" s="150">
        <v>-6.5000000000000002E-2</v>
      </c>
      <c r="AY8" s="150">
        <v>0.155</v>
      </c>
      <c r="AZ8" s="150">
        <v>0.1</v>
      </c>
      <c r="BA8" s="150">
        <v>-0.36</v>
      </c>
      <c r="BB8" s="150">
        <v>-0.7</v>
      </c>
      <c r="BC8" s="82"/>
      <c r="BD8" s="91">
        <f t="shared" si="0"/>
        <v>37438</v>
      </c>
      <c r="BE8" s="86">
        <f t="shared" si="1"/>
        <v>2.6560000000000001</v>
      </c>
      <c r="BF8" s="86">
        <f t="shared" si="2"/>
        <v>2.556</v>
      </c>
      <c r="BG8" s="86">
        <f t="shared" si="3"/>
        <v>2.7759999999999998</v>
      </c>
      <c r="BH8" s="86">
        <f t="shared" si="4"/>
        <v>2.7210000000000001</v>
      </c>
      <c r="BI8" s="86">
        <f t="shared" si="5"/>
        <v>3.1310000000000002</v>
      </c>
      <c r="BJ8" s="86">
        <f t="shared" si="6"/>
        <v>2.2610000000000001</v>
      </c>
      <c r="BK8" s="92">
        <f t="shared" si="7"/>
        <v>1.921</v>
      </c>
    </row>
    <row r="9" spans="1:63" ht="15" x14ac:dyDescent="0.2">
      <c r="A9" s="121" t="s">
        <v>43</v>
      </c>
      <c r="B9" s="120">
        <v>37258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AV9" s="131">
        <f t="shared" si="8"/>
        <v>37469</v>
      </c>
      <c r="AW9" s="150">
        <v>2.6710000000000003</v>
      </c>
      <c r="AX9" s="150">
        <v>-6.5000000000000002E-2</v>
      </c>
      <c r="AY9" s="150">
        <v>0.155</v>
      </c>
      <c r="AZ9" s="150">
        <v>0.11</v>
      </c>
      <c r="BA9" s="150">
        <v>-0.36</v>
      </c>
      <c r="BB9" s="150">
        <v>-0.7</v>
      </c>
      <c r="BC9" s="82"/>
      <c r="BD9" s="91">
        <f t="shared" si="0"/>
        <v>37469</v>
      </c>
      <c r="BE9" s="86">
        <f t="shared" si="1"/>
        <v>2.7060000000000004</v>
      </c>
      <c r="BF9" s="86">
        <f t="shared" si="2"/>
        <v>2.6060000000000003</v>
      </c>
      <c r="BG9" s="86">
        <f t="shared" si="3"/>
        <v>2.8260000000000001</v>
      </c>
      <c r="BH9" s="86">
        <f t="shared" si="4"/>
        <v>2.7810000000000001</v>
      </c>
      <c r="BI9" s="86">
        <f t="shared" si="5"/>
        <v>3.1910000000000003</v>
      </c>
      <c r="BJ9" s="86">
        <f t="shared" si="6"/>
        <v>2.3110000000000004</v>
      </c>
      <c r="BK9" s="92">
        <f t="shared" si="7"/>
        <v>1.9710000000000003</v>
      </c>
    </row>
    <row r="10" spans="1:63" ht="15.75" x14ac:dyDescent="0.25">
      <c r="Y10" s="10"/>
      <c r="Z10" s="27" t="s">
        <v>23</v>
      </c>
      <c r="AA10" s="26"/>
      <c r="AB10" s="26"/>
      <c r="AC10" s="26"/>
      <c r="AD10" s="26"/>
      <c r="AE10" s="26"/>
      <c r="AF10" s="26"/>
      <c r="AG10" s="26"/>
      <c r="AH10" s="26"/>
      <c r="AJ10" s="27" t="s">
        <v>24</v>
      </c>
      <c r="AK10" s="26"/>
      <c r="AL10" s="26"/>
      <c r="AM10" s="26"/>
      <c r="AN10" s="26"/>
      <c r="AO10" s="26"/>
      <c r="AP10" s="26"/>
      <c r="AQ10" s="26"/>
      <c r="AR10" s="26"/>
      <c r="AV10" s="131">
        <f t="shared" si="8"/>
        <v>37500</v>
      </c>
      <c r="AW10" s="150">
        <v>2.6850000000000001</v>
      </c>
      <c r="AX10" s="150">
        <v>-6.5000000000000002E-2</v>
      </c>
      <c r="AY10" s="150">
        <v>0.155</v>
      </c>
      <c r="AZ10" s="150">
        <v>0.1</v>
      </c>
      <c r="BA10" s="150">
        <v>-0.36</v>
      </c>
      <c r="BB10" s="150">
        <v>-0.7</v>
      </c>
      <c r="BC10" s="82"/>
      <c r="BD10" s="91">
        <f t="shared" si="0"/>
        <v>37500</v>
      </c>
      <c r="BE10" s="86">
        <f t="shared" si="1"/>
        <v>2.72</v>
      </c>
      <c r="BF10" s="86">
        <f t="shared" si="2"/>
        <v>2.62</v>
      </c>
      <c r="BG10" s="86">
        <f t="shared" si="3"/>
        <v>2.84</v>
      </c>
      <c r="BH10" s="86">
        <f t="shared" si="4"/>
        <v>2.7850000000000001</v>
      </c>
      <c r="BI10" s="86">
        <f t="shared" si="5"/>
        <v>3.1950000000000003</v>
      </c>
      <c r="BJ10" s="86">
        <f t="shared" si="6"/>
        <v>2.3250000000000002</v>
      </c>
      <c r="BK10" s="92">
        <f t="shared" si="7"/>
        <v>1.9850000000000001</v>
      </c>
    </row>
    <row r="11" spans="1:63" ht="16.5" thickBot="1" x14ac:dyDescent="0.3">
      <c r="A11" s="118" t="s">
        <v>48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2"/>
      <c r="Z11" s="12" t="s">
        <v>6</v>
      </c>
      <c r="AA11" s="26"/>
      <c r="AB11" s="26"/>
      <c r="AC11" s="26"/>
      <c r="AD11" s="26"/>
      <c r="AE11" s="26"/>
      <c r="AF11" s="26"/>
      <c r="AG11" s="26"/>
      <c r="AH11" s="26"/>
      <c r="AJ11" s="12" t="s">
        <v>6</v>
      </c>
      <c r="AK11" s="26"/>
      <c r="AL11" s="26"/>
      <c r="AM11" s="26"/>
      <c r="AN11" s="26"/>
      <c r="AO11" s="26"/>
      <c r="AP11" s="26"/>
      <c r="AQ11" s="26"/>
      <c r="AR11" s="26"/>
      <c r="AV11" s="131">
        <f t="shared" si="8"/>
        <v>37530</v>
      </c>
      <c r="AW11" s="150">
        <v>2.7160000000000002</v>
      </c>
      <c r="AX11" s="150">
        <v>-4.4999999999999998E-2</v>
      </c>
      <c r="AY11" s="150">
        <v>0.115</v>
      </c>
      <c r="AZ11" s="150">
        <v>0</v>
      </c>
      <c r="BA11" s="150">
        <v>-0.33</v>
      </c>
      <c r="BB11" s="150">
        <v>-0.63</v>
      </c>
      <c r="BC11" s="82"/>
      <c r="BD11" s="91">
        <f t="shared" si="0"/>
        <v>37530</v>
      </c>
      <c r="BE11" s="86">
        <f t="shared" si="1"/>
        <v>2.7710000000000004</v>
      </c>
      <c r="BF11" s="86">
        <f t="shared" si="2"/>
        <v>2.6710000000000003</v>
      </c>
      <c r="BG11" s="86">
        <f t="shared" si="3"/>
        <v>2.8310000000000004</v>
      </c>
      <c r="BH11" s="86">
        <f t="shared" si="4"/>
        <v>2.7160000000000002</v>
      </c>
      <c r="BI11" s="86">
        <f t="shared" si="5"/>
        <v>3.1260000000000003</v>
      </c>
      <c r="BJ11" s="86">
        <f t="shared" si="6"/>
        <v>2.3860000000000001</v>
      </c>
      <c r="BK11" s="92">
        <f t="shared" si="7"/>
        <v>2.0860000000000003</v>
      </c>
    </row>
    <row r="12" spans="1:63" ht="15.75" thickBot="1" x14ac:dyDescent="0.25">
      <c r="A12" s="13" t="s">
        <v>7</v>
      </c>
      <c r="B12" s="16">
        <v>37288</v>
      </c>
      <c r="C12" s="101" t="s">
        <v>11</v>
      </c>
      <c r="D12" s="24"/>
      <c r="E12" s="17" t="str">
        <f>A57</f>
        <v>Q3-2002</v>
      </c>
      <c r="F12" s="101" t="s">
        <v>11</v>
      </c>
      <c r="G12" s="24"/>
      <c r="H12" s="24" t="str">
        <f>A58</f>
        <v>Q1-2003</v>
      </c>
      <c r="I12" s="24" t="s">
        <v>11</v>
      </c>
      <c r="J12" s="24"/>
      <c r="K12" s="24" t="str">
        <f>A59</f>
        <v>Q3-2003</v>
      </c>
      <c r="L12" s="101" t="s">
        <v>11</v>
      </c>
      <c r="M12" s="24"/>
      <c r="N12" s="18">
        <f>A60</f>
        <v>2003</v>
      </c>
      <c r="O12" s="101" t="s">
        <v>11</v>
      </c>
      <c r="P12" s="24"/>
      <c r="Q12" s="18" t="str">
        <f>A61</f>
        <v>2004-2008</v>
      </c>
      <c r="R12" s="101" t="s">
        <v>11</v>
      </c>
      <c r="S12" s="18"/>
      <c r="T12" s="18" t="str">
        <f>A62</f>
        <v>2004-2013</v>
      </c>
      <c r="U12" s="101" t="s">
        <v>11</v>
      </c>
      <c r="V12" s="18"/>
      <c r="W12" s="18" t="str">
        <f>A63</f>
        <v>2004-2018</v>
      </c>
      <c r="X12" s="113" t="s">
        <v>11</v>
      </c>
      <c r="Y12" s="6"/>
      <c r="Z12" s="13" t="s">
        <v>7</v>
      </c>
      <c r="AA12" s="16">
        <v>37226</v>
      </c>
      <c r="AB12" s="17" t="s">
        <v>47</v>
      </c>
      <c r="AC12" s="17" t="s">
        <v>53</v>
      </c>
      <c r="AD12" s="17" t="s">
        <v>52</v>
      </c>
      <c r="AE12" s="18">
        <v>2003</v>
      </c>
      <c r="AF12" s="18" t="s">
        <v>54</v>
      </c>
      <c r="AG12" s="18" t="s">
        <v>55</v>
      </c>
      <c r="AH12" s="19" t="s">
        <v>56</v>
      </c>
      <c r="AJ12" s="13" t="s">
        <v>7</v>
      </c>
      <c r="AK12" s="16">
        <f>B12</f>
        <v>37288</v>
      </c>
      <c r="AL12" s="17" t="str">
        <f>E12</f>
        <v>Q3-2002</v>
      </c>
      <c r="AM12" s="17" t="str">
        <f>H12</f>
        <v>Q1-2003</v>
      </c>
      <c r="AN12" s="17" t="str">
        <f>K12</f>
        <v>Q3-2003</v>
      </c>
      <c r="AO12" s="18">
        <f>N12</f>
        <v>2003</v>
      </c>
      <c r="AP12" s="18" t="str">
        <f>Q12</f>
        <v>2004-2008</v>
      </c>
      <c r="AQ12" s="18" t="str">
        <f>T12</f>
        <v>2004-2013</v>
      </c>
      <c r="AR12" s="19" t="str">
        <f>W12</f>
        <v>2004-2018</v>
      </c>
      <c r="AV12" s="131">
        <f t="shared" si="8"/>
        <v>37561</v>
      </c>
      <c r="AW12" s="150">
        <v>2.923</v>
      </c>
      <c r="AX12" s="150">
        <v>1.4999999999999999E-2</v>
      </c>
      <c r="AY12" s="150">
        <v>0.18</v>
      </c>
      <c r="AZ12" s="150">
        <v>0.03</v>
      </c>
      <c r="BA12" s="150">
        <v>-0.23499999999999999</v>
      </c>
      <c r="BB12" s="150">
        <v>-0.35499999999999998</v>
      </c>
      <c r="BC12" s="82"/>
      <c r="BD12" s="91">
        <f t="shared" si="0"/>
        <v>37561</v>
      </c>
      <c r="BE12" s="86">
        <f t="shared" si="1"/>
        <v>3.0380000000000003</v>
      </c>
      <c r="BF12" s="86">
        <f t="shared" si="2"/>
        <v>2.9380000000000002</v>
      </c>
      <c r="BG12" s="86">
        <f t="shared" si="3"/>
        <v>3.1030000000000002</v>
      </c>
      <c r="BH12" s="86">
        <f t="shared" si="4"/>
        <v>2.9529999999999998</v>
      </c>
      <c r="BI12" s="86">
        <f t="shared" si="5"/>
        <v>3.363</v>
      </c>
      <c r="BJ12" s="86">
        <f t="shared" si="6"/>
        <v>2.6880000000000002</v>
      </c>
      <c r="BK12" s="92">
        <f t="shared" si="7"/>
        <v>2.5680000000000001</v>
      </c>
    </row>
    <row r="13" spans="1:63" ht="15" x14ac:dyDescent="0.2">
      <c r="A13" s="14" t="s">
        <v>8</v>
      </c>
      <c r="B13" s="3">
        <f>AK13</f>
        <v>20</v>
      </c>
      <c r="C13" s="143" t="e">
        <f t="shared" ref="C13:C20" si="9">B13-HLOOKUP(B$12,$AA$12:$AH$20,$AS13+1,FALSE)</f>
        <v>#N/A</v>
      </c>
      <c r="D13" s="28"/>
      <c r="E13" s="4">
        <f>AL13</f>
        <v>31.424717302354178</v>
      </c>
      <c r="F13" s="102">
        <f t="shared" ref="F13:F20" si="10">E13-HLOOKUP(E$12,$AA$12:$AH$20,$AS13+1,FALSE)</f>
        <v>-10.345282697645825</v>
      </c>
      <c r="G13" s="28"/>
      <c r="H13" s="28">
        <f>AM13</f>
        <v>27.425926210488921</v>
      </c>
      <c r="I13" s="28">
        <f>H13-HLOOKUP(H$12,$AA$12:$AH$20,$AS13+1,FALSE)</f>
        <v>-8.2540737895110787</v>
      </c>
      <c r="J13" s="28"/>
      <c r="K13" s="28">
        <f>AN13</f>
        <v>34.804761142762558</v>
      </c>
      <c r="L13" s="102">
        <f t="shared" ref="L13:L20" si="11">K13-HLOOKUP(K$12,$AA$12:$AH$20,$AS13+1,FALSE)</f>
        <v>-3.255238857237444</v>
      </c>
      <c r="M13" s="28"/>
      <c r="N13" s="4">
        <f>AO13</f>
        <v>27.351761040237029</v>
      </c>
      <c r="O13" s="102">
        <f t="shared" ref="O13:O20" si="12">N13-HLOOKUP(N$12,$AA$12:$AH$20,$AS13+1,FALSE)</f>
        <v>-5.8682389597629694</v>
      </c>
      <c r="P13" s="28"/>
      <c r="Q13" s="4">
        <f>AP13</f>
        <v>28.434455971574788</v>
      </c>
      <c r="R13" s="102">
        <f t="shared" ref="R13:R20" si="13">Q13-HLOOKUP(Q$12,$AA$12:$AH$20,$AS13+1,FALSE)</f>
        <v>-9.6055440284252107</v>
      </c>
      <c r="S13" s="28"/>
      <c r="T13" s="4">
        <f>AQ13</f>
        <v>29.393893278088946</v>
      </c>
      <c r="U13" s="102">
        <f t="shared" ref="U13:U20" si="14">T13-HLOOKUP(T$12,$AA$12:$AH$20,$AS13+1,FALSE)</f>
        <v>-9.5761067219110529</v>
      </c>
      <c r="V13" s="28"/>
      <c r="W13" s="4">
        <f>AR13</f>
        <v>30.273472597190935</v>
      </c>
      <c r="X13" s="114">
        <f t="shared" ref="X13:X20" si="15">W13-HLOOKUP(W$12,$AA$12:$AH$20,$AS13+1,FALSE)</f>
        <v>-9.5765274028090666</v>
      </c>
      <c r="Y13" s="6"/>
      <c r="Z13" s="14" t="s">
        <v>8</v>
      </c>
      <c r="AA13" s="66">
        <v>30</v>
      </c>
      <c r="AB13" s="67">
        <v>41.77</v>
      </c>
      <c r="AC13" s="67">
        <v>35.68</v>
      </c>
      <c r="AD13" s="67">
        <v>38.06</v>
      </c>
      <c r="AE13" s="67">
        <v>33.22</v>
      </c>
      <c r="AF13" s="67">
        <v>38.04</v>
      </c>
      <c r="AG13" s="67">
        <v>38.97</v>
      </c>
      <c r="AH13" s="68">
        <v>39.85</v>
      </c>
      <c r="AJ13" s="14" t="s">
        <v>8</v>
      </c>
      <c r="AK13" s="66">
        <v>20</v>
      </c>
      <c r="AL13" s="67">
        <v>31.424717302354178</v>
      </c>
      <c r="AM13" s="67">
        <v>27.425926210488921</v>
      </c>
      <c r="AN13" s="67">
        <v>34.804761142762558</v>
      </c>
      <c r="AO13" s="67">
        <v>27.351761040237029</v>
      </c>
      <c r="AP13" s="67">
        <v>28.434455971574788</v>
      </c>
      <c r="AQ13" s="67">
        <v>29.393893278088946</v>
      </c>
      <c r="AR13" s="68">
        <v>30.273472597190935</v>
      </c>
      <c r="AS13" s="124">
        <v>1</v>
      </c>
      <c r="AV13" s="131">
        <f t="shared" si="8"/>
        <v>37591</v>
      </c>
      <c r="AW13" s="150">
        <v>3.1280000000000001</v>
      </c>
      <c r="AX13" s="150">
        <v>3.5000000000000003E-2</v>
      </c>
      <c r="AY13" s="150">
        <v>0.28999999999999998</v>
      </c>
      <c r="AZ13" s="150">
        <v>0.03</v>
      </c>
      <c r="BA13" s="150">
        <v>-0.23499999999999999</v>
      </c>
      <c r="BB13" s="150">
        <v>-0.35499999999999998</v>
      </c>
      <c r="BC13" s="82"/>
      <c r="BD13" s="91">
        <f t="shared" si="0"/>
        <v>37591</v>
      </c>
      <c r="BE13" s="87">
        <f t="shared" si="1"/>
        <v>3.2630000000000003</v>
      </c>
      <c r="BF13" s="86">
        <f t="shared" si="2"/>
        <v>3.1630000000000003</v>
      </c>
      <c r="BG13" s="86">
        <f t="shared" si="3"/>
        <v>3.4180000000000001</v>
      </c>
      <c r="BH13" s="86">
        <f t="shared" si="4"/>
        <v>3.1579999999999999</v>
      </c>
      <c r="BI13" s="86">
        <f t="shared" si="5"/>
        <v>3.5680000000000001</v>
      </c>
      <c r="BJ13" s="86">
        <f t="shared" si="6"/>
        <v>2.8930000000000002</v>
      </c>
      <c r="BK13" s="92">
        <f t="shared" si="7"/>
        <v>2.7730000000000001</v>
      </c>
    </row>
    <row r="14" spans="1:63" ht="15" x14ac:dyDescent="0.2">
      <c r="A14" s="14" t="s">
        <v>2</v>
      </c>
      <c r="B14" s="5">
        <f t="shared" ref="B14:B20" si="16">AK14</f>
        <v>20.499997963507969</v>
      </c>
      <c r="C14" s="144" t="e">
        <f t="shared" si="9"/>
        <v>#N/A</v>
      </c>
      <c r="D14" s="29"/>
      <c r="E14" s="6">
        <f t="shared" ref="E14:E20" si="17">AL14</f>
        <v>34.404902737707829</v>
      </c>
      <c r="F14" s="103">
        <f t="shared" si="10"/>
        <v>-10.345097262292171</v>
      </c>
      <c r="G14" s="29"/>
      <c r="H14" s="29">
        <f t="shared" ref="H14:H20" si="18">AM14</f>
        <v>28.345886602548294</v>
      </c>
      <c r="I14" s="29">
        <f t="shared" ref="I14:I20" si="19">H14-HLOOKUP(H$12,$AA$12:$AH$20,$AS14+1,FALSE)</f>
        <v>-8.1641133974517039</v>
      </c>
      <c r="J14" s="29"/>
      <c r="K14" s="29">
        <f t="shared" ref="K14:K20" si="20">AN14</f>
        <v>38.643891372154123</v>
      </c>
      <c r="L14" s="103">
        <f t="shared" si="11"/>
        <v>-0.52610862784587908</v>
      </c>
      <c r="M14" s="29"/>
      <c r="N14" s="6">
        <f t="shared" ref="N14:N20" si="21">AO14</f>
        <v>29.716850168329454</v>
      </c>
      <c r="O14" s="103">
        <f t="shared" si="12"/>
        <v>-5.1631498316705482</v>
      </c>
      <c r="P14" s="29"/>
      <c r="Q14" s="6">
        <f t="shared" ref="Q14:Q20" si="22">AP14</f>
        <v>30.903219756301105</v>
      </c>
      <c r="R14" s="103">
        <f t="shared" si="13"/>
        <v>-9.5567802436988956</v>
      </c>
      <c r="S14" s="29"/>
      <c r="T14" s="6">
        <f t="shared" ref="T14:T20" si="23">AQ14</f>
        <v>32.100124815356388</v>
      </c>
      <c r="U14" s="103">
        <f t="shared" si="14"/>
        <v>-9.4898751846436156</v>
      </c>
      <c r="V14" s="29"/>
      <c r="W14" s="6">
        <f t="shared" ref="W14:W20" si="24">AR14</f>
        <v>33.227448381990527</v>
      </c>
      <c r="X14" s="115">
        <f t="shared" si="15"/>
        <v>-9.4825516180094738</v>
      </c>
      <c r="Y14" s="6"/>
      <c r="Z14" s="14" t="s">
        <v>2</v>
      </c>
      <c r="AA14" s="69">
        <v>30.5</v>
      </c>
      <c r="AB14" s="70">
        <v>44.75</v>
      </c>
      <c r="AC14" s="70">
        <v>36.51</v>
      </c>
      <c r="AD14" s="70">
        <v>39.17</v>
      </c>
      <c r="AE14" s="70">
        <v>34.880000000000003</v>
      </c>
      <c r="AF14" s="70">
        <v>40.46</v>
      </c>
      <c r="AG14" s="70">
        <v>41.59</v>
      </c>
      <c r="AH14" s="71">
        <v>42.71</v>
      </c>
      <c r="AJ14" s="14" t="s">
        <v>2</v>
      </c>
      <c r="AK14" s="69">
        <v>20.499997963507969</v>
      </c>
      <c r="AL14" s="70">
        <v>34.404902737707829</v>
      </c>
      <c r="AM14" s="70">
        <v>28.345886602548294</v>
      </c>
      <c r="AN14" s="70">
        <v>38.643891372154123</v>
      </c>
      <c r="AO14" s="70">
        <v>29.716850168329454</v>
      </c>
      <c r="AP14" s="70">
        <v>30.903219756301105</v>
      </c>
      <c r="AQ14" s="70">
        <v>32.100124815356388</v>
      </c>
      <c r="AR14" s="71">
        <v>33.227448381990527</v>
      </c>
      <c r="AS14" s="124">
        <v>2</v>
      </c>
      <c r="AV14" s="131">
        <f t="shared" si="8"/>
        <v>37622</v>
      </c>
      <c r="AW14" s="150">
        <v>3.2330000000000001</v>
      </c>
      <c r="AX14" s="150">
        <v>0.11</v>
      </c>
      <c r="AY14" s="150">
        <v>0.34</v>
      </c>
      <c r="AZ14" s="150">
        <v>0.02</v>
      </c>
      <c r="BA14" s="150">
        <v>-0.23499999999999999</v>
      </c>
      <c r="BB14" s="150">
        <v>-0.33</v>
      </c>
      <c r="BC14" s="82"/>
      <c r="BD14" s="91">
        <f t="shared" si="0"/>
        <v>37622</v>
      </c>
      <c r="BE14" s="86">
        <f t="shared" si="1"/>
        <v>3.4430000000000001</v>
      </c>
      <c r="BF14" s="86">
        <f t="shared" si="2"/>
        <v>3.343</v>
      </c>
      <c r="BG14" s="86">
        <f t="shared" si="3"/>
        <v>3.573</v>
      </c>
      <c r="BH14" s="86">
        <f t="shared" si="4"/>
        <v>3.2530000000000001</v>
      </c>
      <c r="BI14" s="86">
        <f t="shared" si="5"/>
        <v>3.6630000000000003</v>
      </c>
      <c r="BJ14" s="86">
        <f t="shared" si="6"/>
        <v>2.9980000000000002</v>
      </c>
      <c r="BK14" s="92">
        <f t="shared" si="7"/>
        <v>2.903</v>
      </c>
    </row>
    <row r="15" spans="1:63" ht="15" x14ac:dyDescent="0.2">
      <c r="A15" s="14" t="s">
        <v>9</v>
      </c>
      <c r="B15" s="5">
        <f t="shared" si="16"/>
        <v>28.25</v>
      </c>
      <c r="C15" s="144" t="e">
        <f t="shared" si="9"/>
        <v>#N/A</v>
      </c>
      <c r="D15" s="29"/>
      <c r="E15" s="6">
        <f t="shared" si="17"/>
        <v>41.880455665828542</v>
      </c>
      <c r="F15" s="103">
        <f t="shared" si="10"/>
        <v>-7.4995443341714605</v>
      </c>
      <c r="G15" s="29"/>
      <c r="H15" s="29">
        <f t="shared" si="18"/>
        <v>31.253795419942858</v>
      </c>
      <c r="I15" s="29">
        <f t="shared" si="19"/>
        <v>-6.2162045800571413</v>
      </c>
      <c r="J15" s="29"/>
      <c r="K15" s="29">
        <f t="shared" si="20"/>
        <v>47.001299532711791</v>
      </c>
      <c r="L15" s="103">
        <f t="shared" si="11"/>
        <v>8.2812995327117918</v>
      </c>
      <c r="M15" s="29"/>
      <c r="N15" s="6">
        <f t="shared" si="21"/>
        <v>34.961426190136564</v>
      </c>
      <c r="O15" s="103">
        <f t="shared" si="12"/>
        <v>-2.6385738098634377</v>
      </c>
      <c r="P15" s="29"/>
      <c r="Q15" s="6">
        <f t="shared" si="22"/>
        <v>35.675981956723362</v>
      </c>
      <c r="R15" s="103">
        <f t="shared" si="13"/>
        <v>-6.5140180432766357</v>
      </c>
      <c r="S15" s="29"/>
      <c r="T15" s="6">
        <f t="shared" si="23"/>
        <v>36.150240237974351</v>
      </c>
      <c r="U15" s="103">
        <f t="shared" si="14"/>
        <v>-6.6197597620256516</v>
      </c>
      <c r="V15" s="29"/>
      <c r="W15" s="6">
        <f t="shared" si="24"/>
        <v>36.475575480777685</v>
      </c>
      <c r="X15" s="115">
        <f t="shared" si="15"/>
        <v>-6.6644245192223153</v>
      </c>
      <c r="Y15" s="6"/>
      <c r="Z15" s="14" t="s">
        <v>9</v>
      </c>
      <c r="AA15" s="69">
        <v>32.94</v>
      </c>
      <c r="AB15" s="70">
        <v>49.38</v>
      </c>
      <c r="AC15" s="70">
        <v>37.47</v>
      </c>
      <c r="AD15" s="70">
        <v>38.72</v>
      </c>
      <c r="AE15" s="70">
        <v>37.6</v>
      </c>
      <c r="AF15" s="70">
        <v>42.19</v>
      </c>
      <c r="AG15" s="70">
        <v>42.77</v>
      </c>
      <c r="AH15" s="71">
        <v>43.14</v>
      </c>
      <c r="AJ15" s="14" t="s">
        <v>9</v>
      </c>
      <c r="AK15" s="69">
        <v>28.25</v>
      </c>
      <c r="AL15" s="70">
        <v>41.880455665828542</v>
      </c>
      <c r="AM15" s="70">
        <v>31.253795419942858</v>
      </c>
      <c r="AN15" s="70">
        <v>47.001299532711791</v>
      </c>
      <c r="AO15" s="70">
        <v>34.961426190136564</v>
      </c>
      <c r="AP15" s="70">
        <v>35.675981956723362</v>
      </c>
      <c r="AQ15" s="70">
        <v>36.150240237974351</v>
      </c>
      <c r="AR15" s="71">
        <v>36.475575480777685</v>
      </c>
      <c r="AS15" s="124">
        <v>3</v>
      </c>
      <c r="AV15" s="131">
        <f t="shared" si="8"/>
        <v>37653</v>
      </c>
      <c r="AW15" s="150">
        <v>3.173</v>
      </c>
      <c r="AX15" s="150">
        <v>0.09</v>
      </c>
      <c r="AY15" s="150">
        <v>0.33</v>
      </c>
      <c r="AZ15" s="150">
        <v>0.02</v>
      </c>
      <c r="BA15" s="150">
        <v>-0.23499999999999999</v>
      </c>
      <c r="BB15" s="150">
        <v>-0.32</v>
      </c>
      <c r="BC15" s="82"/>
      <c r="BD15" s="91">
        <f t="shared" si="0"/>
        <v>37653</v>
      </c>
      <c r="BE15" s="87">
        <f t="shared" si="1"/>
        <v>3.363</v>
      </c>
      <c r="BF15" s="86">
        <f t="shared" si="2"/>
        <v>3.2629999999999999</v>
      </c>
      <c r="BG15" s="86">
        <f t="shared" si="3"/>
        <v>3.5030000000000001</v>
      </c>
      <c r="BH15" s="86">
        <f t="shared" si="4"/>
        <v>3.1930000000000001</v>
      </c>
      <c r="BI15" s="86">
        <f t="shared" si="5"/>
        <v>3.6030000000000002</v>
      </c>
      <c r="BJ15" s="86">
        <f t="shared" si="6"/>
        <v>2.9380000000000002</v>
      </c>
      <c r="BK15" s="92">
        <f t="shared" si="7"/>
        <v>2.8530000000000002</v>
      </c>
    </row>
    <row r="16" spans="1:63" ht="15" x14ac:dyDescent="0.2">
      <c r="A16" s="14" t="s">
        <v>10</v>
      </c>
      <c r="B16" s="5">
        <f t="shared" si="16"/>
        <v>28</v>
      </c>
      <c r="C16" s="144" t="e">
        <f t="shared" si="9"/>
        <v>#N/A</v>
      </c>
      <c r="D16" s="29"/>
      <c r="E16" s="6">
        <f t="shared" si="17"/>
        <v>42.173151892505743</v>
      </c>
      <c r="F16" s="103">
        <f t="shared" si="10"/>
        <v>-7.2468481074942588</v>
      </c>
      <c r="G16" s="29"/>
      <c r="H16" s="29">
        <f t="shared" si="18"/>
        <v>30.746412579138564</v>
      </c>
      <c r="I16" s="29">
        <f t="shared" si="19"/>
        <v>-5.2535874208614359</v>
      </c>
      <c r="J16" s="29"/>
      <c r="K16" s="29">
        <f t="shared" si="20"/>
        <v>48.348136479064493</v>
      </c>
      <c r="L16" s="103">
        <f t="shared" si="11"/>
        <v>11.588136479064495</v>
      </c>
      <c r="M16" s="29"/>
      <c r="N16" s="6">
        <f t="shared" si="21"/>
        <v>35.505333397601603</v>
      </c>
      <c r="O16" s="103">
        <f t="shared" si="12"/>
        <v>-1.9446666023983994</v>
      </c>
      <c r="P16" s="29"/>
      <c r="Q16" s="6">
        <f t="shared" si="22"/>
        <v>36.221241847532539</v>
      </c>
      <c r="R16" s="103">
        <f t="shared" si="13"/>
        <v>-5.9487581524674624</v>
      </c>
      <c r="S16" s="29"/>
      <c r="T16" s="6">
        <f t="shared" si="23"/>
        <v>36.699341676321808</v>
      </c>
      <c r="U16" s="103">
        <f t="shared" si="14"/>
        <v>-6.030658323678189</v>
      </c>
      <c r="V16" s="29"/>
      <c r="W16" s="6">
        <f t="shared" si="24"/>
        <v>37.025009234210216</v>
      </c>
      <c r="X16" s="115">
        <f t="shared" si="15"/>
        <v>-6.074990765789785</v>
      </c>
      <c r="Y16" s="6"/>
      <c r="Z16" s="14" t="s">
        <v>10</v>
      </c>
      <c r="AA16" s="69">
        <v>30.9</v>
      </c>
      <c r="AB16" s="70">
        <v>49.42</v>
      </c>
      <c r="AC16" s="70">
        <v>36</v>
      </c>
      <c r="AD16" s="70">
        <v>36.76</v>
      </c>
      <c r="AE16" s="70">
        <v>37.450000000000003</v>
      </c>
      <c r="AF16" s="70">
        <v>42.17</v>
      </c>
      <c r="AG16" s="70">
        <v>42.73</v>
      </c>
      <c r="AH16" s="71">
        <v>43.1</v>
      </c>
      <c r="AJ16" s="14" t="s">
        <v>10</v>
      </c>
      <c r="AK16" s="69">
        <v>28</v>
      </c>
      <c r="AL16" s="70">
        <v>42.173151892505743</v>
      </c>
      <c r="AM16" s="70">
        <v>30.746412579138564</v>
      </c>
      <c r="AN16" s="70">
        <v>48.348136479064493</v>
      </c>
      <c r="AO16" s="70">
        <v>35.505333397601603</v>
      </c>
      <c r="AP16" s="70">
        <v>36.221241847532539</v>
      </c>
      <c r="AQ16" s="70">
        <v>36.699341676321808</v>
      </c>
      <c r="AR16" s="71">
        <v>37.025009234210216</v>
      </c>
      <c r="AS16" s="124">
        <v>4</v>
      </c>
      <c r="AV16" s="131">
        <f t="shared" si="8"/>
        <v>37681</v>
      </c>
      <c r="AW16" s="150">
        <v>3.1080000000000001</v>
      </c>
      <c r="AX16" s="150">
        <v>0.01</v>
      </c>
      <c r="AY16" s="150">
        <v>0.16</v>
      </c>
      <c r="AZ16" s="150">
        <v>0.02</v>
      </c>
      <c r="BA16" s="150">
        <v>-0.23499999999999999</v>
      </c>
      <c r="BB16" s="150">
        <v>-0.36499999999999999</v>
      </c>
      <c r="BC16" s="82"/>
      <c r="BD16" s="91">
        <f t="shared" si="0"/>
        <v>37681</v>
      </c>
      <c r="BE16" s="86">
        <f t="shared" si="1"/>
        <v>3.218</v>
      </c>
      <c r="BF16" s="86">
        <f t="shared" si="2"/>
        <v>3.1179999999999999</v>
      </c>
      <c r="BG16" s="86">
        <f t="shared" si="3"/>
        <v>3.2680000000000002</v>
      </c>
      <c r="BH16" s="86">
        <f t="shared" si="4"/>
        <v>3.1280000000000001</v>
      </c>
      <c r="BI16" s="86">
        <f t="shared" si="5"/>
        <v>3.5380000000000003</v>
      </c>
      <c r="BJ16" s="86">
        <f t="shared" si="6"/>
        <v>2.8730000000000002</v>
      </c>
      <c r="BK16" s="92">
        <f t="shared" si="7"/>
        <v>2.7430000000000003</v>
      </c>
    </row>
    <row r="17" spans="1:63" ht="15" x14ac:dyDescent="0.2">
      <c r="A17" s="14" t="s">
        <v>3</v>
      </c>
      <c r="B17" s="5">
        <f t="shared" si="16"/>
        <v>24.499997566143673</v>
      </c>
      <c r="C17" s="144" t="e">
        <f t="shared" si="9"/>
        <v>#N/A</v>
      </c>
      <c r="D17" s="29"/>
      <c r="E17" s="6">
        <f t="shared" si="17"/>
        <v>50.710412303439618</v>
      </c>
      <c r="F17" s="103">
        <f t="shared" si="10"/>
        <v>-10.179587696560382</v>
      </c>
      <c r="G17" s="29"/>
      <c r="H17" s="29">
        <f t="shared" si="18"/>
        <v>27.914746356350694</v>
      </c>
      <c r="I17" s="29">
        <f t="shared" si="19"/>
        <v>-9.1152536436493072</v>
      </c>
      <c r="J17" s="29"/>
      <c r="K17" s="29">
        <f t="shared" si="20"/>
        <v>53.920538185560432</v>
      </c>
      <c r="L17" s="103">
        <f t="shared" si="11"/>
        <v>17.39053818556043</v>
      </c>
      <c r="M17" s="29"/>
      <c r="N17" s="6">
        <f t="shared" si="21"/>
        <v>35.596006588158389</v>
      </c>
      <c r="O17" s="103">
        <f t="shared" si="12"/>
        <v>-5.5139934118416107</v>
      </c>
      <c r="P17" s="29"/>
      <c r="Q17" s="6">
        <f t="shared" si="22"/>
        <v>36.37366307986904</v>
      </c>
      <c r="R17" s="103">
        <f t="shared" si="13"/>
        <v>-6.7563369201309627</v>
      </c>
      <c r="S17" s="29"/>
      <c r="T17" s="6">
        <f t="shared" si="23"/>
        <v>36.856310324530476</v>
      </c>
      <c r="U17" s="103">
        <f t="shared" si="14"/>
        <v>-6.7736896754695266</v>
      </c>
      <c r="V17" s="29"/>
      <c r="W17" s="6">
        <f t="shared" si="24"/>
        <v>37.217415497919028</v>
      </c>
      <c r="X17" s="115">
        <f t="shared" si="15"/>
        <v>-6.8025845020809754</v>
      </c>
      <c r="Y17" s="6"/>
      <c r="Z17" s="14" t="s">
        <v>3</v>
      </c>
      <c r="AA17" s="69">
        <v>29.62</v>
      </c>
      <c r="AB17" s="70">
        <v>60.89</v>
      </c>
      <c r="AC17" s="70">
        <v>37.03</v>
      </c>
      <c r="AD17" s="70">
        <v>36.53</v>
      </c>
      <c r="AE17" s="70">
        <v>41.11</v>
      </c>
      <c r="AF17" s="70">
        <v>43.13</v>
      </c>
      <c r="AG17" s="70">
        <v>43.63</v>
      </c>
      <c r="AH17" s="71">
        <v>44.02</v>
      </c>
      <c r="AJ17" s="14" t="s">
        <v>3</v>
      </c>
      <c r="AK17" s="69">
        <v>24.499997566143673</v>
      </c>
      <c r="AL17" s="70">
        <v>50.710412303439618</v>
      </c>
      <c r="AM17" s="70">
        <v>27.914746356350694</v>
      </c>
      <c r="AN17" s="70">
        <v>53.920538185560432</v>
      </c>
      <c r="AO17" s="70">
        <v>35.596006588158389</v>
      </c>
      <c r="AP17" s="70">
        <v>36.37366307986904</v>
      </c>
      <c r="AQ17" s="70">
        <v>36.856310324530476</v>
      </c>
      <c r="AR17" s="71">
        <v>37.217415497919028</v>
      </c>
      <c r="AS17" s="124">
        <v>5</v>
      </c>
      <c r="AV17" s="131">
        <f t="shared" si="8"/>
        <v>37712</v>
      </c>
      <c r="AW17" s="150">
        <v>2.9530000000000003</v>
      </c>
      <c r="AX17" s="150">
        <v>0.06</v>
      </c>
      <c r="AY17" s="150">
        <v>0.37</v>
      </c>
      <c r="AZ17" s="150">
        <v>0.14000000000000001</v>
      </c>
      <c r="BA17" s="150">
        <v>-0.28000000000000003</v>
      </c>
      <c r="BB17" s="150">
        <v>-0.54</v>
      </c>
      <c r="BC17" s="82"/>
      <c r="BD17" s="91">
        <f t="shared" si="0"/>
        <v>37712</v>
      </c>
      <c r="BE17" s="86">
        <f t="shared" si="1"/>
        <v>3.1130000000000004</v>
      </c>
      <c r="BF17" s="86">
        <f t="shared" si="2"/>
        <v>3.0130000000000003</v>
      </c>
      <c r="BG17" s="86">
        <f t="shared" si="3"/>
        <v>3.3230000000000004</v>
      </c>
      <c r="BH17" s="86">
        <f t="shared" si="4"/>
        <v>3.0930000000000004</v>
      </c>
      <c r="BI17" s="86">
        <f t="shared" si="5"/>
        <v>3.5030000000000006</v>
      </c>
      <c r="BJ17" s="86">
        <f t="shared" si="6"/>
        <v>2.673</v>
      </c>
      <c r="BK17" s="92">
        <f t="shared" si="7"/>
        <v>2.4130000000000003</v>
      </c>
    </row>
    <row r="18" spans="1:63" ht="15" x14ac:dyDescent="0.2">
      <c r="A18" s="14" t="s">
        <v>4</v>
      </c>
      <c r="B18" s="5">
        <f t="shared" si="16"/>
        <v>23.499997665484745</v>
      </c>
      <c r="C18" s="144" t="e">
        <f t="shared" si="9"/>
        <v>#N/A</v>
      </c>
      <c r="D18" s="29"/>
      <c r="E18" s="6">
        <f t="shared" si="17"/>
        <v>42.658510119095659</v>
      </c>
      <c r="F18" s="103">
        <f t="shared" si="10"/>
        <v>-10.181489880904344</v>
      </c>
      <c r="G18" s="29"/>
      <c r="H18" s="29">
        <f t="shared" si="18"/>
        <v>25.914746469348628</v>
      </c>
      <c r="I18" s="29">
        <f t="shared" si="19"/>
        <v>-8.935253530651373</v>
      </c>
      <c r="J18" s="29"/>
      <c r="K18" s="29">
        <f t="shared" si="20"/>
        <v>47.245236424438211</v>
      </c>
      <c r="L18" s="103">
        <f t="shared" si="11"/>
        <v>12.565236424438211</v>
      </c>
      <c r="M18" s="29"/>
      <c r="N18" s="6">
        <f t="shared" si="21"/>
        <v>32.264351133600876</v>
      </c>
      <c r="O18" s="103">
        <f t="shared" si="12"/>
        <v>-5.165648866399124</v>
      </c>
      <c r="P18" s="29"/>
      <c r="Q18" s="6">
        <f t="shared" si="22"/>
        <v>33.133352784384179</v>
      </c>
      <c r="R18" s="103">
        <f t="shared" si="13"/>
        <v>-6.7166472156158221</v>
      </c>
      <c r="S18" s="29"/>
      <c r="T18" s="6">
        <f t="shared" si="23"/>
        <v>33.758925160699555</v>
      </c>
      <c r="U18" s="103">
        <f t="shared" si="14"/>
        <v>-6.7210748393004422</v>
      </c>
      <c r="V18" s="29"/>
      <c r="W18" s="6">
        <f t="shared" si="24"/>
        <v>34.301622113420471</v>
      </c>
      <c r="X18" s="115">
        <f t="shared" si="15"/>
        <v>-6.7283778865795298</v>
      </c>
      <c r="Y18" s="10"/>
      <c r="Z18" s="14" t="s">
        <v>4</v>
      </c>
      <c r="AA18" s="69">
        <v>28.62</v>
      </c>
      <c r="AB18" s="70">
        <v>52.84</v>
      </c>
      <c r="AC18" s="70">
        <v>34.85</v>
      </c>
      <c r="AD18" s="70">
        <v>34.68</v>
      </c>
      <c r="AE18" s="70">
        <v>37.43</v>
      </c>
      <c r="AF18" s="70">
        <v>39.85</v>
      </c>
      <c r="AG18" s="70">
        <v>40.479999999999997</v>
      </c>
      <c r="AH18" s="71">
        <v>41.03</v>
      </c>
      <c r="AJ18" s="14" t="s">
        <v>4</v>
      </c>
      <c r="AK18" s="69">
        <v>23.499997665484745</v>
      </c>
      <c r="AL18" s="70">
        <v>42.658510119095659</v>
      </c>
      <c r="AM18" s="70">
        <v>25.914746469348628</v>
      </c>
      <c r="AN18" s="70">
        <v>47.245236424438211</v>
      </c>
      <c r="AO18" s="70">
        <v>32.264351133600876</v>
      </c>
      <c r="AP18" s="70">
        <v>33.133352784384179</v>
      </c>
      <c r="AQ18" s="70">
        <v>33.758925160699555</v>
      </c>
      <c r="AR18" s="71">
        <v>34.301622113420471</v>
      </c>
      <c r="AS18" s="124">
        <v>6</v>
      </c>
      <c r="AV18" s="131">
        <f t="shared" si="8"/>
        <v>37742</v>
      </c>
      <c r="AW18" s="150">
        <v>2.9530000000000003</v>
      </c>
      <c r="AX18" s="150">
        <v>0.06</v>
      </c>
      <c r="AY18" s="150">
        <v>0.37</v>
      </c>
      <c r="AZ18" s="150">
        <v>0.14000000000000001</v>
      </c>
      <c r="BA18" s="150">
        <v>-0.28000000000000003</v>
      </c>
      <c r="BB18" s="150">
        <v>-0.54</v>
      </c>
      <c r="BC18" s="82"/>
      <c r="BD18" s="91">
        <f t="shared" si="0"/>
        <v>37742</v>
      </c>
      <c r="BE18" s="86">
        <f t="shared" si="1"/>
        <v>3.1130000000000004</v>
      </c>
      <c r="BF18" s="86">
        <f t="shared" si="2"/>
        <v>3.0130000000000003</v>
      </c>
      <c r="BG18" s="86">
        <f t="shared" si="3"/>
        <v>3.3230000000000004</v>
      </c>
      <c r="BH18" s="86">
        <f t="shared" si="4"/>
        <v>3.0930000000000004</v>
      </c>
      <c r="BI18" s="86">
        <f t="shared" si="5"/>
        <v>3.5030000000000006</v>
      </c>
      <c r="BJ18" s="86">
        <f t="shared" si="6"/>
        <v>2.673</v>
      </c>
      <c r="BK18" s="92">
        <f t="shared" si="7"/>
        <v>2.4130000000000003</v>
      </c>
    </row>
    <row r="19" spans="1:63" ht="15" x14ac:dyDescent="0.2">
      <c r="A19" s="14" t="s">
        <v>12</v>
      </c>
      <c r="B19" s="5">
        <f t="shared" si="16"/>
        <v>23.499997665484745</v>
      </c>
      <c r="C19" s="144" t="e">
        <f t="shared" si="9"/>
        <v>#N/A</v>
      </c>
      <c r="D19" s="29"/>
      <c r="E19" s="6">
        <f t="shared" si="17"/>
        <v>47.548771684745461</v>
      </c>
      <c r="F19" s="103">
        <f t="shared" si="10"/>
        <v>-10.181228315254536</v>
      </c>
      <c r="G19" s="29"/>
      <c r="H19" s="29">
        <f t="shared" si="18"/>
        <v>26.914746412849656</v>
      </c>
      <c r="I19" s="29">
        <f t="shared" si="19"/>
        <v>-9.285253587150347</v>
      </c>
      <c r="J19" s="29"/>
      <c r="K19" s="29">
        <f t="shared" si="20"/>
        <v>51.251712723619747</v>
      </c>
      <c r="L19" s="103">
        <f t="shared" si="11"/>
        <v>15.571712723619747</v>
      </c>
      <c r="M19" s="29"/>
      <c r="N19" s="6">
        <f t="shared" si="21"/>
        <v>34.177704583910746</v>
      </c>
      <c r="O19" s="103">
        <f t="shared" si="12"/>
        <v>-5.6022954160892553</v>
      </c>
      <c r="P19" s="29"/>
      <c r="Q19" s="6">
        <f t="shared" si="22"/>
        <v>34.009358514960482</v>
      </c>
      <c r="R19" s="103">
        <f t="shared" si="13"/>
        <v>-6.9406414850395208</v>
      </c>
      <c r="S19" s="29"/>
      <c r="T19" s="6">
        <f t="shared" si="23"/>
        <v>34.635003084604193</v>
      </c>
      <c r="U19" s="103">
        <f t="shared" si="14"/>
        <v>-6.8449969153958037</v>
      </c>
      <c r="V19" s="29"/>
      <c r="W19" s="6">
        <f t="shared" si="24"/>
        <v>35.065612170789983</v>
      </c>
      <c r="X19" s="115">
        <f t="shared" si="15"/>
        <v>-6.8743878292100149</v>
      </c>
      <c r="Y19" s="12"/>
      <c r="Z19" s="14" t="s">
        <v>12</v>
      </c>
      <c r="AA19" s="69">
        <v>28.62</v>
      </c>
      <c r="AB19" s="70">
        <v>57.73</v>
      </c>
      <c r="AC19" s="70">
        <v>36.200000000000003</v>
      </c>
      <c r="AD19" s="70">
        <v>35.68</v>
      </c>
      <c r="AE19" s="70">
        <v>39.78</v>
      </c>
      <c r="AF19" s="70">
        <v>40.950000000000003</v>
      </c>
      <c r="AG19" s="70">
        <v>41.48</v>
      </c>
      <c r="AH19" s="71">
        <v>41.94</v>
      </c>
      <c r="AJ19" s="14" t="s">
        <v>12</v>
      </c>
      <c r="AK19" s="69">
        <v>23.499997665484745</v>
      </c>
      <c r="AL19" s="70">
        <v>47.548771684745461</v>
      </c>
      <c r="AM19" s="70">
        <v>26.914746412849656</v>
      </c>
      <c r="AN19" s="70">
        <v>51.251712723619747</v>
      </c>
      <c r="AO19" s="70">
        <v>34.177704583910746</v>
      </c>
      <c r="AP19" s="70">
        <v>34.009358514960482</v>
      </c>
      <c r="AQ19" s="70">
        <v>34.635003084604193</v>
      </c>
      <c r="AR19" s="71">
        <v>35.065612170789983</v>
      </c>
      <c r="AS19" s="124">
        <v>7</v>
      </c>
      <c r="AV19" s="131">
        <f t="shared" si="8"/>
        <v>37773</v>
      </c>
      <c r="AW19" s="150">
        <v>2.988</v>
      </c>
      <c r="AX19" s="150">
        <v>0.06</v>
      </c>
      <c r="AY19" s="150">
        <v>0.37</v>
      </c>
      <c r="AZ19" s="150">
        <v>0.14000000000000001</v>
      </c>
      <c r="BA19" s="150">
        <v>-0.28000000000000003</v>
      </c>
      <c r="BB19" s="150">
        <v>-0.54</v>
      </c>
      <c r="BC19" s="82"/>
      <c r="BD19" s="91">
        <f t="shared" si="0"/>
        <v>37773</v>
      </c>
      <c r="BE19" s="86">
        <f t="shared" si="1"/>
        <v>3.1480000000000001</v>
      </c>
      <c r="BF19" s="86">
        <f t="shared" si="2"/>
        <v>3.048</v>
      </c>
      <c r="BG19" s="86">
        <f t="shared" si="3"/>
        <v>3.3580000000000001</v>
      </c>
      <c r="BH19" s="86">
        <f t="shared" si="4"/>
        <v>3.1280000000000001</v>
      </c>
      <c r="BI19" s="86">
        <f t="shared" si="5"/>
        <v>3.5380000000000003</v>
      </c>
      <c r="BJ19" s="86">
        <f t="shared" si="6"/>
        <v>2.7080000000000002</v>
      </c>
      <c r="BK19" s="92">
        <f t="shared" si="7"/>
        <v>2.448</v>
      </c>
    </row>
    <row r="20" spans="1:63" ht="15.75" thickBot="1" x14ac:dyDescent="0.25">
      <c r="A20" s="14" t="s">
        <v>5</v>
      </c>
      <c r="B20" s="7">
        <f t="shared" si="16"/>
        <v>23.499997665484745</v>
      </c>
      <c r="C20" s="145" t="e">
        <f t="shared" si="9"/>
        <v>#N/A</v>
      </c>
      <c r="D20" s="30"/>
      <c r="E20" s="8">
        <f t="shared" si="17"/>
        <v>42.658508562249452</v>
      </c>
      <c r="F20" s="104">
        <f t="shared" si="10"/>
        <v>-10.181491437750552</v>
      </c>
      <c r="G20" s="30"/>
      <c r="H20" s="30">
        <f t="shared" si="18"/>
        <v>25.914746469348628</v>
      </c>
      <c r="I20" s="30">
        <f t="shared" si="19"/>
        <v>-8.935253530651373</v>
      </c>
      <c r="J20" s="30"/>
      <c r="K20" s="30">
        <f t="shared" si="20"/>
        <v>47.245232924163425</v>
      </c>
      <c r="L20" s="104">
        <f t="shared" si="11"/>
        <v>12.565232924163425</v>
      </c>
      <c r="M20" s="30"/>
      <c r="N20" s="8">
        <f t="shared" si="21"/>
        <v>32.264350260427165</v>
      </c>
      <c r="O20" s="104">
        <f t="shared" si="12"/>
        <v>-5.1656497395728351</v>
      </c>
      <c r="P20" s="30"/>
      <c r="Q20" s="8">
        <f t="shared" si="22"/>
        <v>33.133353181678729</v>
      </c>
      <c r="R20" s="104">
        <f t="shared" si="13"/>
        <v>-6.7166468183212729</v>
      </c>
      <c r="S20" s="30"/>
      <c r="T20" s="8">
        <f t="shared" si="23"/>
        <v>33.758925512353692</v>
      </c>
      <c r="U20" s="104">
        <f t="shared" si="14"/>
        <v>-6.7210744876463053</v>
      </c>
      <c r="V20" s="30"/>
      <c r="W20" s="8">
        <f t="shared" si="24"/>
        <v>34.30162239991715</v>
      </c>
      <c r="X20" s="116">
        <f t="shared" si="15"/>
        <v>-6.728377600082851</v>
      </c>
      <c r="Y20" s="6"/>
      <c r="Z20" s="14" t="s">
        <v>5</v>
      </c>
      <c r="AA20" s="72">
        <v>28.62</v>
      </c>
      <c r="AB20" s="73">
        <v>52.84</v>
      </c>
      <c r="AC20" s="73">
        <v>34.85</v>
      </c>
      <c r="AD20" s="73">
        <v>34.68</v>
      </c>
      <c r="AE20" s="73">
        <v>37.43</v>
      </c>
      <c r="AF20" s="73">
        <v>39.85</v>
      </c>
      <c r="AG20" s="73">
        <v>40.479999999999997</v>
      </c>
      <c r="AH20" s="74">
        <v>41.03</v>
      </c>
      <c r="AJ20" s="14" t="s">
        <v>5</v>
      </c>
      <c r="AK20" s="72">
        <v>23.499997665484745</v>
      </c>
      <c r="AL20" s="73">
        <v>42.658508562249452</v>
      </c>
      <c r="AM20" s="73">
        <v>25.914746469348628</v>
      </c>
      <c r="AN20" s="73">
        <v>47.245232924163425</v>
      </c>
      <c r="AO20" s="73">
        <v>32.264350260427165</v>
      </c>
      <c r="AP20" s="73">
        <v>33.133353181678729</v>
      </c>
      <c r="AQ20" s="73">
        <v>33.758925512353692</v>
      </c>
      <c r="AR20" s="74">
        <v>34.30162239991715</v>
      </c>
      <c r="AS20" s="124">
        <v>8</v>
      </c>
      <c r="AV20" s="131">
        <f t="shared" si="8"/>
        <v>37803</v>
      </c>
      <c r="AW20" s="150">
        <v>3.0230000000000001</v>
      </c>
      <c r="AX20" s="150">
        <v>0.06</v>
      </c>
      <c r="AY20" s="150">
        <v>0.37</v>
      </c>
      <c r="AZ20" s="150">
        <v>0.14000000000000001</v>
      </c>
      <c r="BA20" s="150">
        <v>-0.28000000000000003</v>
      </c>
      <c r="BB20" s="150">
        <v>-0.54</v>
      </c>
      <c r="BC20" s="82"/>
      <c r="BD20" s="91">
        <f t="shared" si="0"/>
        <v>37803</v>
      </c>
      <c r="BE20" s="86">
        <f t="shared" si="1"/>
        <v>3.1830000000000003</v>
      </c>
      <c r="BF20" s="86">
        <f t="shared" si="2"/>
        <v>3.0830000000000002</v>
      </c>
      <c r="BG20" s="86">
        <f t="shared" si="3"/>
        <v>3.3930000000000002</v>
      </c>
      <c r="BH20" s="86">
        <f t="shared" si="4"/>
        <v>3.1630000000000003</v>
      </c>
      <c r="BI20" s="86">
        <f t="shared" si="5"/>
        <v>3.5730000000000004</v>
      </c>
      <c r="BJ20" s="86">
        <f t="shared" si="6"/>
        <v>2.7430000000000003</v>
      </c>
      <c r="BK20" s="96">
        <f t="shared" si="7"/>
        <v>2.4830000000000001</v>
      </c>
    </row>
    <row r="21" spans="1:63" ht="15" x14ac:dyDescent="0.2">
      <c r="A21" s="13"/>
      <c r="B21" s="6"/>
      <c r="C21" s="2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8"/>
      <c r="R21" s="78"/>
      <c r="S21" s="78"/>
      <c r="T21" s="13"/>
      <c r="U21" s="13"/>
      <c r="V21" s="13"/>
      <c r="W21" s="6"/>
      <c r="X21" s="6"/>
      <c r="Y21" s="6"/>
      <c r="Z21" s="14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V21" s="131">
        <f t="shared" si="8"/>
        <v>37834</v>
      </c>
      <c r="AW21" s="150">
        <v>3.0649999999999999</v>
      </c>
      <c r="AX21" s="150">
        <v>0.06</v>
      </c>
      <c r="AY21" s="150">
        <v>0.37</v>
      </c>
      <c r="AZ21" s="150">
        <v>0.14000000000000001</v>
      </c>
      <c r="BA21" s="150">
        <v>-0.28000000000000003</v>
      </c>
      <c r="BB21" s="150">
        <v>-0.54</v>
      </c>
      <c r="BC21" s="82"/>
      <c r="BD21" s="91">
        <f t="shared" si="0"/>
        <v>37834</v>
      </c>
      <c r="BE21" s="86">
        <f t="shared" si="1"/>
        <v>3.2250000000000001</v>
      </c>
      <c r="BF21" s="86">
        <f t="shared" si="2"/>
        <v>3.125</v>
      </c>
      <c r="BG21" s="86">
        <f t="shared" si="3"/>
        <v>3.4350000000000001</v>
      </c>
      <c r="BH21" s="86">
        <f t="shared" si="4"/>
        <v>3.2050000000000001</v>
      </c>
      <c r="BI21" s="86">
        <f t="shared" si="5"/>
        <v>3.6150000000000002</v>
      </c>
      <c r="BJ21" s="86">
        <f t="shared" si="6"/>
        <v>2.7850000000000001</v>
      </c>
      <c r="BK21" s="92">
        <f t="shared" si="7"/>
        <v>2.5249999999999999</v>
      </c>
    </row>
    <row r="22" spans="1:63" ht="16.5" thickBot="1" x14ac:dyDescent="0.3">
      <c r="A22" s="118" t="s">
        <v>42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Z22" s="27" t="s">
        <v>22</v>
      </c>
      <c r="AA22" s="26"/>
      <c r="AB22" s="26"/>
      <c r="AC22" s="26"/>
      <c r="AD22" s="26"/>
      <c r="AE22" s="26"/>
      <c r="AF22" s="26"/>
      <c r="AG22" s="26"/>
      <c r="AH22" s="26"/>
      <c r="AJ22" s="27" t="s">
        <v>21</v>
      </c>
      <c r="AK22" s="26"/>
      <c r="AL22" s="26"/>
      <c r="AM22" s="26"/>
      <c r="AN22" s="26"/>
      <c r="AO22" s="26"/>
      <c r="AP22" s="26"/>
      <c r="AQ22" s="26"/>
      <c r="AR22" s="26"/>
      <c r="AS22" s="10"/>
      <c r="AV22" s="131">
        <f t="shared" si="8"/>
        <v>37865</v>
      </c>
      <c r="AW22" s="150">
        <v>3.06</v>
      </c>
      <c r="AX22" s="150">
        <v>0.06</v>
      </c>
      <c r="AY22" s="150">
        <v>0.37</v>
      </c>
      <c r="AZ22" s="150">
        <v>0.14000000000000001</v>
      </c>
      <c r="BA22" s="150">
        <v>-0.28000000000000003</v>
      </c>
      <c r="BB22" s="150">
        <v>-0.54</v>
      </c>
      <c r="BC22" s="82"/>
      <c r="BD22" s="91">
        <f t="shared" si="0"/>
        <v>37865</v>
      </c>
      <c r="BE22" s="86">
        <f t="shared" si="1"/>
        <v>3.22</v>
      </c>
      <c r="BF22" s="86">
        <f t="shared" si="2"/>
        <v>3.12</v>
      </c>
      <c r="BG22" s="86">
        <f t="shared" si="3"/>
        <v>3.43</v>
      </c>
      <c r="BH22" s="86">
        <f t="shared" si="4"/>
        <v>3.2</v>
      </c>
      <c r="BI22" s="86">
        <f t="shared" si="5"/>
        <v>3.6100000000000003</v>
      </c>
      <c r="BJ22" s="86">
        <f t="shared" si="6"/>
        <v>2.7800000000000002</v>
      </c>
      <c r="BK22" s="92">
        <f t="shared" si="7"/>
        <v>2.52</v>
      </c>
    </row>
    <row r="23" spans="1:63" ht="15.75" thickBot="1" x14ac:dyDescent="0.25">
      <c r="A23" s="13" t="s">
        <v>7</v>
      </c>
      <c r="B23" s="16">
        <f t="shared" ref="B23:X23" si="25">B12</f>
        <v>37288</v>
      </c>
      <c r="C23" s="117" t="str">
        <f t="shared" si="25"/>
        <v>Change</v>
      </c>
      <c r="D23" s="24"/>
      <c r="E23" s="17" t="str">
        <f t="shared" si="25"/>
        <v>Q3-2002</v>
      </c>
      <c r="F23" s="101" t="str">
        <f t="shared" si="25"/>
        <v>Change</v>
      </c>
      <c r="G23" s="24"/>
      <c r="H23" s="24" t="str">
        <f>H12</f>
        <v>Q1-2003</v>
      </c>
      <c r="I23" s="24" t="s">
        <v>11</v>
      </c>
      <c r="J23" s="24"/>
      <c r="K23" s="24" t="str">
        <f>K12</f>
        <v>Q3-2003</v>
      </c>
      <c r="L23" s="117" t="s">
        <v>11</v>
      </c>
      <c r="M23" s="24"/>
      <c r="N23" s="18">
        <f t="shared" si="25"/>
        <v>2003</v>
      </c>
      <c r="O23" s="117" t="str">
        <f t="shared" si="25"/>
        <v>Change</v>
      </c>
      <c r="P23" s="24"/>
      <c r="Q23" s="18" t="str">
        <f t="shared" si="25"/>
        <v>2004-2008</v>
      </c>
      <c r="R23" s="117" t="str">
        <f t="shared" si="25"/>
        <v>Change</v>
      </c>
      <c r="S23" s="18"/>
      <c r="T23" s="18" t="str">
        <f t="shared" si="25"/>
        <v>2004-2013</v>
      </c>
      <c r="U23" s="117" t="str">
        <f t="shared" si="25"/>
        <v>Change</v>
      </c>
      <c r="V23" s="18"/>
      <c r="W23" s="18" t="str">
        <f t="shared" si="25"/>
        <v>2004-2018</v>
      </c>
      <c r="X23" s="113" t="str">
        <f t="shared" si="25"/>
        <v>Change</v>
      </c>
      <c r="Z23" s="12" t="s">
        <v>6</v>
      </c>
      <c r="AA23" s="26"/>
      <c r="AB23" s="26"/>
      <c r="AC23" s="26"/>
      <c r="AD23" s="26"/>
      <c r="AE23" s="26"/>
      <c r="AF23" s="26"/>
      <c r="AG23" s="26"/>
      <c r="AH23" s="26"/>
      <c r="AI23" s="10"/>
      <c r="AJ23" s="12" t="s">
        <v>6</v>
      </c>
      <c r="AK23" s="26"/>
      <c r="AL23" s="26"/>
      <c r="AM23" s="26"/>
      <c r="AN23" s="26"/>
      <c r="AO23" s="32"/>
      <c r="AP23" s="26"/>
      <c r="AQ23" s="26"/>
      <c r="AR23" s="26"/>
      <c r="AS23" s="10"/>
      <c r="AV23" s="131">
        <f t="shared" si="8"/>
        <v>37895</v>
      </c>
      <c r="AW23" s="150">
        <v>3.1</v>
      </c>
      <c r="AX23" s="150">
        <v>0.06</v>
      </c>
      <c r="AY23" s="150">
        <v>0.37</v>
      </c>
      <c r="AZ23" s="150">
        <v>0.14000000000000001</v>
      </c>
      <c r="BA23" s="150">
        <v>-0.28000000000000003</v>
      </c>
      <c r="BB23" s="150">
        <v>-0.54</v>
      </c>
      <c r="BC23" s="82"/>
      <c r="BD23" s="91">
        <f t="shared" si="0"/>
        <v>37895</v>
      </c>
      <c r="BE23" s="86">
        <f t="shared" si="1"/>
        <v>3.2600000000000002</v>
      </c>
      <c r="BF23" s="86">
        <f t="shared" si="2"/>
        <v>3.16</v>
      </c>
      <c r="BG23" s="86">
        <f t="shared" si="3"/>
        <v>3.47</v>
      </c>
      <c r="BH23" s="86">
        <f t="shared" si="4"/>
        <v>3.24</v>
      </c>
      <c r="BI23" s="86">
        <f t="shared" si="5"/>
        <v>3.6500000000000004</v>
      </c>
      <c r="BJ23" s="86">
        <f t="shared" si="6"/>
        <v>2.8200000000000003</v>
      </c>
      <c r="BK23" s="92">
        <f t="shared" si="7"/>
        <v>2.56</v>
      </c>
    </row>
    <row r="24" spans="1:63" ht="15.75" thickBot="1" x14ac:dyDescent="0.25">
      <c r="A24" s="14" t="s">
        <v>8</v>
      </c>
      <c r="B24" s="3">
        <f t="shared" ref="B24:B31" si="26">B13/AK25</f>
        <v>8.2987551867219906</v>
      </c>
      <c r="C24" s="143" t="e">
        <f>B24-HLOOKUP(B$23,$AA$12:$AH$20,$AS13+1,FALSE)/HLOOKUP(B$23,$AA$24:$AH$33,$AS25+1,FALSE)</f>
        <v>#N/A</v>
      </c>
      <c r="D24" s="28"/>
      <c r="E24" s="4">
        <f t="shared" ref="E24:E31" ca="1" si="27">E13/AL25</f>
        <v>11.664705754400213</v>
      </c>
      <c r="F24" s="102">
        <f ca="1">E24-HLOOKUP(E$23,$AA$12:$AH$20,$AS13+1,FALSE)/HLOOKUP(E$23,$AA$24:$AH$33,$AS25+1,FALSE)</f>
        <v>-1.8852509930046182</v>
      </c>
      <c r="G24" s="28"/>
      <c r="H24" s="28">
        <f ca="1">H13/AM25</f>
        <v>8.208078474807138</v>
      </c>
      <c r="I24" s="28">
        <f ca="1">H24-HLOOKUP(H$23,$AA$12:$AH$20,$AS13+1,FALSE)/HLOOKUP(H$23,$AA$24:$AH$33,$AS25+1,FALSE)</f>
        <v>-2.3470935989528563</v>
      </c>
      <c r="J24" s="28"/>
      <c r="K24" s="28">
        <f ca="1">K13/AN25</f>
        <v>10.844857024126265</v>
      </c>
      <c r="L24" s="102">
        <f ca="1">K24-HLOOKUP(K$23,$AA$12:$AH$20,$AS13+1,FALSE)/HLOOKUP(K$23,$AA$24:$AH$33,$AS25+1,FALSE)</f>
        <v>0.72879429709515797</v>
      </c>
      <c r="M24" s="28"/>
      <c r="N24" s="4">
        <f t="shared" ref="N24:N31" ca="1" si="28">N13/AO25</f>
        <v>8.3478593133639638</v>
      </c>
      <c r="O24" s="102">
        <f ca="1">N24-HLOOKUP(N$23,$AA$12:$AH$20,$AS13+1,FALSE)/HLOOKUP(N$23,$AA$24:$AH$33,$AS25+1,FALSE)</f>
        <v>-2.4679965620463946</v>
      </c>
      <c r="P24" s="28"/>
      <c r="Q24" s="4">
        <f t="shared" ref="Q24:Q31" ca="1" si="29">Q13/AP25</f>
        <v>7.8197914420871841</v>
      </c>
      <c r="R24" s="102">
        <f ca="1">Q24-HLOOKUP(Q$23,$AA$12:$AH$20,$AS13+1,FALSE)/HLOOKUP(Q$23,$AA$24:$AH$33,$AS25+1,FALSE)</f>
        <v>-2.1603130639142671</v>
      </c>
      <c r="S24" s="28"/>
      <c r="T24" s="4">
        <f t="shared" ref="T24:T31" ca="1" si="30">T13/AQ25</f>
        <v>7.6701731657142345</v>
      </c>
      <c r="U24" s="102">
        <f ca="1">T24-HLOOKUP(T$23,$AA$12:$AH$20,$AS13+1,FALSE)/HLOOKUP(T$23,$AA$24:$AH$33,$AS25+1,FALSE)</f>
        <v>-2.2077365127953259</v>
      </c>
      <c r="V24" s="28"/>
      <c r="W24" s="4">
        <f t="shared" ref="W24:W31" ca="1" si="31">W13/AR25</f>
        <v>7.4563877045076765</v>
      </c>
      <c r="X24" s="114">
        <f ca="1">W24-HLOOKUP(W$23,$AA$12:$AH$20,$AS13+1,FALSE)/HLOOKUP(W$23,$AA$24:$AH$33,$AS25+1,FALSE)</f>
        <v>-2.2129435438915479</v>
      </c>
      <c r="Z24" s="13" t="s">
        <v>7</v>
      </c>
      <c r="AA24" s="16">
        <f>AA12</f>
        <v>37226</v>
      </c>
      <c r="AB24" s="17" t="s">
        <v>47</v>
      </c>
      <c r="AC24" s="17" t="s">
        <v>53</v>
      </c>
      <c r="AD24" s="17" t="s">
        <v>52</v>
      </c>
      <c r="AE24" s="18">
        <v>2003</v>
      </c>
      <c r="AF24" s="18" t="s">
        <v>54</v>
      </c>
      <c r="AG24" s="18" t="s">
        <v>55</v>
      </c>
      <c r="AH24" s="19" t="s">
        <v>56</v>
      </c>
      <c r="AI24" s="10"/>
      <c r="AJ24" s="13" t="s">
        <v>7</v>
      </c>
      <c r="AK24" s="16">
        <f t="shared" ref="AK24:AR24" si="32">AK12</f>
        <v>37288</v>
      </c>
      <c r="AL24" s="17" t="str">
        <f t="shared" si="32"/>
        <v>Q3-2002</v>
      </c>
      <c r="AM24" s="17" t="str">
        <f t="shared" si="32"/>
        <v>Q1-2003</v>
      </c>
      <c r="AN24" s="17" t="str">
        <f t="shared" si="32"/>
        <v>Q3-2003</v>
      </c>
      <c r="AO24" s="18">
        <f t="shared" si="32"/>
        <v>2003</v>
      </c>
      <c r="AP24" s="18" t="str">
        <f t="shared" si="32"/>
        <v>2004-2008</v>
      </c>
      <c r="AQ24" s="18" t="str">
        <f t="shared" si="32"/>
        <v>2004-2013</v>
      </c>
      <c r="AR24" s="19" t="str">
        <f t="shared" si="32"/>
        <v>2004-2018</v>
      </c>
      <c r="AS24" s="10"/>
      <c r="AV24" s="131">
        <f t="shared" si="8"/>
        <v>37926</v>
      </c>
      <c r="AW24" s="150">
        <v>3.242</v>
      </c>
      <c r="AX24" s="150">
        <v>0.1</v>
      </c>
      <c r="AY24" s="150">
        <v>0.46</v>
      </c>
      <c r="AZ24" s="150">
        <v>0.16</v>
      </c>
      <c r="BA24" s="150">
        <v>-0.18</v>
      </c>
      <c r="BB24" s="150">
        <v>-0.32</v>
      </c>
      <c r="BC24" s="82"/>
      <c r="BD24" s="91">
        <f t="shared" si="0"/>
        <v>37926</v>
      </c>
      <c r="BE24" s="86">
        <f t="shared" si="1"/>
        <v>3.4420000000000002</v>
      </c>
      <c r="BF24" s="86">
        <f t="shared" si="2"/>
        <v>3.3420000000000001</v>
      </c>
      <c r="BG24" s="86">
        <f t="shared" si="3"/>
        <v>3.702</v>
      </c>
      <c r="BH24" s="86">
        <f t="shared" si="4"/>
        <v>3.4020000000000001</v>
      </c>
      <c r="BI24" s="86">
        <f t="shared" si="5"/>
        <v>3.8120000000000003</v>
      </c>
      <c r="BJ24" s="86">
        <f t="shared" si="6"/>
        <v>3.0619999999999998</v>
      </c>
      <c r="BK24" s="92">
        <f t="shared" si="7"/>
        <v>2.9220000000000002</v>
      </c>
    </row>
    <row r="25" spans="1:63" ht="15" x14ac:dyDescent="0.2">
      <c r="A25" s="14" t="s">
        <v>2</v>
      </c>
      <c r="B25" s="5">
        <f t="shared" si="26"/>
        <v>8.8744579928605916</v>
      </c>
      <c r="C25" s="144" t="e">
        <f t="shared" ref="C25:C31" si="33">B25-HLOOKUP(B$23,$AA$12:$AH$20,$AS14+1,FALSE)/HLOOKUP(B$23,$AA$24:$AH$33,$AS14+1,FALSE)</f>
        <v>#N/A</v>
      </c>
      <c r="D25" s="29"/>
      <c r="E25" s="6">
        <f t="shared" ca="1" si="27"/>
        <v>13.263262427797928</v>
      </c>
      <c r="F25" s="103">
        <f t="shared" ref="F25:F31" ca="1" si="34">E25-HLOOKUP(E$23,$AA$12:$AH$20,$AS14+1,FALSE)/HLOOKUP(E$23,$AA$24:$AH$33,$AS14+1,FALSE)</f>
        <v>-1.7400902767170319</v>
      </c>
      <c r="G25" s="29"/>
      <c r="H25" s="122">
        <f t="shared" ref="H25:H31" ca="1" si="35">H14/AM26</f>
        <v>8.7451316132913295</v>
      </c>
      <c r="I25" s="122">
        <f t="shared" ref="I25:I31" ca="1" si="36">H25-HLOOKUP(H$23,$AA$12:$AH$20,$AS14+1,FALSE)/HLOOKUP(H$23,$AA$24:$AH$33,$AS14+1,FALSE)</f>
        <v>-2.3848348535311583</v>
      </c>
      <c r="J25" s="122"/>
      <c r="K25" s="122">
        <f t="shared" ref="K25:K31" ca="1" si="37">K14/AN26</f>
        <v>12.428352714028986</v>
      </c>
      <c r="L25" s="103">
        <f t="shared" ref="L25:L31" ca="1" si="38">K25-HLOOKUP(K$23,$AA$12:$AH$20,$AS14+1,FALSE)/HLOOKUP(K$23,$AA$24:$AH$33,$AS14+1,FALSE)</f>
        <v>1.732985461821821</v>
      </c>
      <c r="M25" s="29"/>
      <c r="N25" s="6">
        <f t="shared" ca="1" si="28"/>
        <v>9.3552180602327883</v>
      </c>
      <c r="O25" s="103">
        <f t="shared" ref="O25:O31" ca="1" si="39">N25-HLOOKUP(N$23,$AA$12:$AH$20,$AS14+1,FALSE)/HLOOKUP(N$23,$AA$24:$AH$33,$AS14+1,FALSE)</f>
        <v>-2.3832905075098587</v>
      </c>
      <c r="P25" s="29"/>
      <c r="Q25" s="6">
        <f t="shared" ca="1" si="29"/>
        <v>8.7390628655769866</v>
      </c>
      <c r="R25" s="103">
        <f t="shared" ref="R25:R31" ca="1" si="40">Q25-HLOOKUP(Q$23,$AA$12:$AH$20,$AS14+1,FALSE)/HLOOKUP(Q$23,$AA$24:$AH$33,$AS14+1,FALSE)</f>
        <v>-2.1619452396790919</v>
      </c>
      <c r="S25" s="29"/>
      <c r="T25" s="6">
        <f t="shared" ca="1" si="30"/>
        <v>8.6007818773450335</v>
      </c>
      <c r="U25" s="103">
        <f t="shared" ref="U25:U31" ca="1" si="41">T25-HLOOKUP(T$23,$AA$12:$AH$20,$AS14+1,FALSE)/HLOOKUP(T$23,$AA$24:$AH$33,$AS14+1,FALSE)</f>
        <v>-2.2153942745339403</v>
      </c>
      <c r="V25" s="29"/>
      <c r="W25" s="6">
        <f t="shared" ca="1" si="31"/>
        <v>8.3906167659095612</v>
      </c>
      <c r="X25" s="115">
        <f t="shared" ref="X25:X31" ca="1" si="42">W25-HLOOKUP(W$23,$AA$12:$AH$20,$AS14+1,FALSE)/HLOOKUP(W$23,$AA$24:$AH$33,$AS14+1,FALSE)</f>
        <v>-2.2303854031080199</v>
      </c>
      <c r="Z25" s="14" t="s">
        <v>25</v>
      </c>
      <c r="AA25" s="57">
        <v>2.7679999999999998</v>
      </c>
      <c r="AB25" s="58">
        <v>3.08266666666667</v>
      </c>
      <c r="AC25" s="58">
        <v>3.3803333333333301</v>
      </c>
      <c r="AD25" s="58">
        <v>3.7623333333333302</v>
      </c>
      <c r="AE25" s="58">
        <v>3.07141666666667</v>
      </c>
      <c r="AF25" s="58">
        <v>3.81158333333333</v>
      </c>
      <c r="AG25" s="58">
        <v>3.9451666666666698</v>
      </c>
      <c r="AH25" s="59">
        <v>4.12127777777778</v>
      </c>
      <c r="AI25" s="125">
        <v>1</v>
      </c>
      <c r="AJ25" s="14" t="s">
        <v>25</v>
      </c>
      <c r="AK25" s="57">
        <f>INDEX(Gas_Array,MATCH($AK$24,Gas_Date_Array,0),$AI25)</f>
        <v>2.41</v>
      </c>
      <c r="AL25" s="58">
        <f t="shared" ref="AL25:AL32" ca="1" si="43">AVERAGE(OFFSET(Offset_Start,MATCH($B$57,Gas_Date_Array),$AI25,(MATCH($C$57,Gas_Date_Array)-MATCH($B$57,Gas_Date_Array)+1),1))</f>
        <v>2.6940000000000004</v>
      </c>
      <c r="AM25" s="58">
        <f ca="1">AVERAGE(OFFSET(Offset_Start,MATCH($B$58,Gas_Date_Array),$AI25,(MATCH($C$58,Gas_Date_Array)-MATCH($B$58,Gas_Date_Array)+1),1))</f>
        <v>3.3413333333333335</v>
      </c>
      <c r="AN25" s="58">
        <f ca="1">AVERAGE(OFFSET(Offset_Start,MATCH($B$59,Gas_Date_Array),$AI25,(MATCH($C$59,Gas_Date_Array)-MATCH($B$59,Gas_Date_Array)+1),1))</f>
        <v>3.2093333333333334</v>
      </c>
      <c r="AO25" s="58">
        <f t="shared" ref="AO25:AO32" ca="1" si="44">AVERAGE(OFFSET(Offset_Start,MATCH($B$60,Gas_Date_Array),$AI25,(MATCH($C$60,Gas_Date_Array)-MATCH($B$60,Gas_Date_Array)+1),1))</f>
        <v>3.2765000000000004</v>
      </c>
      <c r="AP25" s="58">
        <f t="shared" ref="AP25:AP32" ca="1" si="45">AVERAGE(OFFSET(Offset_Start,MATCH($B$61,Gas_Date_Array),$AI25,MATCH($C$61,Gas_Date_Array)-MATCH($B$61,Gas_Date_Array)+1,1))</f>
        <v>3.6362166666666669</v>
      </c>
      <c r="AQ25" s="58">
        <f t="shared" ref="AQ25:AQ32" ca="1" si="46">AVERAGE(OFFSET(Offset_Start,MATCH($B$62,Gas_Date_Array),$AI25,MATCH($C$62,Gas_Date_Array)-MATCH($B$62,Gas_Date_Array)+1,1))</f>
        <v>3.8322333333333334</v>
      </c>
      <c r="AR25" s="59">
        <f t="shared" ref="AR25:AR32" ca="1" si="47">AVERAGE(OFFSET(Offset_Start,MATCH($B$63,Gas_Date_Array),$AI25,MATCH($C$63,Gas_Date_Array)-MATCH($B$63,Gas_Date_Array)+1,1))</f>
        <v>4.0600722222222219</v>
      </c>
      <c r="AS25" s="126">
        <v>1</v>
      </c>
      <c r="AV25" s="131">
        <f t="shared" si="8"/>
        <v>37956</v>
      </c>
      <c r="AW25" s="150">
        <v>3.39</v>
      </c>
      <c r="AX25" s="150">
        <v>0.1</v>
      </c>
      <c r="AY25" s="150">
        <v>0.47</v>
      </c>
      <c r="AZ25" s="150">
        <v>0.16</v>
      </c>
      <c r="BA25" s="150">
        <v>-0.18</v>
      </c>
      <c r="BB25" s="150">
        <v>-0.32</v>
      </c>
      <c r="BC25" s="82"/>
      <c r="BD25" s="91">
        <f t="shared" si="0"/>
        <v>37956</v>
      </c>
      <c r="BE25" s="86">
        <f t="shared" si="1"/>
        <v>3.5900000000000003</v>
      </c>
      <c r="BF25" s="86">
        <f t="shared" si="2"/>
        <v>3.49</v>
      </c>
      <c r="BG25" s="86">
        <f t="shared" si="3"/>
        <v>3.8600000000000003</v>
      </c>
      <c r="BH25" s="86">
        <f t="shared" si="4"/>
        <v>3.5500000000000003</v>
      </c>
      <c r="BI25" s="86">
        <f t="shared" si="5"/>
        <v>3.9600000000000004</v>
      </c>
      <c r="BJ25" s="86">
        <f t="shared" si="6"/>
        <v>3.21</v>
      </c>
      <c r="BK25" s="92">
        <f t="shared" si="7"/>
        <v>3.0700000000000003</v>
      </c>
    </row>
    <row r="26" spans="1:63" ht="15" x14ac:dyDescent="0.2">
      <c r="A26" s="14" t="s">
        <v>9</v>
      </c>
      <c r="B26" s="5">
        <f t="shared" si="26"/>
        <v>11.188118811881189</v>
      </c>
      <c r="C26" s="144" t="e">
        <f t="shared" si="33"/>
        <v>#N/A</v>
      </c>
      <c r="D26" s="29"/>
      <c r="E26" s="6">
        <f t="shared" ca="1" si="27"/>
        <v>14.882891139242552</v>
      </c>
      <c r="F26" s="103">
        <f t="shared" ca="1" si="34"/>
        <v>-0.23652098568090274</v>
      </c>
      <c r="G26" s="29"/>
      <c r="H26" s="122">
        <f t="shared" ca="1" si="35"/>
        <v>9.0643258178488555</v>
      </c>
      <c r="I26" s="122">
        <f t="shared" ca="1" si="36"/>
        <v>-1.6250998192755368</v>
      </c>
      <c r="J26" s="122"/>
      <c r="K26" s="122">
        <f t="shared" ca="1" si="37"/>
        <v>13.745749522142265</v>
      </c>
      <c r="L26" s="103">
        <f t="shared" ca="1" si="38"/>
        <v>4.1433687665830288</v>
      </c>
      <c r="M26" s="29"/>
      <c r="N26" s="6">
        <f t="shared" ca="1" si="28"/>
        <v>10.075822908920667</v>
      </c>
      <c r="O26" s="103">
        <f t="shared" ca="1" si="39"/>
        <v>-1.8081816213292754</v>
      </c>
      <c r="P26" s="29"/>
      <c r="Q26" s="6">
        <f t="shared" ca="1" si="29"/>
        <v>9.0522139037984086</v>
      </c>
      <c r="R26" s="103">
        <f t="shared" ca="1" si="40"/>
        <v>-1.3434658563707789</v>
      </c>
      <c r="S26" s="29"/>
      <c r="T26" s="6">
        <f t="shared" ca="1" si="30"/>
        <v>8.638686698456322</v>
      </c>
      <c r="U26" s="103">
        <f t="shared" ca="1" si="41"/>
        <v>-1.4004338711391799</v>
      </c>
      <c r="V26" s="29"/>
      <c r="W26" s="6">
        <f t="shared" ca="1" si="31"/>
        <v>8.2367804444817789</v>
      </c>
      <c r="X26" s="115">
        <f t="shared" ca="1" si="42"/>
        <v>-1.4193267461172816</v>
      </c>
      <c r="Z26" s="14" t="s">
        <v>26</v>
      </c>
      <c r="AA26" s="60">
        <v>2.6680000000000001</v>
      </c>
      <c r="AB26" s="61">
        <v>2.9826666666666699</v>
      </c>
      <c r="AC26" s="61">
        <v>3.28033333333333</v>
      </c>
      <c r="AD26" s="61">
        <v>3.6623333333333301</v>
      </c>
      <c r="AE26" s="61">
        <v>2.9714166666666699</v>
      </c>
      <c r="AF26" s="61">
        <v>3.7115833333333299</v>
      </c>
      <c r="AG26" s="61">
        <v>3.8451666666666702</v>
      </c>
      <c r="AH26" s="62">
        <v>4.0212777777777804</v>
      </c>
      <c r="AI26" s="125">
        <v>2</v>
      </c>
      <c r="AJ26" s="14" t="s">
        <v>26</v>
      </c>
      <c r="AK26" s="60">
        <f t="shared" ref="AK26:AK31" si="48">INDEX(Gas_Array,MATCH($AK$24,Gas_Date_Array,0),$AI26)</f>
        <v>2.31</v>
      </c>
      <c r="AL26" s="61">
        <f t="shared" ca="1" si="43"/>
        <v>2.5940000000000003</v>
      </c>
      <c r="AM26" s="61">
        <f t="shared" ref="AM26:AM32" ca="1" si="49">AVERAGE(OFFSET(Offset_Start,MATCH($B$58,Gas_Date_Array),$AI26,(MATCH($C$58,Gas_Date_Array)-MATCH($B$58,Gas_Date_Array)+1),1))</f>
        <v>3.2413333333333334</v>
      </c>
      <c r="AN26" s="61">
        <f t="shared" ref="AN26:AN32" ca="1" si="50">AVERAGE(OFFSET(Offset_Start,MATCH($B$59,Gas_Date_Array),$AI26,(MATCH($C$59,Gas_Date_Array)-MATCH($B$59,Gas_Date_Array)+1),1))</f>
        <v>3.1093333333333333</v>
      </c>
      <c r="AO26" s="61">
        <f t="shared" ca="1" si="44"/>
        <v>3.1765000000000003</v>
      </c>
      <c r="AP26" s="61">
        <f t="shared" ca="1" si="45"/>
        <v>3.5362166666666672</v>
      </c>
      <c r="AQ26" s="61">
        <f t="shared" ca="1" si="46"/>
        <v>3.7322333333333346</v>
      </c>
      <c r="AR26" s="62">
        <f t="shared" ca="1" si="47"/>
        <v>3.960072222222224</v>
      </c>
      <c r="AS26" s="126">
        <v>2</v>
      </c>
      <c r="AV26" s="131">
        <f t="shared" si="8"/>
        <v>37987</v>
      </c>
      <c r="AW26" s="150">
        <v>3.45</v>
      </c>
      <c r="AX26" s="150">
        <v>0.1</v>
      </c>
      <c r="AY26" s="150">
        <v>0.5</v>
      </c>
      <c r="AZ26" s="150">
        <v>0.16</v>
      </c>
      <c r="BA26" s="150">
        <v>-0.18</v>
      </c>
      <c r="BB26" s="150">
        <v>-0.32</v>
      </c>
      <c r="BC26" s="82"/>
      <c r="BD26" s="91">
        <f t="shared" si="0"/>
        <v>37987</v>
      </c>
      <c r="BE26" s="86">
        <f t="shared" si="1"/>
        <v>3.6500000000000004</v>
      </c>
      <c r="BF26" s="86">
        <f t="shared" si="2"/>
        <v>3.5500000000000003</v>
      </c>
      <c r="BG26" s="86">
        <f t="shared" si="3"/>
        <v>3.95</v>
      </c>
      <c r="BH26" s="86">
        <f t="shared" si="4"/>
        <v>3.6100000000000003</v>
      </c>
      <c r="BI26" s="86">
        <f t="shared" si="5"/>
        <v>4.0200000000000005</v>
      </c>
      <c r="BJ26" s="86">
        <f t="shared" si="6"/>
        <v>3.27</v>
      </c>
      <c r="BK26" s="92">
        <f t="shared" si="7"/>
        <v>3.1300000000000003</v>
      </c>
    </row>
    <row r="27" spans="1:63" ht="15" x14ac:dyDescent="0.2">
      <c r="A27" s="14" t="s">
        <v>10</v>
      </c>
      <c r="B27" s="5">
        <f t="shared" si="26"/>
        <v>12.095032397408207</v>
      </c>
      <c r="C27" s="144" t="e">
        <f t="shared" si="33"/>
        <v>#N/A</v>
      </c>
      <c r="D27" s="29"/>
      <c r="E27" s="6">
        <f t="shared" ca="1" si="27"/>
        <v>15.267220426875493</v>
      </c>
      <c r="F27" s="103">
        <f t="shared" ca="1" si="34"/>
        <v>-9.173533817162749E-2</v>
      </c>
      <c r="G27" s="29"/>
      <c r="H27" s="122">
        <f t="shared" ca="1" si="35"/>
        <v>9.6343469539811668</v>
      </c>
      <c r="I27" s="122">
        <f t="shared" ca="1" si="36"/>
        <v>-1.0418096296487267</v>
      </c>
      <c r="J27" s="122"/>
      <c r="K27" s="122">
        <f t="shared" ca="1" si="37"/>
        <v>15.159323728803663</v>
      </c>
      <c r="L27" s="103">
        <f t="shared" ca="1" si="38"/>
        <v>5.3887912578193369</v>
      </c>
      <c r="M27" s="29"/>
      <c r="N27" s="6">
        <f t="shared" ca="1" si="28"/>
        <v>11.024218608238959</v>
      </c>
      <c r="O27" s="103">
        <f t="shared" ca="1" si="39"/>
        <v>-1.0557770909169886</v>
      </c>
      <c r="P27" s="29"/>
      <c r="Q27" s="6">
        <f t="shared" ca="1" si="29"/>
        <v>9.8804067633455084</v>
      </c>
      <c r="R27" s="103">
        <f t="shared" ca="1" si="40"/>
        <v>-1.1837207482971355</v>
      </c>
      <c r="S27" s="29"/>
      <c r="T27" s="6">
        <f t="shared" ca="1" si="30"/>
        <v>9.2551819675361209</v>
      </c>
      <c r="U27" s="103">
        <f t="shared" ca="1" si="41"/>
        <v>-1.3210053165354605</v>
      </c>
      <c r="V27" s="29"/>
      <c r="W27" s="6">
        <f t="shared" ca="1" si="31"/>
        <v>8.7165752377884758</v>
      </c>
      <c r="X27" s="115">
        <f t="shared" ca="1" si="42"/>
        <v>-1.3452248101989639</v>
      </c>
      <c r="Z27" s="14" t="s">
        <v>27</v>
      </c>
      <c r="AA27" s="60">
        <v>2.7229999999999999</v>
      </c>
      <c r="AB27" s="61">
        <v>3.266</v>
      </c>
      <c r="AC27" s="61">
        <v>3.5053333333333301</v>
      </c>
      <c r="AD27" s="61">
        <v>4.0323333333333302</v>
      </c>
      <c r="AE27" s="61">
        <v>3.1639166666666698</v>
      </c>
      <c r="AF27" s="61">
        <v>4.0584166666666697</v>
      </c>
      <c r="AG27" s="61">
        <v>4.26033333333333</v>
      </c>
      <c r="AH27" s="62">
        <v>4.4676388888888896</v>
      </c>
      <c r="AI27" s="125">
        <v>3</v>
      </c>
      <c r="AJ27" s="14" t="s">
        <v>27</v>
      </c>
      <c r="AK27" s="60">
        <f t="shared" si="48"/>
        <v>2.5249999999999999</v>
      </c>
      <c r="AL27" s="61">
        <f t="shared" ca="1" si="43"/>
        <v>2.8140000000000001</v>
      </c>
      <c r="AM27" s="61">
        <f t="shared" ca="1" si="49"/>
        <v>3.4480000000000004</v>
      </c>
      <c r="AN27" s="61">
        <f t="shared" ca="1" si="50"/>
        <v>3.4193333333333338</v>
      </c>
      <c r="AO27" s="61">
        <f t="shared" ca="1" si="44"/>
        <v>3.4698333333333333</v>
      </c>
      <c r="AP27" s="61">
        <f t="shared" ca="1" si="45"/>
        <v>3.9411333333333327</v>
      </c>
      <c r="AQ27" s="61">
        <f t="shared" ca="1" si="46"/>
        <v>4.1846916666666667</v>
      </c>
      <c r="AR27" s="62">
        <f t="shared" ca="1" si="47"/>
        <v>4.4283777777777784</v>
      </c>
      <c r="AS27" s="126">
        <v>3</v>
      </c>
      <c r="AV27" s="131">
        <f t="shared" si="8"/>
        <v>38018</v>
      </c>
      <c r="AW27" s="150">
        <v>3.3560000000000003</v>
      </c>
      <c r="AX27" s="150">
        <v>0.1</v>
      </c>
      <c r="AY27" s="150">
        <v>0.46</v>
      </c>
      <c r="AZ27" s="150">
        <v>0.16</v>
      </c>
      <c r="BA27" s="150">
        <v>-0.18</v>
      </c>
      <c r="BB27" s="150">
        <v>-0.32</v>
      </c>
      <c r="BC27" s="82"/>
      <c r="BD27" s="91">
        <f t="shared" si="0"/>
        <v>38018</v>
      </c>
      <c r="BE27" s="86">
        <f t="shared" si="1"/>
        <v>3.5560000000000005</v>
      </c>
      <c r="BF27" s="86">
        <f t="shared" si="2"/>
        <v>3.4560000000000004</v>
      </c>
      <c r="BG27" s="86">
        <f t="shared" si="3"/>
        <v>3.8160000000000003</v>
      </c>
      <c r="BH27" s="86">
        <f t="shared" si="4"/>
        <v>3.5160000000000005</v>
      </c>
      <c r="BI27" s="86">
        <f t="shared" si="5"/>
        <v>3.9260000000000006</v>
      </c>
      <c r="BJ27" s="86">
        <f t="shared" si="6"/>
        <v>3.1760000000000002</v>
      </c>
      <c r="BK27" s="92">
        <f t="shared" si="7"/>
        <v>3.0360000000000005</v>
      </c>
    </row>
    <row r="28" spans="1:63" ht="15" x14ac:dyDescent="0.2">
      <c r="A28" s="14" t="s">
        <v>3</v>
      </c>
      <c r="B28" s="5">
        <f t="shared" si="26"/>
        <v>8.9908247949151097</v>
      </c>
      <c r="C28" s="144" t="e">
        <f t="shared" si="33"/>
        <v>#N/A</v>
      </c>
      <c r="D28" s="29"/>
      <c r="E28" s="6">
        <f t="shared" ca="1" si="27"/>
        <v>15.985209300233144</v>
      </c>
      <c r="F28" s="103">
        <f t="shared" ca="1" si="34"/>
        <v>-0.79968457094206968</v>
      </c>
      <c r="G28" s="29"/>
      <c r="H28" s="122">
        <f t="shared" ca="1" si="35"/>
        <v>7.7512253858804225</v>
      </c>
      <c r="I28" s="122">
        <f t="shared" ca="1" si="36"/>
        <v>-2.0398904258593973</v>
      </c>
      <c r="J28" s="122"/>
      <c r="K28" s="122">
        <f t="shared" ca="1" si="37"/>
        <v>14.980701477744145</v>
      </c>
      <c r="L28" s="103">
        <f t="shared" ca="1" si="38"/>
        <v>6.2254086759545704</v>
      </c>
      <c r="M28" s="29"/>
      <c r="N28" s="6">
        <f t="shared" ca="1" si="28"/>
        <v>9.8042618219312505</v>
      </c>
      <c r="O28" s="103">
        <f t="shared" ca="1" si="39"/>
        <v>-1.907432779464683</v>
      </c>
      <c r="P28" s="29"/>
      <c r="Q28" s="6">
        <f t="shared" ca="1" si="29"/>
        <v>8.9239353641759482</v>
      </c>
      <c r="R28" s="103">
        <f t="shared" ca="1" si="40"/>
        <v>-1.2930139222010499</v>
      </c>
      <c r="S28" s="29"/>
      <c r="T28" s="6">
        <f t="shared" ca="1" si="30"/>
        <v>8.4237700086349943</v>
      </c>
      <c r="U28" s="103">
        <f t="shared" ca="1" si="41"/>
        <v>-1.380265382966531</v>
      </c>
      <c r="V28" s="29"/>
      <c r="W28" s="6">
        <f t="shared" ca="1" si="31"/>
        <v>7.9905899124564641</v>
      </c>
      <c r="X28" s="115">
        <f t="shared" ca="1" si="42"/>
        <v>-1.3882828851904083</v>
      </c>
      <c r="Z28" s="14" t="s">
        <v>28</v>
      </c>
      <c r="AA28" s="60">
        <v>2.673</v>
      </c>
      <c r="AB28" s="61">
        <v>3.2176666666666698</v>
      </c>
      <c r="AC28" s="61">
        <v>3.3719999999999999</v>
      </c>
      <c r="AD28" s="61">
        <v>3.7623333333333302</v>
      </c>
      <c r="AE28" s="61">
        <v>3.1001666666666701</v>
      </c>
      <c r="AF28" s="61">
        <v>3.8114166666666698</v>
      </c>
      <c r="AG28" s="61">
        <v>4.0402083333333296</v>
      </c>
      <c r="AH28" s="62">
        <v>4.2835277777777803</v>
      </c>
      <c r="AI28" s="125">
        <v>4</v>
      </c>
      <c r="AJ28" s="14" t="s">
        <v>28</v>
      </c>
      <c r="AK28" s="60">
        <f t="shared" si="48"/>
        <v>2.3149999999999999</v>
      </c>
      <c r="AL28" s="61">
        <f t="shared" ca="1" si="43"/>
        <v>2.7623333333333338</v>
      </c>
      <c r="AM28" s="61">
        <f t="shared" ca="1" si="49"/>
        <v>3.1913333333333331</v>
      </c>
      <c r="AN28" s="61">
        <f t="shared" ca="1" si="50"/>
        <v>3.1893333333333338</v>
      </c>
      <c r="AO28" s="61">
        <f t="shared" ca="1" si="44"/>
        <v>3.2206666666666663</v>
      </c>
      <c r="AP28" s="61">
        <f t="shared" ca="1" si="45"/>
        <v>3.6659666666666682</v>
      </c>
      <c r="AQ28" s="61">
        <f t="shared" ca="1" si="46"/>
        <v>3.9652750000000014</v>
      </c>
      <c r="AR28" s="62">
        <f t="shared" ca="1" si="47"/>
        <v>4.2476555555555571</v>
      </c>
      <c r="AS28" s="126">
        <v>4</v>
      </c>
      <c r="AV28" s="131">
        <f t="shared" si="8"/>
        <v>38047</v>
      </c>
      <c r="AW28" s="150">
        <v>3.2560000000000002</v>
      </c>
      <c r="AX28" s="150">
        <v>0.1</v>
      </c>
      <c r="AY28" s="150">
        <v>0.34</v>
      </c>
      <c r="AZ28" s="150">
        <v>0.16</v>
      </c>
      <c r="BA28" s="150">
        <v>-0.18</v>
      </c>
      <c r="BB28" s="150">
        <v>-0.32</v>
      </c>
      <c r="BC28" s="82"/>
      <c r="BD28" s="91">
        <f t="shared" si="0"/>
        <v>38047</v>
      </c>
      <c r="BE28" s="86">
        <f t="shared" si="1"/>
        <v>3.4560000000000004</v>
      </c>
      <c r="BF28" s="86">
        <f t="shared" si="2"/>
        <v>3.3560000000000003</v>
      </c>
      <c r="BG28" s="86">
        <f t="shared" si="3"/>
        <v>3.5960000000000001</v>
      </c>
      <c r="BH28" s="86">
        <f t="shared" si="4"/>
        <v>3.4160000000000004</v>
      </c>
      <c r="BI28" s="86">
        <f t="shared" si="5"/>
        <v>3.8260000000000005</v>
      </c>
      <c r="BJ28" s="86">
        <f t="shared" si="6"/>
        <v>3.0760000000000001</v>
      </c>
      <c r="BK28" s="92">
        <f t="shared" si="7"/>
        <v>2.9360000000000004</v>
      </c>
    </row>
    <row r="29" spans="1:63" ht="15" x14ac:dyDescent="0.2">
      <c r="A29" s="14" t="s">
        <v>4</v>
      </c>
      <c r="B29" s="5">
        <f t="shared" si="26"/>
        <v>10.151186896537688</v>
      </c>
      <c r="C29" s="144" t="e">
        <f t="shared" si="33"/>
        <v>#N/A</v>
      </c>
      <c r="D29" s="29"/>
      <c r="E29" s="6">
        <f t="shared" ca="1" si="27"/>
        <v>15.442926313175692</v>
      </c>
      <c r="F29" s="103">
        <f t="shared" ca="1" si="34"/>
        <v>-0.97891145746554464</v>
      </c>
      <c r="G29" s="29"/>
      <c r="H29" s="122">
        <f t="shared" ca="1" si="35"/>
        <v>8.1203508886615712</v>
      </c>
      <c r="I29" s="122">
        <f t="shared" ca="1" si="36"/>
        <v>-2.214761804102368</v>
      </c>
      <c r="J29" s="122"/>
      <c r="K29" s="122">
        <f t="shared" ca="1" si="37"/>
        <v>14.813514765187564</v>
      </c>
      <c r="L29" s="103">
        <f t="shared" ca="1" si="38"/>
        <v>5.5958307038780859</v>
      </c>
      <c r="M29" s="29"/>
      <c r="N29" s="6">
        <f t="shared" ca="1" si="28"/>
        <v>10.01791072250079</v>
      </c>
      <c r="O29" s="103">
        <f t="shared" ca="1" si="39"/>
        <v>-2.0556337105941918</v>
      </c>
      <c r="P29" s="29"/>
      <c r="Q29" s="6">
        <f t="shared" ca="1" si="29"/>
        <v>9.038094395580293</v>
      </c>
      <c r="R29" s="103">
        <f t="shared" ca="1" si="40"/>
        <v>-1.4173355626591988</v>
      </c>
      <c r="S29" s="29"/>
      <c r="T29" s="6">
        <f t="shared" ca="1" si="30"/>
        <v>8.513640330292235</v>
      </c>
      <c r="U29" s="103">
        <f t="shared" ca="1" si="41"/>
        <v>-1.5056449788399338</v>
      </c>
      <c r="V29" s="29"/>
      <c r="W29" s="6">
        <f t="shared" ca="1" si="31"/>
        <v>8.0754245877015585</v>
      </c>
      <c r="X29" s="115">
        <f t="shared" ca="1" si="42"/>
        <v>-1.5031289150577152</v>
      </c>
      <c r="Z29" s="14" t="s">
        <v>29</v>
      </c>
      <c r="AA29" s="60">
        <v>3.0830000000000002</v>
      </c>
      <c r="AB29" s="61">
        <v>3.6276666666666699</v>
      </c>
      <c r="AC29" s="61">
        <v>3.782</v>
      </c>
      <c r="AD29" s="61">
        <v>4.1723333333333299</v>
      </c>
      <c r="AE29" s="61">
        <v>3.5101666666666702</v>
      </c>
      <c r="AF29" s="61">
        <v>4.2214166666666699</v>
      </c>
      <c r="AG29" s="61">
        <v>4.4502083333333298</v>
      </c>
      <c r="AH29" s="62">
        <v>4.6935277777777804</v>
      </c>
      <c r="AI29" s="125">
        <v>5</v>
      </c>
      <c r="AJ29" s="14" t="s">
        <v>29</v>
      </c>
      <c r="AK29" s="60">
        <f t="shared" si="48"/>
        <v>2.7250000000000001</v>
      </c>
      <c r="AL29" s="61">
        <f t="shared" ca="1" si="43"/>
        <v>3.1723333333333339</v>
      </c>
      <c r="AM29" s="61">
        <f t="shared" ca="1" si="49"/>
        <v>3.6013333333333333</v>
      </c>
      <c r="AN29" s="61">
        <f t="shared" ca="1" si="50"/>
        <v>3.5993333333333339</v>
      </c>
      <c r="AO29" s="61">
        <f t="shared" ca="1" si="44"/>
        <v>3.6306666666666665</v>
      </c>
      <c r="AP29" s="61">
        <f t="shared" ca="1" si="45"/>
        <v>4.0759666666666678</v>
      </c>
      <c r="AQ29" s="61">
        <f t="shared" ca="1" si="46"/>
        <v>4.3752750000000002</v>
      </c>
      <c r="AR29" s="62">
        <f t="shared" ca="1" si="47"/>
        <v>4.6576555555555554</v>
      </c>
      <c r="AS29" s="126">
        <v>5</v>
      </c>
      <c r="AV29" s="131">
        <f t="shared" si="8"/>
        <v>38078</v>
      </c>
      <c r="AW29" s="150">
        <v>3.0740000000000003</v>
      </c>
      <c r="AX29" s="150">
        <v>7.4999999999999997E-2</v>
      </c>
      <c r="AY29" s="150">
        <v>0.5</v>
      </c>
      <c r="AZ29" s="150">
        <v>0.21</v>
      </c>
      <c r="BA29" s="150">
        <v>-0.22</v>
      </c>
      <c r="BB29" s="150">
        <v>-0.47</v>
      </c>
      <c r="BC29" s="82"/>
      <c r="BD29" s="91">
        <f t="shared" si="0"/>
        <v>38078</v>
      </c>
      <c r="BE29" s="86">
        <f t="shared" si="1"/>
        <v>3.2490000000000006</v>
      </c>
      <c r="BF29" s="86">
        <f t="shared" si="2"/>
        <v>3.1490000000000005</v>
      </c>
      <c r="BG29" s="86">
        <f t="shared" si="3"/>
        <v>3.5740000000000003</v>
      </c>
      <c r="BH29" s="86">
        <f t="shared" si="4"/>
        <v>3.2840000000000003</v>
      </c>
      <c r="BI29" s="86">
        <f t="shared" si="5"/>
        <v>3.6940000000000004</v>
      </c>
      <c r="BJ29" s="86">
        <f t="shared" si="6"/>
        <v>2.8540000000000001</v>
      </c>
      <c r="BK29" s="92">
        <f t="shared" si="7"/>
        <v>2.6040000000000001</v>
      </c>
    </row>
    <row r="30" spans="1:63" ht="15" x14ac:dyDescent="0.2">
      <c r="A30" s="14" t="s">
        <v>12</v>
      </c>
      <c r="B30" s="5">
        <f t="shared" si="26"/>
        <v>11.217182656555966</v>
      </c>
      <c r="C30" s="144" t="e">
        <f t="shared" si="33"/>
        <v>#N/A</v>
      </c>
      <c r="D30" s="29"/>
      <c r="E30" s="6">
        <f t="shared" ca="1" si="27"/>
        <v>20.682371328727903</v>
      </c>
      <c r="F30" s="103">
        <f t="shared" ca="1" si="34"/>
        <v>-0.32818308107432514</v>
      </c>
      <c r="G30" s="29"/>
      <c r="H30" s="122">
        <f t="shared" ca="1" si="35"/>
        <v>9.1661073037290226</v>
      </c>
      <c r="I30" s="122">
        <f t="shared" ca="1" si="36"/>
        <v>-2.7600952001146108</v>
      </c>
      <c r="J30" s="122"/>
      <c r="K30" s="122">
        <f t="shared" ca="1" si="37"/>
        <v>18.506877488066831</v>
      </c>
      <c r="L30" s="103">
        <f t="shared" ca="1" si="38"/>
        <v>7.8263745944328367</v>
      </c>
      <c r="M30" s="29"/>
      <c r="N30" s="6">
        <f t="shared" ca="1" si="28"/>
        <v>11.970126813382626</v>
      </c>
      <c r="O30" s="103">
        <f t="shared" ca="1" si="39"/>
        <v>-2.3706068063487837</v>
      </c>
      <c r="P30" s="29"/>
      <c r="Q30" s="6">
        <f t="shared" ca="1" si="29"/>
        <v>10.405825204222525</v>
      </c>
      <c r="R30" s="103">
        <f t="shared" ca="1" si="40"/>
        <v>-1.7009032197346929</v>
      </c>
      <c r="S30" s="29"/>
      <c r="T30" s="6">
        <f t="shared" ca="1" si="30"/>
        <v>9.8583239526095117</v>
      </c>
      <c r="U30" s="103">
        <f t="shared" ca="1" si="41"/>
        <v>-1.7153367616762019</v>
      </c>
      <c r="V30" s="29"/>
      <c r="W30" s="6">
        <f t="shared" ca="1" si="31"/>
        <v>9.3323311580041253</v>
      </c>
      <c r="X30" s="115">
        <f t="shared" ca="1" si="42"/>
        <v>-1.7301454874389091</v>
      </c>
      <c r="Z30" s="14" t="s">
        <v>28</v>
      </c>
      <c r="AA30" s="60">
        <v>2.673</v>
      </c>
      <c r="AB30" s="61">
        <v>3.2176666666666698</v>
      </c>
      <c r="AC30" s="61">
        <v>3.3719999999999999</v>
      </c>
      <c r="AD30" s="61">
        <v>3.7623333333333302</v>
      </c>
      <c r="AE30" s="61">
        <v>3.1001666666666701</v>
      </c>
      <c r="AF30" s="61">
        <v>3.8114166666666698</v>
      </c>
      <c r="AG30" s="61">
        <v>4.0402083333333296</v>
      </c>
      <c r="AH30" s="62">
        <v>4.2835277777777803</v>
      </c>
      <c r="AI30" s="125">
        <v>4</v>
      </c>
      <c r="AJ30" s="14" t="s">
        <v>28</v>
      </c>
      <c r="AK30" s="60">
        <f t="shared" si="48"/>
        <v>2.3149999999999999</v>
      </c>
      <c r="AL30" s="61">
        <f t="shared" ca="1" si="43"/>
        <v>2.7623333333333338</v>
      </c>
      <c r="AM30" s="61">
        <f t="shared" ca="1" si="49"/>
        <v>3.1913333333333331</v>
      </c>
      <c r="AN30" s="61">
        <f t="shared" ca="1" si="50"/>
        <v>3.1893333333333338</v>
      </c>
      <c r="AO30" s="61">
        <f t="shared" ca="1" si="44"/>
        <v>3.2206666666666663</v>
      </c>
      <c r="AP30" s="61">
        <f t="shared" ca="1" si="45"/>
        <v>3.6659666666666682</v>
      </c>
      <c r="AQ30" s="61">
        <f t="shared" ca="1" si="46"/>
        <v>3.9652750000000014</v>
      </c>
      <c r="AR30" s="62">
        <f t="shared" ca="1" si="47"/>
        <v>4.2476555555555571</v>
      </c>
      <c r="AS30" s="126">
        <v>6</v>
      </c>
      <c r="AV30" s="131">
        <f t="shared" si="8"/>
        <v>38108</v>
      </c>
      <c r="AW30" s="150">
        <v>3.077</v>
      </c>
      <c r="AX30" s="150">
        <v>7.4999999999999997E-2</v>
      </c>
      <c r="AY30" s="150">
        <v>0.5</v>
      </c>
      <c r="AZ30" s="150">
        <v>0.21</v>
      </c>
      <c r="BA30" s="150">
        <v>-0.22</v>
      </c>
      <c r="BB30" s="150">
        <v>-0.47</v>
      </c>
      <c r="BC30" s="82"/>
      <c r="BD30" s="91">
        <f t="shared" si="0"/>
        <v>38108</v>
      </c>
      <c r="BE30" s="86">
        <f t="shared" si="1"/>
        <v>3.2520000000000002</v>
      </c>
      <c r="BF30" s="86">
        <f t="shared" si="2"/>
        <v>3.1520000000000001</v>
      </c>
      <c r="BG30" s="86">
        <f t="shared" si="3"/>
        <v>3.577</v>
      </c>
      <c r="BH30" s="86">
        <f t="shared" si="4"/>
        <v>3.2869999999999999</v>
      </c>
      <c r="BI30" s="86">
        <f t="shared" si="5"/>
        <v>3.6970000000000001</v>
      </c>
      <c r="BJ30" s="86">
        <f t="shared" si="6"/>
        <v>2.8569999999999998</v>
      </c>
      <c r="BK30" s="92">
        <f t="shared" si="7"/>
        <v>2.6070000000000002</v>
      </c>
    </row>
    <row r="31" spans="1:63" ht="15.75" thickBot="1" x14ac:dyDescent="0.25">
      <c r="A31" s="14" t="s">
        <v>5</v>
      </c>
      <c r="B31" s="7">
        <f t="shared" si="26"/>
        <v>11.86868568963876</v>
      </c>
      <c r="C31" s="145" t="e">
        <f t="shared" si="33"/>
        <v>#N/A</v>
      </c>
      <c r="D31" s="30"/>
      <c r="E31" s="8">
        <f t="shared" ca="1" si="27"/>
        <v>21.77565521299104</v>
      </c>
      <c r="F31" s="104">
        <f t="shared" ca="1" si="34"/>
        <v>-0.40117746747899474</v>
      </c>
      <c r="G31" s="30"/>
      <c r="H31" s="30">
        <f t="shared" ca="1" si="35"/>
        <v>9.1474572782734302</v>
      </c>
      <c r="I31" s="30">
        <f t="shared" ca="1" si="36"/>
        <v>-3.1873704706647636</v>
      </c>
      <c r="J31" s="30"/>
      <c r="K31" s="30">
        <f t="shared" ca="1" si="37"/>
        <v>18.82780270622878</v>
      </c>
      <c r="L31" s="104">
        <f t="shared" ca="1" si="38"/>
        <v>7.714792665639175</v>
      </c>
      <c r="M31" s="30"/>
      <c r="N31" s="8">
        <f t="shared" ca="1" si="28"/>
        <v>12.15496823298044</v>
      </c>
      <c r="O31" s="104">
        <f t="shared" ca="1" si="39"/>
        <v>-2.7811849992621784</v>
      </c>
      <c r="P31" s="30"/>
      <c r="Q31" s="8">
        <f t="shared" ca="1" si="29"/>
        <v>10.824473700577835</v>
      </c>
      <c r="R31" s="104">
        <f t="shared" ca="1" si="40"/>
        <v>-1.8477756104249092</v>
      </c>
      <c r="S31" s="30"/>
      <c r="T31" s="8">
        <f t="shared" ca="1" si="30"/>
        <v>10.223703791568413</v>
      </c>
      <c r="U31" s="104">
        <f t="shared" ca="1" si="41"/>
        <v>-1.8475668030987045</v>
      </c>
      <c r="V31" s="30"/>
      <c r="W31" s="8">
        <f t="shared" ca="1" si="31"/>
        <v>9.4172272381788229</v>
      </c>
      <c r="X31" s="116">
        <f t="shared" ca="1" si="42"/>
        <v>-1.8616365370197041</v>
      </c>
      <c r="Z31" s="14" t="s">
        <v>30</v>
      </c>
      <c r="AA31" s="60">
        <v>2.5030000000000001</v>
      </c>
      <c r="AB31" s="61">
        <v>2.74766666666667</v>
      </c>
      <c r="AC31" s="61">
        <v>3.0353333333333299</v>
      </c>
      <c r="AD31" s="61">
        <v>3.34066666666667</v>
      </c>
      <c r="AE31" s="61">
        <v>2.7739166666666701</v>
      </c>
      <c r="AF31" s="61">
        <v>3.38241666666667</v>
      </c>
      <c r="AG31" s="61">
        <v>3.5840000000000001</v>
      </c>
      <c r="AH31" s="62">
        <v>3.7911944444444399</v>
      </c>
      <c r="AI31" s="125">
        <v>6</v>
      </c>
      <c r="AJ31" s="14" t="s">
        <v>30</v>
      </c>
      <c r="AK31" s="60">
        <f t="shared" si="48"/>
        <v>2.0949999999999998</v>
      </c>
      <c r="AL31" s="61">
        <f t="shared" ca="1" si="43"/>
        <v>2.2990000000000004</v>
      </c>
      <c r="AM31" s="61">
        <f t="shared" ca="1" si="49"/>
        <v>2.9363333333333337</v>
      </c>
      <c r="AN31" s="61">
        <f t="shared" ca="1" si="50"/>
        <v>2.7693333333333334</v>
      </c>
      <c r="AO31" s="61">
        <f t="shared" ca="1" si="44"/>
        <v>2.8552500000000003</v>
      </c>
      <c r="AP31" s="61">
        <f t="shared" ca="1" si="45"/>
        <v>3.2683000000000004</v>
      </c>
      <c r="AQ31" s="61">
        <f t="shared" ca="1" si="46"/>
        <v>3.513275000000001</v>
      </c>
      <c r="AR31" s="62">
        <f t="shared" ca="1" si="47"/>
        <v>3.757433333333335</v>
      </c>
      <c r="AS31" s="126">
        <v>7</v>
      </c>
      <c r="AV31" s="131">
        <f t="shared" si="8"/>
        <v>38139</v>
      </c>
      <c r="AW31" s="150">
        <v>3.117</v>
      </c>
      <c r="AX31" s="150">
        <v>7.4999999999999997E-2</v>
      </c>
      <c r="AY31" s="150">
        <v>0.5</v>
      </c>
      <c r="AZ31" s="150">
        <v>0.21</v>
      </c>
      <c r="BA31" s="150">
        <v>-0.22</v>
      </c>
      <c r="BB31" s="150">
        <v>-0.47</v>
      </c>
      <c r="BC31" s="82"/>
      <c r="BD31" s="91">
        <f t="shared" si="0"/>
        <v>38139</v>
      </c>
      <c r="BE31" s="86">
        <f t="shared" si="1"/>
        <v>3.2920000000000003</v>
      </c>
      <c r="BF31" s="86">
        <f t="shared" si="2"/>
        <v>3.1920000000000002</v>
      </c>
      <c r="BG31" s="86">
        <f t="shared" si="3"/>
        <v>3.617</v>
      </c>
      <c r="BH31" s="86">
        <f t="shared" si="4"/>
        <v>3.327</v>
      </c>
      <c r="BI31" s="86">
        <f t="shared" si="5"/>
        <v>3.7370000000000001</v>
      </c>
      <c r="BJ31" s="86">
        <f t="shared" si="6"/>
        <v>2.8969999999999998</v>
      </c>
      <c r="BK31" s="92">
        <f t="shared" si="7"/>
        <v>2.6470000000000002</v>
      </c>
    </row>
    <row r="32" spans="1:63" ht="15" x14ac:dyDescent="0.2">
      <c r="A32" s="13"/>
      <c r="B32" s="6"/>
      <c r="C32" s="6"/>
      <c r="D32" s="6"/>
      <c r="E32" s="6"/>
      <c r="F32" s="109"/>
      <c r="G32" s="6"/>
      <c r="H32" s="6"/>
      <c r="I32" s="6"/>
      <c r="J32" s="6"/>
      <c r="K32" s="6"/>
      <c r="L32" s="6"/>
      <c r="M32" s="6"/>
      <c r="N32" s="6"/>
      <c r="O32" s="6"/>
      <c r="P32" s="6"/>
      <c r="Q32" s="22"/>
      <c r="R32" s="22"/>
      <c r="S32" s="22"/>
      <c r="T32" s="13"/>
      <c r="U32" s="13"/>
      <c r="V32" s="13"/>
      <c r="W32" s="6"/>
      <c r="X32" s="6"/>
      <c r="Z32" s="14" t="s">
        <v>31</v>
      </c>
      <c r="AA32" s="60">
        <v>2.343</v>
      </c>
      <c r="AB32" s="61">
        <v>2.3826666666666698</v>
      </c>
      <c r="AC32" s="61">
        <v>2.8253333333333299</v>
      </c>
      <c r="AD32" s="61">
        <v>3.1206666666666698</v>
      </c>
      <c r="AE32" s="61">
        <v>2.5059999999999998</v>
      </c>
      <c r="AF32" s="61">
        <v>3.1446666666666698</v>
      </c>
      <c r="AG32" s="61">
        <v>3.35341666666667</v>
      </c>
      <c r="AH32" s="62">
        <v>3.6377777777777802</v>
      </c>
      <c r="AI32" s="125">
        <v>7</v>
      </c>
      <c r="AJ32" s="14" t="s">
        <v>31</v>
      </c>
      <c r="AK32" s="60">
        <f>INDEX(Gas_Array,MATCH($AK$24,Gas_Date_Array,0),$AI32)</f>
        <v>1.98</v>
      </c>
      <c r="AL32" s="61">
        <f t="shared" ca="1" si="43"/>
        <v>1.9590000000000003</v>
      </c>
      <c r="AM32" s="61">
        <f t="shared" ca="1" si="49"/>
        <v>2.8330000000000002</v>
      </c>
      <c r="AN32" s="61">
        <f t="shared" ca="1" si="50"/>
        <v>2.5093333333333336</v>
      </c>
      <c r="AO32" s="61">
        <f t="shared" ca="1" si="44"/>
        <v>2.6544166666666666</v>
      </c>
      <c r="AP32" s="61">
        <f t="shared" ca="1" si="45"/>
        <v>3.0609666666666664</v>
      </c>
      <c r="AQ32" s="61">
        <f t="shared" ca="1" si="46"/>
        <v>3.3020250000000004</v>
      </c>
      <c r="AR32" s="62">
        <f t="shared" ca="1" si="47"/>
        <v>3.642433333333333</v>
      </c>
      <c r="AS32" s="126">
        <v>8</v>
      </c>
      <c r="AV32" s="131">
        <f t="shared" si="8"/>
        <v>38169</v>
      </c>
      <c r="AW32" s="150">
        <v>3.157</v>
      </c>
      <c r="AX32" s="150">
        <v>7.4999999999999997E-2</v>
      </c>
      <c r="AY32" s="150">
        <v>0.5</v>
      </c>
      <c r="AZ32" s="150">
        <v>0.21</v>
      </c>
      <c r="BA32" s="150">
        <v>-0.22</v>
      </c>
      <c r="BB32" s="150">
        <v>-0.47</v>
      </c>
      <c r="BC32" s="82"/>
      <c r="BD32" s="91">
        <f t="shared" si="0"/>
        <v>38169</v>
      </c>
      <c r="BE32" s="86">
        <f t="shared" si="1"/>
        <v>3.3320000000000003</v>
      </c>
      <c r="BF32" s="86">
        <f t="shared" si="2"/>
        <v>3.2320000000000002</v>
      </c>
      <c r="BG32" s="86">
        <f t="shared" si="3"/>
        <v>3.657</v>
      </c>
      <c r="BH32" s="86">
        <f t="shared" si="4"/>
        <v>3.367</v>
      </c>
      <c r="BI32" s="86">
        <f t="shared" si="5"/>
        <v>3.7770000000000001</v>
      </c>
      <c r="BJ32" s="86">
        <f t="shared" si="6"/>
        <v>2.9369999999999998</v>
      </c>
      <c r="BK32" s="92">
        <f t="shared" si="7"/>
        <v>2.6870000000000003</v>
      </c>
    </row>
    <row r="33" spans="1:63" ht="16.5" thickBot="1" x14ac:dyDescent="0.3">
      <c r="A33" s="118" t="s">
        <v>49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6"/>
      <c r="Z33" s="14" t="s">
        <v>39</v>
      </c>
      <c r="AA33" s="63">
        <v>2.8130000000000002</v>
      </c>
      <c r="AB33" s="64">
        <v>3.08266666666667</v>
      </c>
      <c r="AC33" s="64">
        <v>3.2986666666666702</v>
      </c>
      <c r="AD33" s="64">
        <v>3.5390000000000001</v>
      </c>
      <c r="AE33" s="64">
        <v>3.09391666666667</v>
      </c>
      <c r="AF33" s="64">
        <v>3.5715833333333298</v>
      </c>
      <c r="AG33" s="64">
        <v>3.76254166666667</v>
      </c>
      <c r="AH33" s="65">
        <v>3.9661944444444499</v>
      </c>
      <c r="AI33" s="125">
        <v>8</v>
      </c>
      <c r="AJ33" s="14" t="s">
        <v>39</v>
      </c>
      <c r="AK33" s="63">
        <f>INDEX($AW$3:$AW$288,MATCH($AK$24,$AV$3:$AV$353,0),0)</f>
        <v>2.4649999999999999</v>
      </c>
      <c r="AL33" s="64">
        <f ca="1">AVERAGE(OFFSET(Offset_Start,MATCH($B$57,Gas_Date_Array),-7,(MATCH($C$57,Gas_Date_Array)-MATCH($B$57,Gas_Date_Array)+1),1))</f>
        <v>2.6590000000000003</v>
      </c>
      <c r="AM33" s="64">
        <f ca="1">AVERAGE(OFFSET(Offset_Start,MATCH($B$58,Gas_Date_Array),-7,(MATCH($C$58,Gas_Date_Array)-MATCH($B$58,Gas_Date_Array)+1),1))</f>
        <v>3.1713333333333336</v>
      </c>
      <c r="AN33" s="64">
        <f ca="1">AVERAGE(OFFSET(Offset_Start,MATCH($B$59,Gas_Date_Array),-7,(MATCH($C$59,Gas_Date_Array)-MATCH($B$59,Gas_Date_Array)+1),1))</f>
        <v>3.0493333333333332</v>
      </c>
      <c r="AO33" s="64">
        <f ca="1">AVERAGE(OFFSET(Offset_Start,MATCH($B$60,Gas_Date_Array),-7,(MATCH($C$60,Gas_Date_Array)-MATCH($B$60,Gas_Date_Array)+1),1))</f>
        <v>3.1073333333333335</v>
      </c>
      <c r="AP33" s="64">
        <f ca="1">AVERAGE(OFFSET(Offset_Start,MATCH($B$61,Gas_Date_Array),-7,MATCH($C$61,Gas_Date_Array)-MATCH($B$61,Gas_Date_Array)+1,1))</f>
        <v>3.4444666666666675</v>
      </c>
      <c r="AQ33" s="64">
        <f ca="1">AVERAGE(OFFSET(Offset_Start,MATCH($B$62,Gas_Date_Array),-7,MATCH($C$62,Gas_Date_Array)-MATCH($B$62,Gas_Date_Array)+1,1))</f>
        <v>3.686358333333335</v>
      </c>
      <c r="AR33" s="65">
        <f ca="1">AVERAGE(OFFSET(Offset_Start,MATCH($B$63,Gas_Date_Array),-7,MATCH($C$63,Gas_Date_Array)-MATCH($B$63,Gas_Date_Array)+1,1))</f>
        <v>3.9294888888888901</v>
      </c>
      <c r="AS33" s="126">
        <v>9</v>
      </c>
      <c r="AV33" s="131">
        <f t="shared" si="8"/>
        <v>38200</v>
      </c>
      <c r="AW33" s="150">
        <v>3.2070000000000003</v>
      </c>
      <c r="AX33" s="150">
        <v>7.4999999999999997E-2</v>
      </c>
      <c r="AY33" s="150">
        <v>0.5</v>
      </c>
      <c r="AZ33" s="150">
        <v>0.21</v>
      </c>
      <c r="BA33" s="150">
        <v>-0.22</v>
      </c>
      <c r="BB33" s="150">
        <v>-0.47</v>
      </c>
      <c r="BC33" s="82"/>
      <c r="BD33" s="91">
        <f t="shared" si="0"/>
        <v>38200</v>
      </c>
      <c r="BE33" s="86">
        <f t="shared" si="1"/>
        <v>3.3820000000000006</v>
      </c>
      <c r="BF33" s="86">
        <f t="shared" si="2"/>
        <v>3.2820000000000005</v>
      </c>
      <c r="BG33" s="86">
        <f t="shared" si="3"/>
        <v>3.7070000000000003</v>
      </c>
      <c r="BH33" s="86">
        <f t="shared" si="4"/>
        <v>3.4170000000000003</v>
      </c>
      <c r="BI33" s="86">
        <f t="shared" si="5"/>
        <v>3.8270000000000004</v>
      </c>
      <c r="BJ33" s="86">
        <f t="shared" si="6"/>
        <v>2.9870000000000001</v>
      </c>
      <c r="BK33" s="92">
        <f t="shared" si="7"/>
        <v>2.7370000000000001</v>
      </c>
    </row>
    <row r="34" spans="1:63" ht="15.75" thickBot="1" x14ac:dyDescent="0.25">
      <c r="A34" s="13" t="s">
        <v>7</v>
      </c>
      <c r="B34" s="16">
        <f t="shared" ref="B34:X34" si="51">B23</f>
        <v>37288</v>
      </c>
      <c r="C34" s="101" t="str">
        <f t="shared" si="51"/>
        <v>Change</v>
      </c>
      <c r="D34" s="24"/>
      <c r="E34" s="17" t="str">
        <f t="shared" si="51"/>
        <v>Q3-2002</v>
      </c>
      <c r="F34" s="101" t="str">
        <f t="shared" si="51"/>
        <v>Change</v>
      </c>
      <c r="G34" s="24"/>
      <c r="H34" s="24" t="str">
        <f>H23</f>
        <v>Q1-2003</v>
      </c>
      <c r="I34" s="24" t="s">
        <v>11</v>
      </c>
      <c r="J34" s="24"/>
      <c r="K34" s="24" t="str">
        <f>K23</f>
        <v>Q3-2003</v>
      </c>
      <c r="L34" s="101" t="s">
        <v>11</v>
      </c>
      <c r="M34" s="24"/>
      <c r="N34" s="18">
        <f t="shared" si="51"/>
        <v>2003</v>
      </c>
      <c r="O34" s="24" t="str">
        <f t="shared" si="51"/>
        <v>Change</v>
      </c>
      <c r="P34" s="24"/>
      <c r="Q34" s="18" t="str">
        <f t="shared" si="51"/>
        <v>2004-2008</v>
      </c>
      <c r="R34" s="24" t="str">
        <f t="shared" si="51"/>
        <v>Change</v>
      </c>
      <c r="S34" s="18"/>
      <c r="T34" s="18" t="str">
        <f t="shared" si="51"/>
        <v>2004-2013</v>
      </c>
      <c r="U34" s="24" t="str">
        <f t="shared" si="51"/>
        <v>Change</v>
      </c>
      <c r="V34" s="18"/>
      <c r="W34" s="18" t="str">
        <f t="shared" si="51"/>
        <v>2004-2018</v>
      </c>
      <c r="X34" s="113" t="str">
        <f t="shared" si="51"/>
        <v>Change</v>
      </c>
      <c r="Y34" s="6"/>
      <c r="Z34" s="6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V34" s="131">
        <f t="shared" si="8"/>
        <v>38231</v>
      </c>
      <c r="AW34" s="150">
        <v>3.1920000000000002</v>
      </c>
      <c r="AX34" s="150">
        <v>7.4999999999999997E-2</v>
      </c>
      <c r="AY34" s="150">
        <v>0.5</v>
      </c>
      <c r="AZ34" s="150">
        <v>0.21</v>
      </c>
      <c r="BA34" s="150">
        <v>-0.22</v>
      </c>
      <c r="BB34" s="150">
        <v>-0.47</v>
      </c>
      <c r="BC34" s="82"/>
      <c r="BD34" s="91">
        <f t="shared" si="0"/>
        <v>38231</v>
      </c>
      <c r="BE34" s="86">
        <f t="shared" si="1"/>
        <v>3.3670000000000004</v>
      </c>
      <c r="BF34" s="86">
        <f t="shared" si="2"/>
        <v>3.2670000000000003</v>
      </c>
      <c r="BG34" s="86">
        <f t="shared" si="3"/>
        <v>3.6920000000000002</v>
      </c>
      <c r="BH34" s="86">
        <f t="shared" si="4"/>
        <v>3.4020000000000001</v>
      </c>
      <c r="BI34" s="86">
        <f t="shared" si="5"/>
        <v>3.8120000000000003</v>
      </c>
      <c r="BJ34" s="86">
        <f t="shared" si="6"/>
        <v>2.972</v>
      </c>
      <c r="BK34" s="92">
        <f t="shared" si="7"/>
        <v>2.7220000000000004</v>
      </c>
    </row>
    <row r="35" spans="1:63" ht="15.75" x14ac:dyDescent="0.25">
      <c r="A35" s="14" t="s">
        <v>38</v>
      </c>
      <c r="B35" s="3">
        <f>AK25</f>
        <v>2.41</v>
      </c>
      <c r="C35" s="146" t="e">
        <f>B35-HLOOKUP(B$34,$AA$24:$AH$33,$AS25+1,FALSE)</f>
        <v>#N/A</v>
      </c>
      <c r="D35" s="97"/>
      <c r="E35" s="28">
        <f ca="1">AL25</f>
        <v>2.6940000000000004</v>
      </c>
      <c r="F35" s="105">
        <f ca="1">E35-HLOOKUP(E$34,$AA$24:$AH$33,$AS25+1,FALSE)</f>
        <v>-0.3886666666666696</v>
      </c>
      <c r="G35" s="97"/>
      <c r="H35" s="29">
        <f ca="1">AM25</f>
        <v>3.3413333333333335</v>
      </c>
      <c r="I35" s="105">
        <f ca="1">H35-HLOOKUP(H$34,$AA$24:$AH$33,$AS25+1,FALSE)</f>
        <v>-3.8999999999996593E-2</v>
      </c>
      <c r="J35" s="29"/>
      <c r="K35" s="29">
        <f ca="1">AN25</f>
        <v>3.2093333333333334</v>
      </c>
      <c r="L35" s="105">
        <f ca="1">K35-HLOOKUP(K$34,$AA$24:$AH$33,$AS25+1,FALSE)</f>
        <v>-0.55299999999999683</v>
      </c>
      <c r="M35" s="97"/>
      <c r="N35" s="28">
        <f ca="1">AO25</f>
        <v>3.2765000000000004</v>
      </c>
      <c r="O35" s="105">
        <f ca="1">N35-HLOOKUP(N$34,$AA$24:$AH$33,$AS25+1,FALSE)</f>
        <v>0.2050833333333304</v>
      </c>
      <c r="P35" s="97"/>
      <c r="Q35" s="4">
        <f ca="1">AP25</f>
        <v>3.6362166666666669</v>
      </c>
      <c r="R35" s="105">
        <f ca="1">Q35-HLOOKUP(Q$34,$AA$24:$AH$33,$AS25+1,FALSE)</f>
        <v>-0.17536666666666312</v>
      </c>
      <c r="S35" s="98"/>
      <c r="T35" s="28">
        <f ca="1">AQ25</f>
        <v>3.8322333333333334</v>
      </c>
      <c r="U35" s="105">
        <f ca="1">T35-HLOOKUP(T$34,$AA$24:$AH$33,$AS25+1,FALSE)</f>
        <v>-0.11293333333333644</v>
      </c>
      <c r="V35" s="28"/>
      <c r="W35" s="28">
        <f ca="1">AR25</f>
        <v>4.0600722222222219</v>
      </c>
      <c r="X35" s="114">
        <f ca="1">W35-HLOOKUP(W$34,$AA$24:$AH$33,$AS25+1,FALSE)</f>
        <v>-6.1205555555558178E-2</v>
      </c>
      <c r="Y35" s="6"/>
      <c r="Z35" s="27" t="s">
        <v>46</v>
      </c>
      <c r="AA35" s="26"/>
      <c r="AB35" s="26"/>
      <c r="AC35" s="26"/>
      <c r="AD35" s="26"/>
      <c r="AE35" s="26"/>
      <c r="AF35" s="26"/>
      <c r="AG35" s="26"/>
      <c r="AH35" s="26"/>
      <c r="AJ35" s="27" t="s">
        <v>45</v>
      </c>
      <c r="AK35" s="26"/>
      <c r="AL35" s="26"/>
      <c r="AM35" s="26"/>
      <c r="AN35" s="26"/>
      <c r="AO35" s="26"/>
      <c r="AP35" s="26"/>
      <c r="AQ35" s="26"/>
      <c r="AR35" s="26"/>
      <c r="AS35" s="10"/>
      <c r="AV35" s="131">
        <f t="shared" si="8"/>
        <v>38261</v>
      </c>
      <c r="AW35" s="150">
        <v>3.2070000000000003</v>
      </c>
      <c r="AX35" s="150">
        <v>7.4999999999999997E-2</v>
      </c>
      <c r="AY35" s="150">
        <v>0.5</v>
      </c>
      <c r="AZ35" s="150">
        <v>0.21</v>
      </c>
      <c r="BA35" s="150">
        <v>-0.22</v>
      </c>
      <c r="BB35" s="150">
        <v>-0.47</v>
      </c>
      <c r="BC35" s="82"/>
      <c r="BD35" s="91">
        <f t="shared" si="0"/>
        <v>38261</v>
      </c>
      <c r="BE35" s="86">
        <f t="shared" si="1"/>
        <v>3.3820000000000006</v>
      </c>
      <c r="BF35" s="86">
        <f t="shared" si="2"/>
        <v>3.2820000000000005</v>
      </c>
      <c r="BG35" s="86">
        <f t="shared" si="3"/>
        <v>3.7070000000000003</v>
      </c>
      <c r="BH35" s="86">
        <f t="shared" si="4"/>
        <v>3.4170000000000003</v>
      </c>
      <c r="BI35" s="86">
        <f t="shared" si="5"/>
        <v>3.8270000000000004</v>
      </c>
      <c r="BJ35" s="86">
        <f t="shared" si="6"/>
        <v>2.9870000000000001</v>
      </c>
      <c r="BK35" s="92">
        <f t="shared" si="7"/>
        <v>2.7370000000000001</v>
      </c>
    </row>
    <row r="36" spans="1:63" ht="15.75" thickBot="1" x14ac:dyDescent="0.25">
      <c r="A36" s="14" t="s">
        <v>26</v>
      </c>
      <c r="B36" s="5">
        <f>AK26</f>
        <v>2.31</v>
      </c>
      <c r="C36" s="147" t="e">
        <f>B36-HLOOKUP(B$34,$AA$24:$AH$33,$AS26+1,FALSE)</f>
        <v>#N/A</v>
      </c>
      <c r="D36" s="99"/>
      <c r="E36" s="29">
        <f ca="1">AL26</f>
        <v>2.5940000000000003</v>
      </c>
      <c r="F36" s="106">
        <f ca="1">E36-HLOOKUP(E$34,$AA$24:$AH$33,$AS26+1,FALSE)</f>
        <v>-0.3886666666666696</v>
      </c>
      <c r="G36" s="99"/>
      <c r="H36" s="29">
        <f ca="1">AM26</f>
        <v>3.2413333333333334</v>
      </c>
      <c r="I36" s="106">
        <f ca="1">H36-HLOOKUP(H$34,$AA$24:$AH$33,$AS26+1,FALSE)</f>
        <v>-3.8999999999996593E-2</v>
      </c>
      <c r="J36" s="29"/>
      <c r="K36" s="29">
        <f ca="1">AN26</f>
        <v>3.1093333333333333</v>
      </c>
      <c r="L36" s="106">
        <f ca="1">K36-HLOOKUP(K$34,$AA$24:$AH$33,$AS26+1,FALSE)</f>
        <v>-0.55299999999999683</v>
      </c>
      <c r="M36" s="99"/>
      <c r="N36" s="29">
        <f ca="1">AO26</f>
        <v>3.1765000000000003</v>
      </c>
      <c r="O36" s="106">
        <f ca="1">N36-HLOOKUP(N$34,$AA$24:$AH$33,$AS26+1,FALSE)</f>
        <v>0.2050833333333304</v>
      </c>
      <c r="P36" s="99"/>
      <c r="Q36" s="6">
        <f ca="1">AP26</f>
        <v>3.5362166666666672</v>
      </c>
      <c r="R36" s="106">
        <f ca="1">Q36-HLOOKUP(Q$34,$AA$24:$AH$33,$AS26+1,FALSE)</f>
        <v>-0.17536666666666267</v>
      </c>
      <c r="S36" s="99"/>
      <c r="T36" s="29">
        <f ca="1">AQ26</f>
        <v>3.7322333333333346</v>
      </c>
      <c r="U36" s="106">
        <f ca="1">T36-HLOOKUP(T$34,$AA$24:$AH$33,$AS26+1,FALSE)</f>
        <v>-0.11293333333333555</v>
      </c>
      <c r="V36" s="29"/>
      <c r="W36" s="29">
        <f ca="1">AR26</f>
        <v>3.960072222222224</v>
      </c>
      <c r="X36" s="115">
        <f ca="1">W36-HLOOKUP(W$34,$AA$24:$AH$33,$AS26+1,FALSE)</f>
        <v>-6.1205555555556401E-2</v>
      </c>
      <c r="Y36" s="6"/>
      <c r="Z36" s="12" t="s">
        <v>6</v>
      </c>
      <c r="AA36" s="26"/>
      <c r="AB36" s="26"/>
      <c r="AC36" s="26"/>
      <c r="AD36" s="26"/>
      <c r="AE36" s="26"/>
      <c r="AF36" s="26"/>
      <c r="AG36" s="26"/>
      <c r="AH36" s="26"/>
      <c r="AJ36" s="12" t="s">
        <v>6</v>
      </c>
      <c r="AK36" s="26"/>
      <c r="AL36" s="26"/>
      <c r="AM36" s="26"/>
      <c r="AN36" s="26"/>
      <c r="AO36" s="26"/>
      <c r="AP36" s="26"/>
      <c r="AQ36" s="26"/>
      <c r="AR36" s="26"/>
      <c r="AS36" s="10"/>
      <c r="AV36" s="131">
        <f t="shared" si="8"/>
        <v>38292</v>
      </c>
      <c r="AW36" s="150">
        <v>3.3520000000000003</v>
      </c>
      <c r="AX36" s="150">
        <v>0.15</v>
      </c>
      <c r="AY36" s="150">
        <v>0.5</v>
      </c>
      <c r="AZ36" s="150">
        <v>0.18</v>
      </c>
      <c r="BA36" s="150">
        <v>-0.14000000000000001</v>
      </c>
      <c r="BB36" s="150">
        <v>-0.3</v>
      </c>
      <c r="BC36" s="82"/>
      <c r="BD36" s="91">
        <f t="shared" si="0"/>
        <v>38292</v>
      </c>
      <c r="BE36" s="86">
        <f t="shared" si="1"/>
        <v>3.6020000000000003</v>
      </c>
      <c r="BF36" s="86">
        <f t="shared" si="2"/>
        <v>3.5020000000000002</v>
      </c>
      <c r="BG36" s="86">
        <f t="shared" si="3"/>
        <v>3.8520000000000003</v>
      </c>
      <c r="BH36" s="86">
        <f t="shared" si="4"/>
        <v>3.5320000000000005</v>
      </c>
      <c r="BI36" s="86">
        <f t="shared" si="5"/>
        <v>3.9420000000000006</v>
      </c>
      <c r="BJ36" s="86">
        <f t="shared" si="6"/>
        <v>3.2120000000000002</v>
      </c>
      <c r="BK36" s="92">
        <f t="shared" si="7"/>
        <v>3.0520000000000005</v>
      </c>
    </row>
    <row r="37" spans="1:63" ht="15.75" thickBot="1" x14ac:dyDescent="0.25">
      <c r="A37" s="14" t="s">
        <v>33</v>
      </c>
      <c r="B37" s="5">
        <f>AK27</f>
        <v>2.5249999999999999</v>
      </c>
      <c r="C37" s="147" t="e">
        <f>B37-HLOOKUP(B$34,$AA$24:$AH$33,$AS27+1,FALSE)</f>
        <v>#N/A</v>
      </c>
      <c r="D37" s="97"/>
      <c r="E37" s="29">
        <f ca="1">AL27</f>
        <v>2.8140000000000001</v>
      </c>
      <c r="F37" s="106">
        <f ca="1">E37-HLOOKUP(E$34,$AA$24:$AH$33,$AS27+1,FALSE)</f>
        <v>-0.45199999999999996</v>
      </c>
      <c r="G37" s="97"/>
      <c r="H37" s="29">
        <f ca="1">AM27</f>
        <v>3.4480000000000004</v>
      </c>
      <c r="I37" s="106">
        <f ca="1">H37-HLOOKUP(H$34,$AA$24:$AH$33,$AS27+1,FALSE)</f>
        <v>-5.7333333333329684E-2</v>
      </c>
      <c r="J37" s="29"/>
      <c r="K37" s="29">
        <f ca="1">AN27</f>
        <v>3.4193333333333338</v>
      </c>
      <c r="L37" s="106">
        <f ca="1">K37-HLOOKUP(K$34,$AA$24:$AH$33,$AS27+1,FALSE)</f>
        <v>-0.61299999999999644</v>
      </c>
      <c r="M37" s="97"/>
      <c r="N37" s="29">
        <f ca="1">AO27</f>
        <v>3.4698333333333333</v>
      </c>
      <c r="O37" s="106">
        <f ca="1">N37-HLOOKUP(N$34,$AA$24:$AH$33,$AS27+1,FALSE)</f>
        <v>0.30591666666666351</v>
      </c>
      <c r="P37" s="97"/>
      <c r="Q37" s="6">
        <f ca="1">AP27</f>
        <v>3.9411333333333327</v>
      </c>
      <c r="R37" s="106">
        <f ca="1">Q37-HLOOKUP(Q$34,$AA$24:$AH$33,$AS27+1,FALSE)</f>
        <v>-0.11728333333333696</v>
      </c>
      <c r="S37" s="99"/>
      <c r="T37" s="29">
        <f ca="1">AQ27</f>
        <v>4.1846916666666667</v>
      </c>
      <c r="U37" s="106">
        <f ca="1">T37-HLOOKUP(T$34,$AA$24:$AH$33,$AS27+1,FALSE)</f>
        <v>-7.5641666666663276E-2</v>
      </c>
      <c r="V37" s="29"/>
      <c r="W37" s="29">
        <f ca="1">AR27</f>
        <v>4.4283777777777784</v>
      </c>
      <c r="X37" s="115">
        <f ca="1">W37-HLOOKUP(W$34,$AA$24:$AH$33,$AS27+1,FALSE)</f>
        <v>-3.9261111111111191E-2</v>
      </c>
      <c r="Y37" s="6"/>
      <c r="Z37" s="13" t="s">
        <v>7</v>
      </c>
      <c r="AA37" s="16">
        <f>AA24</f>
        <v>37226</v>
      </c>
      <c r="AB37" s="17" t="s">
        <v>47</v>
      </c>
      <c r="AC37" s="17" t="s">
        <v>53</v>
      </c>
      <c r="AD37" s="17" t="s">
        <v>52</v>
      </c>
      <c r="AE37" s="18">
        <v>2003</v>
      </c>
      <c r="AF37" s="18" t="s">
        <v>54</v>
      </c>
      <c r="AG37" s="18" t="s">
        <v>55</v>
      </c>
      <c r="AH37" s="19" t="s">
        <v>56</v>
      </c>
      <c r="AJ37" s="13" t="s">
        <v>7</v>
      </c>
      <c r="AK37" s="16">
        <f t="shared" ref="AK37:AR37" si="52">AK12</f>
        <v>37288</v>
      </c>
      <c r="AL37" s="17" t="str">
        <f t="shared" si="52"/>
        <v>Q3-2002</v>
      </c>
      <c r="AM37" s="17" t="str">
        <f t="shared" si="52"/>
        <v>Q1-2003</v>
      </c>
      <c r="AN37" s="17" t="str">
        <f t="shared" si="52"/>
        <v>Q3-2003</v>
      </c>
      <c r="AO37" s="18">
        <f t="shared" si="52"/>
        <v>2003</v>
      </c>
      <c r="AP37" s="18" t="str">
        <f t="shared" si="52"/>
        <v>2004-2008</v>
      </c>
      <c r="AQ37" s="18" t="str">
        <f t="shared" si="52"/>
        <v>2004-2013</v>
      </c>
      <c r="AR37" s="19" t="str">
        <f t="shared" si="52"/>
        <v>2004-2018</v>
      </c>
      <c r="AS37" s="10"/>
      <c r="AV37" s="131">
        <f t="shared" si="8"/>
        <v>38322</v>
      </c>
      <c r="AW37" s="150">
        <v>3.4870000000000001</v>
      </c>
      <c r="AX37" s="150">
        <v>0.15</v>
      </c>
      <c r="AY37" s="150">
        <v>0.5</v>
      </c>
      <c r="AZ37" s="150">
        <v>0.18</v>
      </c>
      <c r="BA37" s="150">
        <v>-0.14000000000000001</v>
      </c>
      <c r="BB37" s="150">
        <v>-0.3</v>
      </c>
      <c r="BC37" s="82"/>
      <c r="BD37" s="91">
        <f t="shared" si="0"/>
        <v>38322</v>
      </c>
      <c r="BE37" s="86">
        <f t="shared" si="1"/>
        <v>3.7370000000000001</v>
      </c>
      <c r="BF37" s="86">
        <f t="shared" si="2"/>
        <v>3.637</v>
      </c>
      <c r="BG37" s="86">
        <f t="shared" si="3"/>
        <v>3.9870000000000001</v>
      </c>
      <c r="BH37" s="86">
        <f t="shared" si="4"/>
        <v>3.6670000000000003</v>
      </c>
      <c r="BI37" s="86">
        <f t="shared" si="5"/>
        <v>4.077</v>
      </c>
      <c r="BJ37" s="86">
        <f t="shared" si="6"/>
        <v>3.347</v>
      </c>
      <c r="BK37" s="92">
        <f t="shared" si="7"/>
        <v>3.1870000000000003</v>
      </c>
    </row>
    <row r="38" spans="1:63" ht="15" x14ac:dyDescent="0.2">
      <c r="A38" s="14" t="s">
        <v>28</v>
      </c>
      <c r="B38" s="5">
        <f>AK28</f>
        <v>2.3149999999999999</v>
      </c>
      <c r="C38" s="147" t="e">
        <f>B38-HLOOKUP(B$34,$AA$24:$AH$33,$AS28+1,FALSE)</f>
        <v>#N/A</v>
      </c>
      <c r="D38" s="97"/>
      <c r="E38" s="29">
        <f ca="1">AL28</f>
        <v>2.7623333333333338</v>
      </c>
      <c r="F38" s="106">
        <f ca="1">E38-HLOOKUP(E$34,$AA$24:$AH$33,$AS28+1,FALSE)</f>
        <v>-0.45533333333333603</v>
      </c>
      <c r="G38" s="97"/>
      <c r="H38" s="29">
        <f ca="1">AM28</f>
        <v>3.1913333333333331</v>
      </c>
      <c r="I38" s="106">
        <f ca="1">H38-HLOOKUP(H$34,$AA$24:$AH$33,$AS28+1,FALSE)</f>
        <v>-0.18066666666666675</v>
      </c>
      <c r="J38" s="29"/>
      <c r="K38" s="29">
        <f ca="1">AN28</f>
        <v>3.1893333333333338</v>
      </c>
      <c r="L38" s="106">
        <f ca="1">K38-HLOOKUP(K$34,$AA$24:$AH$33,$AS28+1,FALSE)</f>
        <v>-0.5729999999999964</v>
      </c>
      <c r="M38" s="97"/>
      <c r="N38" s="29">
        <f ca="1">AO28</f>
        <v>3.2206666666666663</v>
      </c>
      <c r="O38" s="106">
        <f ca="1">N38-HLOOKUP(N$34,$AA$24:$AH$33,$AS28+1,FALSE)</f>
        <v>0.12049999999999628</v>
      </c>
      <c r="P38" s="97"/>
      <c r="Q38" s="6">
        <f ca="1">AP28</f>
        <v>3.6659666666666682</v>
      </c>
      <c r="R38" s="106">
        <f ca="1">Q38-HLOOKUP(Q$34,$AA$24:$AH$33,$AS28+1,FALSE)</f>
        <v>-0.14545000000000163</v>
      </c>
      <c r="S38" s="99"/>
      <c r="T38" s="29">
        <f ca="1">AQ28</f>
        <v>3.9652750000000014</v>
      </c>
      <c r="U38" s="106">
        <f ca="1">T38-HLOOKUP(T$34,$AA$24:$AH$33,$AS28+1,FALSE)</f>
        <v>-7.4933333333328189E-2</v>
      </c>
      <c r="V38" s="29"/>
      <c r="W38" s="29">
        <f ca="1">AR28</f>
        <v>4.2476555555555571</v>
      </c>
      <c r="X38" s="115">
        <f ca="1">W38-HLOOKUP(W$34,$AA$24:$AH$33,$AS28+1,FALSE)</f>
        <v>-3.5872222222223193E-2</v>
      </c>
      <c r="Y38" s="6"/>
      <c r="Z38" s="14" t="s">
        <v>8</v>
      </c>
      <c r="AA38" s="66">
        <v>28.02</v>
      </c>
      <c r="AB38" s="67">
        <v>36.4</v>
      </c>
      <c r="AC38" s="67">
        <v>31.69</v>
      </c>
      <c r="AD38" s="67">
        <v>32.869999999999997</v>
      </c>
      <c r="AE38" s="67">
        <v>29.53</v>
      </c>
      <c r="AF38" s="67">
        <v>32.729999999999997</v>
      </c>
      <c r="AG38" s="67">
        <v>33.520000000000003</v>
      </c>
      <c r="AH38" s="68">
        <v>34.229999999999997</v>
      </c>
      <c r="AJ38" s="14" t="s">
        <v>8</v>
      </c>
      <c r="AK38" s="66">
        <v>18.928665989716848</v>
      </c>
      <c r="AL38" s="67">
        <v>28.048072477192058</v>
      </c>
      <c r="AM38" s="67">
        <v>23.921932414087461</v>
      </c>
      <c r="AN38" s="67">
        <v>30.359072224493389</v>
      </c>
      <c r="AO38" s="67">
        <v>24.011064736727668</v>
      </c>
      <c r="AP38" s="67">
        <v>24.938696436080342</v>
      </c>
      <c r="AQ38" s="67">
        <v>25.741726247439452</v>
      </c>
      <c r="AR38" s="68">
        <v>26.442663851789867</v>
      </c>
      <c r="AS38" s="124">
        <v>1</v>
      </c>
      <c r="AV38" s="131">
        <f t="shared" si="8"/>
        <v>38353</v>
      </c>
      <c r="AW38" s="150">
        <v>3.5420000000000003</v>
      </c>
      <c r="AX38" s="150">
        <v>0.15</v>
      </c>
      <c r="AY38" s="150">
        <v>0.5</v>
      </c>
      <c r="AZ38" s="150">
        <v>0.18</v>
      </c>
      <c r="BA38" s="150">
        <v>-0.14000000000000001</v>
      </c>
      <c r="BB38" s="150">
        <v>-0.3</v>
      </c>
      <c r="BC38" s="82"/>
      <c r="BD38" s="91">
        <f t="shared" si="0"/>
        <v>38353</v>
      </c>
      <c r="BE38" s="86">
        <f t="shared" si="1"/>
        <v>3.7920000000000003</v>
      </c>
      <c r="BF38" s="86">
        <f t="shared" si="2"/>
        <v>3.6920000000000002</v>
      </c>
      <c r="BG38" s="86">
        <f t="shared" si="3"/>
        <v>4.0419999999999998</v>
      </c>
      <c r="BH38" s="86">
        <f t="shared" si="4"/>
        <v>3.7220000000000004</v>
      </c>
      <c r="BI38" s="86">
        <f t="shared" si="5"/>
        <v>4.1320000000000006</v>
      </c>
      <c r="BJ38" s="86">
        <f t="shared" si="6"/>
        <v>3.4020000000000001</v>
      </c>
      <c r="BK38" s="92">
        <f t="shared" si="7"/>
        <v>3.2420000000000004</v>
      </c>
    </row>
    <row r="39" spans="1:63" ht="15" x14ac:dyDescent="0.2">
      <c r="A39" s="14" t="s">
        <v>30</v>
      </c>
      <c r="B39" s="5">
        <f>AK31</f>
        <v>2.0949999999999998</v>
      </c>
      <c r="C39" s="147" t="e">
        <f>B39-HLOOKUP(B$34,$AA$24:$AH$33,$AS31+1,FALSE)</f>
        <v>#N/A</v>
      </c>
      <c r="D39" s="97"/>
      <c r="E39" s="29">
        <f ca="1">AL31</f>
        <v>2.2990000000000004</v>
      </c>
      <c r="F39" s="106">
        <f ca="1">E39-HLOOKUP(E$34,$AA$24:$AH$33,$AS31+1,FALSE)</f>
        <v>-0.44866666666666966</v>
      </c>
      <c r="G39" s="97"/>
      <c r="H39" s="29">
        <f ca="1">AM31</f>
        <v>2.9363333333333337</v>
      </c>
      <c r="I39" s="106">
        <f ca="1">H39-HLOOKUP(H$34,$AA$24:$AH$33,$AS31+1,FALSE)</f>
        <v>-9.8999999999996202E-2</v>
      </c>
      <c r="J39" s="29"/>
      <c r="K39" s="29">
        <f ca="1">AN31</f>
        <v>2.7693333333333334</v>
      </c>
      <c r="L39" s="106">
        <f ca="1">K39-HLOOKUP(K$34,$AA$24:$AH$33,$AS31+1,FALSE)</f>
        <v>-0.57133333333333658</v>
      </c>
      <c r="M39" s="97"/>
      <c r="N39" s="29">
        <f ca="1">AO31</f>
        <v>2.8552500000000003</v>
      </c>
      <c r="O39" s="106">
        <f ca="1">N39-HLOOKUP(N$34,$AA$24:$AH$33,$AS31+1,FALSE)</f>
        <v>8.1333333333330149E-2</v>
      </c>
      <c r="P39" s="97"/>
      <c r="Q39" s="6">
        <f ca="1">AP31</f>
        <v>3.2683000000000004</v>
      </c>
      <c r="R39" s="106">
        <f ca="1">Q39-HLOOKUP(Q$34,$AA$24:$AH$33,$AS31+1,FALSE)</f>
        <v>-0.11411666666666953</v>
      </c>
      <c r="S39" s="99"/>
      <c r="T39" s="29">
        <f ca="1">AQ31</f>
        <v>3.513275000000001</v>
      </c>
      <c r="U39" s="106">
        <f ca="1">T39-HLOOKUP(T$34,$AA$24:$AH$33,$AS31+1,FALSE)</f>
        <v>-7.0724999999999039E-2</v>
      </c>
      <c r="V39" s="29"/>
      <c r="W39" s="29">
        <f ca="1">AR31</f>
        <v>3.757433333333335</v>
      </c>
      <c r="X39" s="115">
        <f ca="1">W39-HLOOKUP(W$34,$AA$24:$AH$33,$AS31+1,FALSE)</f>
        <v>-3.3761111111104913E-2</v>
      </c>
      <c r="Y39" s="6"/>
      <c r="Z39" s="14" t="s">
        <v>2</v>
      </c>
      <c r="AA39" s="69">
        <v>28.08</v>
      </c>
      <c r="AB39" s="70">
        <v>38.72</v>
      </c>
      <c r="AC39" s="70">
        <v>32.07</v>
      </c>
      <c r="AD39" s="70">
        <v>34.26</v>
      </c>
      <c r="AE39" s="70">
        <v>30.73</v>
      </c>
      <c r="AF39" s="70">
        <v>34.770000000000003</v>
      </c>
      <c r="AG39" s="70">
        <v>35.94</v>
      </c>
      <c r="AH39" s="71">
        <v>37.130000000000003</v>
      </c>
      <c r="AJ39" s="14" t="s">
        <v>2</v>
      </c>
      <c r="AK39" s="69">
        <v>19.214142361839613</v>
      </c>
      <c r="AL39" s="70">
        <v>30.373965912117139</v>
      </c>
      <c r="AM39" s="70">
        <v>24.329769324102344</v>
      </c>
      <c r="AN39" s="70">
        <v>33.326936073932785</v>
      </c>
      <c r="AO39" s="70">
        <v>26.028371410880322</v>
      </c>
      <c r="AP39" s="70">
        <v>27.035910103948204</v>
      </c>
      <c r="AQ39" s="70">
        <v>28.141246383891097</v>
      </c>
      <c r="AR39" s="71">
        <v>29.16256737107873</v>
      </c>
      <c r="AS39" s="124">
        <v>2</v>
      </c>
      <c r="AV39" s="131">
        <f t="shared" si="8"/>
        <v>38384</v>
      </c>
      <c r="AW39" s="150">
        <v>3.4610000000000003</v>
      </c>
      <c r="AX39" s="150">
        <v>0.15</v>
      </c>
      <c r="AY39" s="150">
        <v>0.5</v>
      </c>
      <c r="AZ39" s="150">
        <v>0.18</v>
      </c>
      <c r="BA39" s="150">
        <v>-0.14000000000000001</v>
      </c>
      <c r="BB39" s="150">
        <v>-0.3</v>
      </c>
      <c r="BC39" s="82"/>
      <c r="BD39" s="91">
        <f t="shared" si="0"/>
        <v>38384</v>
      </c>
      <c r="BE39" s="86">
        <f t="shared" si="1"/>
        <v>3.7110000000000003</v>
      </c>
      <c r="BF39" s="86">
        <f t="shared" si="2"/>
        <v>3.6110000000000002</v>
      </c>
      <c r="BG39" s="86">
        <f t="shared" si="3"/>
        <v>3.9610000000000003</v>
      </c>
      <c r="BH39" s="86">
        <f t="shared" si="4"/>
        <v>3.6410000000000005</v>
      </c>
      <c r="BI39" s="86">
        <f t="shared" si="5"/>
        <v>4.0510000000000002</v>
      </c>
      <c r="BJ39" s="86">
        <f t="shared" si="6"/>
        <v>3.3210000000000002</v>
      </c>
      <c r="BK39" s="92">
        <f t="shared" si="7"/>
        <v>3.1610000000000005</v>
      </c>
    </row>
    <row r="40" spans="1:63" ht="15" x14ac:dyDescent="0.2">
      <c r="A40" s="14" t="s">
        <v>31</v>
      </c>
      <c r="B40" s="5">
        <f>AK32</f>
        <v>1.98</v>
      </c>
      <c r="C40" s="147" t="e">
        <f>B40-HLOOKUP(B$34,$AA$24:$AH$33,$AS32+1,FALSE)</f>
        <v>#N/A</v>
      </c>
      <c r="D40" s="97"/>
      <c r="E40" s="29">
        <f ca="1">AL32</f>
        <v>1.9590000000000003</v>
      </c>
      <c r="F40" s="106">
        <f ca="1">E40-HLOOKUP(E$34,$AA$24:$AH$33,$AS32+1,FALSE)</f>
        <v>-0.42366666666666952</v>
      </c>
      <c r="G40" s="97"/>
      <c r="H40" s="29">
        <f ca="1">AM32</f>
        <v>2.8330000000000002</v>
      </c>
      <c r="I40" s="106">
        <f ca="1">H40-HLOOKUP(H$34,$AA$24:$AH$33,$AS32+1,FALSE)</f>
        <v>7.6666666666702632E-3</v>
      </c>
      <c r="J40" s="29"/>
      <c r="K40" s="29">
        <f ca="1">AN32</f>
        <v>2.5093333333333336</v>
      </c>
      <c r="L40" s="106">
        <f ca="1">K40-HLOOKUP(K$34,$AA$24:$AH$33,$AS32+1,FALSE)</f>
        <v>-0.61133333333333617</v>
      </c>
      <c r="M40" s="97"/>
      <c r="N40" s="29">
        <f ca="1">AO32</f>
        <v>2.6544166666666666</v>
      </c>
      <c r="O40" s="106">
        <f ca="1">N40-HLOOKUP(N$34,$AA$24:$AH$33,$AS32+1,FALSE)</f>
        <v>0.14841666666666686</v>
      </c>
      <c r="P40" s="97"/>
      <c r="Q40" s="6">
        <f ca="1">AP32</f>
        <v>3.0609666666666664</v>
      </c>
      <c r="R40" s="106">
        <f ca="1">Q40-HLOOKUP(Q$34,$AA$24:$AH$33,$AS32+1,FALSE)</f>
        <v>-8.3700000000003438E-2</v>
      </c>
      <c r="S40" s="99"/>
      <c r="T40" s="29">
        <f ca="1">AQ32</f>
        <v>3.3020250000000004</v>
      </c>
      <c r="U40" s="106">
        <f ca="1">T40-HLOOKUP(T$34,$AA$24:$AH$33,$AS32+1,FALSE)</f>
        <v>-5.1391666666669611E-2</v>
      </c>
      <c r="V40" s="29"/>
      <c r="W40" s="29">
        <f ca="1">AR32</f>
        <v>3.642433333333333</v>
      </c>
      <c r="X40" s="115">
        <f ca="1">W40-HLOOKUP(W$34,$AA$24:$AH$33,$AS32+1,FALSE)</f>
        <v>4.6555555555527484E-3</v>
      </c>
      <c r="Y40" s="6"/>
      <c r="Z40" s="14" t="s">
        <v>9</v>
      </c>
      <c r="AA40" s="69">
        <v>29.91</v>
      </c>
      <c r="AB40" s="70">
        <v>41.03</v>
      </c>
      <c r="AC40" s="70">
        <v>32.53</v>
      </c>
      <c r="AD40" s="70">
        <v>33.1</v>
      </c>
      <c r="AE40" s="70">
        <v>32.64</v>
      </c>
      <c r="AF40" s="70">
        <v>35.32</v>
      </c>
      <c r="AG40" s="70">
        <v>35.81</v>
      </c>
      <c r="AH40" s="71">
        <v>36.17</v>
      </c>
      <c r="AJ40" s="14" t="s">
        <v>9</v>
      </c>
      <c r="AK40" s="69">
        <v>26.612475191462611</v>
      </c>
      <c r="AL40" s="70">
        <v>35.62575649782265</v>
      </c>
      <c r="AM40" s="70">
        <v>27.215499989954143</v>
      </c>
      <c r="AN40" s="70">
        <v>38.051498181175525</v>
      </c>
      <c r="AO40" s="70">
        <v>29.715980660939696</v>
      </c>
      <c r="AP40" s="70">
        <v>30.422298614362173</v>
      </c>
      <c r="AQ40" s="70">
        <v>30.88245095486079</v>
      </c>
      <c r="AR40" s="71">
        <v>31.226765836818188</v>
      </c>
      <c r="AS40" s="124">
        <v>3</v>
      </c>
      <c r="AV40" s="131">
        <f t="shared" si="8"/>
        <v>38412</v>
      </c>
      <c r="AW40" s="150">
        <v>3.3610000000000002</v>
      </c>
      <c r="AX40" s="150">
        <v>0.15</v>
      </c>
      <c r="AY40" s="150">
        <v>0.5</v>
      </c>
      <c r="AZ40" s="150">
        <v>0.18</v>
      </c>
      <c r="BA40" s="150">
        <v>-0.14000000000000001</v>
      </c>
      <c r="BB40" s="150">
        <v>-0.3</v>
      </c>
      <c r="BC40" s="82"/>
      <c r="BD40" s="91">
        <f t="shared" si="0"/>
        <v>38412</v>
      </c>
      <c r="BE40" s="86">
        <f t="shared" si="1"/>
        <v>3.6110000000000002</v>
      </c>
      <c r="BF40" s="86">
        <f t="shared" si="2"/>
        <v>3.5110000000000001</v>
      </c>
      <c r="BG40" s="86">
        <f t="shared" si="3"/>
        <v>3.8610000000000002</v>
      </c>
      <c r="BH40" s="86">
        <f t="shared" si="4"/>
        <v>3.5410000000000004</v>
      </c>
      <c r="BI40" s="86">
        <f t="shared" si="5"/>
        <v>3.9510000000000005</v>
      </c>
      <c r="BJ40" s="86">
        <f t="shared" si="6"/>
        <v>3.2210000000000001</v>
      </c>
      <c r="BK40" s="92">
        <f t="shared" si="7"/>
        <v>3.0610000000000004</v>
      </c>
    </row>
    <row r="41" spans="1:63" ht="15.75" thickBot="1" x14ac:dyDescent="0.25">
      <c r="A41" s="14" t="s">
        <v>39</v>
      </c>
      <c r="B41" s="7">
        <f>AK33</f>
        <v>2.4649999999999999</v>
      </c>
      <c r="C41" s="148" t="e">
        <f>B41-HLOOKUP(B$34,$AA$24:$AH$33,$AS33+1,FALSE)</f>
        <v>#N/A</v>
      </c>
      <c r="D41" s="100"/>
      <c r="E41" s="30">
        <f ca="1">AL33</f>
        <v>2.6590000000000003</v>
      </c>
      <c r="F41" s="107">
        <f ca="1">E41-HLOOKUP(E$34,$AA$24:$AH$33,$AS33+1,FALSE)</f>
        <v>-0.42366666666666974</v>
      </c>
      <c r="G41" s="100"/>
      <c r="H41" s="30">
        <f ca="1">AM33</f>
        <v>3.1713333333333336</v>
      </c>
      <c r="I41" s="107">
        <f ca="1">H41-HLOOKUP(H$34,$AA$24:$AH$33,$AS33+1,FALSE)</f>
        <v>-0.12733333333333663</v>
      </c>
      <c r="J41" s="30"/>
      <c r="K41" s="30">
        <f ca="1">AN33</f>
        <v>3.0493333333333332</v>
      </c>
      <c r="L41" s="107">
        <f ca="1">K41-HLOOKUP(K$34,$AA$24:$AH$33,$AS33+1,FALSE)</f>
        <v>-0.48966666666666692</v>
      </c>
      <c r="M41" s="100"/>
      <c r="N41" s="30">
        <f ca="1">AO33</f>
        <v>3.1073333333333335</v>
      </c>
      <c r="O41" s="107">
        <f ca="1">N41-HLOOKUP(N$34,$AA$24:$AH$33,$AS33+1,FALSE)</f>
        <v>1.3416666666663524E-2</v>
      </c>
      <c r="P41" s="100"/>
      <c r="Q41" s="8">
        <f ca="1">AP33</f>
        <v>3.4444666666666675</v>
      </c>
      <c r="R41" s="107">
        <f ca="1">Q41-HLOOKUP(Q$34,$AA$24:$AH$33,$AS33+1,FALSE)</f>
        <v>-0.12711666666666233</v>
      </c>
      <c r="S41" s="100"/>
      <c r="T41" s="30">
        <f ca="1">AQ33</f>
        <v>3.686358333333335</v>
      </c>
      <c r="U41" s="107">
        <f ca="1">T41-HLOOKUP(T$34,$AA$24:$AH$33,$AS33+1,FALSE)</f>
        <v>-7.6183333333335046E-2</v>
      </c>
      <c r="V41" s="30"/>
      <c r="W41" s="30">
        <f ca="1">AR33</f>
        <v>3.9294888888888901</v>
      </c>
      <c r="X41" s="116">
        <f ca="1">W41-HLOOKUP(W$34,$AA$24:$AH$33,$AS33+1,FALSE)</f>
        <v>-3.6705555555559766E-2</v>
      </c>
      <c r="Y41" s="6"/>
      <c r="Z41" s="14" t="s">
        <v>10</v>
      </c>
      <c r="AA41" s="69">
        <v>26.96</v>
      </c>
      <c r="AB41" s="70">
        <v>41.04</v>
      </c>
      <c r="AC41" s="70">
        <v>31.15</v>
      </c>
      <c r="AD41" s="70">
        <v>31.23</v>
      </c>
      <c r="AE41" s="70">
        <v>32.08</v>
      </c>
      <c r="AF41" s="70">
        <v>35.229999999999997</v>
      </c>
      <c r="AG41" s="70">
        <v>35.71</v>
      </c>
      <c r="AH41" s="71">
        <v>36.07</v>
      </c>
      <c r="AJ41" s="14" t="s">
        <v>10</v>
      </c>
      <c r="AK41" s="69">
        <v>25.369046744846163</v>
      </c>
      <c r="AL41" s="70">
        <v>35.333485409075088</v>
      </c>
      <c r="AM41" s="70">
        <v>26.477942909649546</v>
      </c>
      <c r="AN41" s="70">
        <v>39.136076213478546</v>
      </c>
      <c r="AO41" s="70">
        <v>29.798816477572824</v>
      </c>
      <c r="AP41" s="70">
        <v>30.504019013448438</v>
      </c>
      <c r="AQ41" s="70">
        <v>30.966201603024366</v>
      </c>
      <c r="AR41" s="71">
        <v>31.308981207080699</v>
      </c>
      <c r="AS41" s="124">
        <v>4</v>
      </c>
      <c r="AV41" s="131">
        <f t="shared" si="8"/>
        <v>38443</v>
      </c>
      <c r="AW41" s="150">
        <v>3.1790000000000003</v>
      </c>
      <c r="AX41" s="150">
        <v>0.06</v>
      </c>
      <c r="AY41" s="150">
        <v>0.5</v>
      </c>
      <c r="AZ41" s="150">
        <v>0.22</v>
      </c>
      <c r="BA41" s="150">
        <v>-0.2</v>
      </c>
      <c r="BB41" s="150">
        <v>-0.44</v>
      </c>
      <c r="BC41" s="82"/>
      <c r="BD41" s="91">
        <f t="shared" si="0"/>
        <v>38443</v>
      </c>
      <c r="BE41" s="86">
        <f t="shared" si="1"/>
        <v>3.3390000000000004</v>
      </c>
      <c r="BF41" s="86">
        <f t="shared" si="2"/>
        <v>3.2390000000000003</v>
      </c>
      <c r="BG41" s="86">
        <f t="shared" si="3"/>
        <v>3.6790000000000003</v>
      </c>
      <c r="BH41" s="86">
        <f t="shared" si="4"/>
        <v>3.3990000000000005</v>
      </c>
      <c r="BI41" s="86">
        <f t="shared" si="5"/>
        <v>3.8090000000000006</v>
      </c>
      <c r="BJ41" s="86">
        <f t="shared" si="6"/>
        <v>2.9790000000000001</v>
      </c>
      <c r="BK41" s="92">
        <f t="shared" si="7"/>
        <v>2.7390000000000003</v>
      </c>
    </row>
    <row r="42" spans="1:63" ht="15" x14ac:dyDescent="0.2">
      <c r="A42" s="14"/>
      <c r="B42" s="6"/>
      <c r="C42" s="79"/>
      <c r="D42" s="10"/>
      <c r="E42" s="29"/>
      <c r="F42" s="79"/>
      <c r="G42" s="10"/>
      <c r="H42" s="10"/>
      <c r="I42" s="10"/>
      <c r="J42" s="10"/>
      <c r="K42" s="10"/>
      <c r="L42" s="10"/>
      <c r="M42" s="10"/>
      <c r="N42" s="29"/>
      <c r="O42" s="80"/>
      <c r="P42" s="10"/>
      <c r="Q42" s="6"/>
      <c r="R42" s="75"/>
      <c r="S42" s="10"/>
      <c r="T42" s="29"/>
      <c r="U42" s="75"/>
      <c r="V42" s="29"/>
      <c r="W42" s="29"/>
      <c r="X42" s="75"/>
      <c r="Y42" s="6"/>
      <c r="Z42" s="14" t="s">
        <v>3</v>
      </c>
      <c r="AA42" s="69">
        <v>26.44</v>
      </c>
      <c r="AB42" s="70">
        <v>49.34</v>
      </c>
      <c r="AC42" s="70">
        <v>31.85</v>
      </c>
      <c r="AD42" s="70">
        <v>31.01</v>
      </c>
      <c r="AE42" s="70">
        <v>34.49</v>
      </c>
      <c r="AF42" s="70">
        <v>36.04</v>
      </c>
      <c r="AG42" s="70">
        <v>36.520000000000003</v>
      </c>
      <c r="AH42" s="71">
        <v>36.909999999999997</v>
      </c>
      <c r="AJ42" s="14" t="s">
        <v>3</v>
      </c>
      <c r="AK42" s="69">
        <v>21.89285648720605</v>
      </c>
      <c r="AL42" s="70">
        <v>40.863066186873326</v>
      </c>
      <c r="AM42" s="70">
        <v>24.019044453995441</v>
      </c>
      <c r="AN42" s="70">
        <v>43.056845486269282</v>
      </c>
      <c r="AO42" s="70">
        <v>29.476968851528103</v>
      </c>
      <c r="AP42" s="70">
        <v>30.197517929267775</v>
      </c>
      <c r="AQ42" s="70">
        <v>30.665282905076431</v>
      </c>
      <c r="AR42" s="71">
        <v>31.026405937894172</v>
      </c>
      <c r="AS42" s="124">
        <v>5</v>
      </c>
      <c r="AV42" s="131">
        <f t="shared" si="8"/>
        <v>38473</v>
      </c>
      <c r="AW42" s="150">
        <v>3.1819999999999999</v>
      </c>
      <c r="AX42" s="150">
        <v>0.06</v>
      </c>
      <c r="AY42" s="150">
        <v>0.5</v>
      </c>
      <c r="AZ42" s="150">
        <v>0.22</v>
      </c>
      <c r="BA42" s="150">
        <v>-0.2</v>
      </c>
      <c r="BB42" s="150">
        <v>-0.44</v>
      </c>
      <c r="BC42" s="82"/>
      <c r="BD42" s="91">
        <f t="shared" ref="BD42:BD65" si="53">AV42</f>
        <v>38473</v>
      </c>
      <c r="BE42" s="86">
        <f t="shared" si="1"/>
        <v>3.3420000000000001</v>
      </c>
      <c r="BF42" s="86">
        <f t="shared" ref="BF42:BF66" si="54">$AW42+$AX42</f>
        <v>3.242</v>
      </c>
      <c r="BG42" s="86">
        <f t="shared" ref="BG42:BG66" si="55">$AW42+$AY42</f>
        <v>3.6819999999999999</v>
      </c>
      <c r="BH42" s="86">
        <f t="shared" ref="BH42:BH66" si="56">$AW42+$AZ42</f>
        <v>3.4020000000000001</v>
      </c>
      <c r="BI42" s="86">
        <f t="shared" si="5"/>
        <v>3.8120000000000003</v>
      </c>
      <c r="BJ42" s="86">
        <f t="shared" ref="BJ42:BJ66" si="57">$AW42+$BA42</f>
        <v>2.9819999999999998</v>
      </c>
      <c r="BK42" s="92">
        <f t="shared" ref="BK42:BK66" si="58">$AW42+$BB42</f>
        <v>2.742</v>
      </c>
    </row>
    <row r="43" spans="1:63" ht="16.5" thickBot="1" x14ac:dyDescent="0.3">
      <c r="A43" s="118" t="s">
        <v>50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6"/>
      <c r="Z43" s="14" t="s">
        <v>4</v>
      </c>
      <c r="AA43" s="69">
        <v>25.66</v>
      </c>
      <c r="AB43" s="70">
        <v>43.09</v>
      </c>
      <c r="AC43" s="70">
        <v>30.16</v>
      </c>
      <c r="AD43" s="70">
        <v>29.58</v>
      </c>
      <c r="AE43" s="70">
        <v>31.62</v>
      </c>
      <c r="AF43" s="70">
        <v>33.479999999999997</v>
      </c>
      <c r="AG43" s="70">
        <v>34.06</v>
      </c>
      <c r="AH43" s="71">
        <v>34.58</v>
      </c>
      <c r="AJ43" s="14" t="s">
        <v>4</v>
      </c>
      <c r="AK43" s="69">
        <v>21.107142238389876</v>
      </c>
      <c r="AL43" s="70">
        <v>34.611200320320123</v>
      </c>
      <c r="AM43" s="70">
        <v>22.456081271918414</v>
      </c>
      <c r="AN43" s="70">
        <v>37.857567458211875</v>
      </c>
      <c r="AO43" s="70">
        <v>26.873825087800466</v>
      </c>
      <c r="AP43" s="70">
        <v>27.67016447735028</v>
      </c>
      <c r="AQ43" s="70">
        <v>28.249328877138325</v>
      </c>
      <c r="AR43" s="71">
        <v>28.752091114582296</v>
      </c>
      <c r="AS43" s="124">
        <v>6</v>
      </c>
      <c r="AV43" s="131">
        <f t="shared" si="8"/>
        <v>38504</v>
      </c>
      <c r="AW43" s="150">
        <v>3.222</v>
      </c>
      <c r="AX43" s="150">
        <v>0.06</v>
      </c>
      <c r="AY43" s="150">
        <v>0.5</v>
      </c>
      <c r="AZ43" s="150">
        <v>0.22</v>
      </c>
      <c r="BA43" s="150">
        <v>-0.2</v>
      </c>
      <c r="BB43" s="150">
        <v>-0.44</v>
      </c>
      <c r="BC43" s="82"/>
      <c r="BD43" s="91">
        <f t="shared" si="53"/>
        <v>38504</v>
      </c>
      <c r="BE43" s="86">
        <f t="shared" si="1"/>
        <v>3.3820000000000001</v>
      </c>
      <c r="BF43" s="86">
        <f t="shared" si="54"/>
        <v>3.282</v>
      </c>
      <c r="BG43" s="86">
        <f t="shared" si="55"/>
        <v>3.722</v>
      </c>
      <c r="BH43" s="86">
        <f t="shared" si="56"/>
        <v>3.4420000000000002</v>
      </c>
      <c r="BI43" s="86">
        <f t="shared" si="5"/>
        <v>3.8520000000000003</v>
      </c>
      <c r="BJ43" s="86">
        <f t="shared" si="57"/>
        <v>3.0219999999999998</v>
      </c>
      <c r="BK43" s="92">
        <f t="shared" si="58"/>
        <v>2.782</v>
      </c>
    </row>
    <row r="44" spans="1:63" ht="15.75" thickBot="1" x14ac:dyDescent="0.25">
      <c r="A44" s="13" t="s">
        <v>7</v>
      </c>
      <c r="B44" s="16">
        <f t="shared" ref="B44:X44" si="59">B34</f>
        <v>37288</v>
      </c>
      <c r="C44" s="101" t="str">
        <f t="shared" si="59"/>
        <v>Change</v>
      </c>
      <c r="D44" s="24"/>
      <c r="E44" s="17" t="str">
        <f t="shared" si="59"/>
        <v>Q3-2002</v>
      </c>
      <c r="F44" s="101" t="str">
        <f t="shared" si="59"/>
        <v>Change</v>
      </c>
      <c r="G44" s="17"/>
      <c r="H44" s="24" t="str">
        <f>H34</f>
        <v>Q1-2003</v>
      </c>
      <c r="I44" s="24" t="s">
        <v>11</v>
      </c>
      <c r="J44" s="24"/>
      <c r="K44" s="24" t="str">
        <f>K34</f>
        <v>Q3-2003</v>
      </c>
      <c r="L44" s="101" t="s">
        <v>11</v>
      </c>
      <c r="M44" s="24"/>
      <c r="N44" s="18">
        <f t="shared" si="59"/>
        <v>2003</v>
      </c>
      <c r="O44" s="101" t="str">
        <f t="shared" si="59"/>
        <v>Change</v>
      </c>
      <c r="P44" s="24"/>
      <c r="Q44" s="18" t="str">
        <f t="shared" si="59"/>
        <v>2004-2008</v>
      </c>
      <c r="R44" s="101" t="str">
        <f t="shared" si="59"/>
        <v>Change</v>
      </c>
      <c r="S44" s="18"/>
      <c r="T44" s="18" t="str">
        <f t="shared" si="59"/>
        <v>2004-2013</v>
      </c>
      <c r="U44" s="101" t="str">
        <f t="shared" si="59"/>
        <v>Change</v>
      </c>
      <c r="V44" s="18"/>
      <c r="W44" s="18" t="str">
        <f t="shared" si="59"/>
        <v>2004-2018</v>
      </c>
      <c r="X44" s="113" t="str">
        <f t="shared" si="59"/>
        <v>Change</v>
      </c>
      <c r="Y44" s="6"/>
      <c r="Z44" s="14" t="s">
        <v>12</v>
      </c>
      <c r="AA44" s="69">
        <v>25.22</v>
      </c>
      <c r="AB44" s="70">
        <v>46.87</v>
      </c>
      <c r="AC44" s="70">
        <v>31.2</v>
      </c>
      <c r="AD44" s="70">
        <v>30.36</v>
      </c>
      <c r="AE44" s="70">
        <v>33.409999999999997</v>
      </c>
      <c r="AF44" s="70">
        <v>34.340000000000003</v>
      </c>
      <c r="AG44" s="70">
        <v>34.85</v>
      </c>
      <c r="AH44" s="71">
        <v>35.28</v>
      </c>
      <c r="AJ44" s="14" t="s">
        <v>12</v>
      </c>
      <c r="AK44" s="69">
        <v>20.678570770082018</v>
      </c>
      <c r="AL44" s="70">
        <v>38.39981723543125</v>
      </c>
      <c r="AM44" s="70">
        <v>23.237562862956928</v>
      </c>
      <c r="AN44" s="70">
        <v>40.978037856182802</v>
      </c>
      <c r="AO44" s="70">
        <v>28.369507237049913</v>
      </c>
      <c r="AP44" s="70">
        <v>28.35362752382358</v>
      </c>
      <c r="AQ44" s="70">
        <v>28.932846343624313</v>
      </c>
      <c r="AR44" s="71">
        <v>29.348203350116666</v>
      </c>
      <c r="AS44" s="124">
        <v>7</v>
      </c>
      <c r="AV44" s="131">
        <f t="shared" si="8"/>
        <v>38534</v>
      </c>
      <c r="AW44" s="150">
        <v>3.262</v>
      </c>
      <c r="AX44" s="150">
        <v>0.06</v>
      </c>
      <c r="AY44" s="150">
        <v>0.5</v>
      </c>
      <c r="AZ44" s="150">
        <v>0.22</v>
      </c>
      <c r="BA44" s="150">
        <v>-0.2</v>
      </c>
      <c r="BB44" s="150">
        <v>-0.44</v>
      </c>
      <c r="BC44" s="82"/>
      <c r="BD44" s="91">
        <f t="shared" si="53"/>
        <v>38534</v>
      </c>
      <c r="BE44" s="86">
        <f t="shared" si="1"/>
        <v>3.4220000000000002</v>
      </c>
      <c r="BF44" s="86">
        <f t="shared" si="54"/>
        <v>3.3220000000000001</v>
      </c>
      <c r="BG44" s="86">
        <f t="shared" si="55"/>
        <v>3.762</v>
      </c>
      <c r="BH44" s="86">
        <f t="shared" si="56"/>
        <v>3.4820000000000002</v>
      </c>
      <c r="BI44" s="86">
        <f t="shared" si="5"/>
        <v>3.8920000000000003</v>
      </c>
      <c r="BJ44" s="86">
        <f t="shared" si="57"/>
        <v>3.0619999999999998</v>
      </c>
      <c r="BK44" s="92">
        <f t="shared" si="58"/>
        <v>2.8220000000000001</v>
      </c>
    </row>
    <row r="45" spans="1:63" ht="15.75" thickBot="1" x14ac:dyDescent="0.25">
      <c r="A45" s="14" t="s">
        <v>8</v>
      </c>
      <c r="B45" s="3">
        <f>AK38</f>
        <v>18.928665989716848</v>
      </c>
      <c r="C45" s="143" t="e">
        <f>B45-HLOOKUP(B$44,$AA$37:$AH$45,$AS38+1,FALSE)</f>
        <v>#N/A</v>
      </c>
      <c r="D45" s="28"/>
      <c r="E45" s="4">
        <f>AL38</f>
        <v>28.048072477192058</v>
      </c>
      <c r="F45" s="102">
        <f t="shared" ref="F45:F52" si="60">E45-HLOOKUP(E$44,$AA$37:$AH$45,$AS38+1,FALSE)</f>
        <v>-8.3519275228079408</v>
      </c>
      <c r="G45" s="28"/>
      <c r="H45" s="28">
        <f>AM38</f>
        <v>23.921932414087461</v>
      </c>
      <c r="I45" s="28">
        <f t="shared" ref="I45:I52" si="61">H45-HLOOKUP(H$44,$AA$37:$AH$45,$AS38+1,FALSE)</f>
        <v>-7.7680675859125401</v>
      </c>
      <c r="J45" s="28"/>
      <c r="K45" s="28">
        <f>AN38</f>
        <v>30.359072224493389</v>
      </c>
      <c r="L45" s="102">
        <f t="shared" ref="L45:L52" si="62">K45-HLOOKUP(K$44,$AA$37:$AH$45,$AS38+1,FALSE)</f>
        <v>-2.5109277755066088</v>
      </c>
      <c r="M45" s="28"/>
      <c r="N45" s="4">
        <f>AO38</f>
        <v>24.011064736727668</v>
      </c>
      <c r="O45" s="102">
        <f t="shared" ref="O45:O52" si="63">N45-HLOOKUP(N$44,$AA$37:$AH$45,$AS38+1,FALSE)</f>
        <v>-5.5189352632723327</v>
      </c>
      <c r="P45" s="28"/>
      <c r="Q45" s="4">
        <f>AP38</f>
        <v>24.938696436080342</v>
      </c>
      <c r="R45" s="102">
        <f t="shared" ref="R45:R52" si="64">Q45-HLOOKUP(Q$44,$AA$37:$AH$45,$AS38+1,FALSE)</f>
        <v>-7.7913035639196551</v>
      </c>
      <c r="S45" s="28"/>
      <c r="T45" s="4">
        <f>AQ38</f>
        <v>25.741726247439452</v>
      </c>
      <c r="U45" s="102">
        <f t="shared" ref="U45:U52" si="65">T45-HLOOKUP(T$44,$AA$37:$AH$45,$AS38+1,FALSE)</f>
        <v>-7.7782737525605512</v>
      </c>
      <c r="V45" s="28"/>
      <c r="W45" s="4">
        <f>AR38</f>
        <v>26.442663851789867</v>
      </c>
      <c r="X45" s="114">
        <f t="shared" ref="X45:X52" si="66">W45-HLOOKUP(W$44,$AA$37:$AH$45,$AS38+1,FALSE)</f>
        <v>-7.7873361482101302</v>
      </c>
      <c r="Y45" s="6"/>
      <c r="Z45" s="14" t="s">
        <v>5</v>
      </c>
      <c r="AA45" s="72">
        <v>25.66</v>
      </c>
      <c r="AB45" s="73">
        <v>43.09</v>
      </c>
      <c r="AC45" s="73">
        <v>30.16</v>
      </c>
      <c r="AD45" s="73">
        <v>29.58</v>
      </c>
      <c r="AE45" s="73">
        <v>31.62</v>
      </c>
      <c r="AF45" s="73">
        <v>33.479999999999997</v>
      </c>
      <c r="AG45" s="73">
        <v>34.06</v>
      </c>
      <c r="AH45" s="74">
        <v>34.58</v>
      </c>
      <c r="AJ45" s="14" t="s">
        <v>5</v>
      </c>
      <c r="AK45" s="72">
        <v>21.750142315041451</v>
      </c>
      <c r="AL45" s="73">
        <v>34.611151916490833</v>
      </c>
      <c r="AM45" s="73">
        <v>22.456222041100869</v>
      </c>
      <c r="AN45" s="73">
        <v>37.85769210801309</v>
      </c>
      <c r="AO45" s="73">
        <v>26.873857494961342</v>
      </c>
      <c r="AP45" s="73">
        <v>27.67014818428822</v>
      </c>
      <c r="AQ45" s="73">
        <v>28.249310090338092</v>
      </c>
      <c r="AR45" s="74">
        <v>28.764448926998888</v>
      </c>
      <c r="AS45" s="124">
        <v>8</v>
      </c>
      <c r="AV45" s="131">
        <f t="shared" si="8"/>
        <v>38565</v>
      </c>
      <c r="AW45" s="150">
        <v>3.3120000000000003</v>
      </c>
      <c r="AX45" s="150">
        <v>0.06</v>
      </c>
      <c r="AY45" s="150">
        <v>0.5</v>
      </c>
      <c r="AZ45" s="150">
        <v>0.22</v>
      </c>
      <c r="BA45" s="150">
        <v>-0.2</v>
      </c>
      <c r="BB45" s="150">
        <v>-0.44</v>
      </c>
      <c r="BC45" s="82"/>
      <c r="BD45" s="91">
        <f t="shared" si="53"/>
        <v>38565</v>
      </c>
      <c r="BE45" s="86">
        <f t="shared" si="1"/>
        <v>3.4720000000000004</v>
      </c>
      <c r="BF45" s="86">
        <f t="shared" si="54"/>
        <v>3.3720000000000003</v>
      </c>
      <c r="BG45" s="86">
        <f t="shared" si="55"/>
        <v>3.8120000000000003</v>
      </c>
      <c r="BH45" s="86">
        <f t="shared" si="56"/>
        <v>3.5320000000000005</v>
      </c>
      <c r="BI45" s="86">
        <f t="shared" si="5"/>
        <v>3.9420000000000006</v>
      </c>
      <c r="BJ45" s="86">
        <f t="shared" si="57"/>
        <v>3.1120000000000001</v>
      </c>
      <c r="BK45" s="92">
        <f t="shared" si="58"/>
        <v>2.8720000000000003</v>
      </c>
    </row>
    <row r="46" spans="1:63" ht="15" x14ac:dyDescent="0.2">
      <c r="A46" s="14" t="s">
        <v>2</v>
      </c>
      <c r="B46" s="5">
        <f t="shared" ref="B46:B52" si="67">AK39</f>
        <v>19.214142361839613</v>
      </c>
      <c r="C46" s="144" t="e">
        <f t="shared" ref="C46:C52" si="68">B46-HLOOKUP(B$44,$AA$37:$AH$45,$AS39+1,FALSE)</f>
        <v>#N/A</v>
      </c>
      <c r="D46" s="29"/>
      <c r="E46" s="6">
        <f t="shared" ref="E46:E52" si="69">AL39</f>
        <v>30.373965912117139</v>
      </c>
      <c r="F46" s="103">
        <f t="shared" si="60"/>
        <v>-8.3460340878828596</v>
      </c>
      <c r="G46" s="29"/>
      <c r="H46" s="29">
        <f t="shared" ref="H46:H52" si="70">AM39</f>
        <v>24.329769324102344</v>
      </c>
      <c r="I46" s="29">
        <f t="shared" si="61"/>
        <v>-7.7402306758976565</v>
      </c>
      <c r="J46" s="29"/>
      <c r="K46" s="29">
        <f t="shared" ref="K46:K52" si="71">AN39</f>
        <v>33.326936073932785</v>
      </c>
      <c r="L46" s="103">
        <f t="shared" si="62"/>
        <v>-0.93306392606721289</v>
      </c>
      <c r="M46" s="29"/>
      <c r="N46" s="6">
        <f t="shared" ref="N46:N52" si="72">AO39</f>
        <v>26.028371410880322</v>
      </c>
      <c r="O46" s="103">
        <f t="shared" si="63"/>
        <v>-4.7016285891196787</v>
      </c>
      <c r="P46" s="29"/>
      <c r="Q46" s="6">
        <f t="shared" ref="Q46:Q52" si="73">AP39</f>
        <v>27.035910103948204</v>
      </c>
      <c r="R46" s="103">
        <f t="shared" si="64"/>
        <v>-7.734089896051799</v>
      </c>
      <c r="S46" s="29"/>
      <c r="T46" s="6">
        <f t="shared" ref="T46:T52" si="74">AQ39</f>
        <v>28.141246383891097</v>
      </c>
      <c r="U46" s="103">
        <f t="shared" si="65"/>
        <v>-7.7987536161089004</v>
      </c>
      <c r="V46" s="29"/>
      <c r="W46" s="6">
        <f t="shared" ref="W46:W52" si="75">AR39</f>
        <v>29.16256737107873</v>
      </c>
      <c r="X46" s="115">
        <f t="shared" si="66"/>
        <v>-7.9674326289212729</v>
      </c>
      <c r="Y46" s="6"/>
      <c r="Z46" s="12"/>
      <c r="AV46" s="131">
        <f t="shared" si="8"/>
        <v>38596</v>
      </c>
      <c r="AW46" s="150">
        <v>3.2970000000000002</v>
      </c>
      <c r="AX46" s="150">
        <v>0.06</v>
      </c>
      <c r="AY46" s="150">
        <v>0.5</v>
      </c>
      <c r="AZ46" s="150">
        <v>0.22</v>
      </c>
      <c r="BA46" s="150">
        <v>-0.2</v>
      </c>
      <c r="BB46" s="150">
        <v>-0.44</v>
      </c>
      <c r="BC46" s="82"/>
      <c r="BD46" s="91">
        <f t="shared" si="53"/>
        <v>38596</v>
      </c>
      <c r="BE46" s="86">
        <f t="shared" si="1"/>
        <v>3.4570000000000003</v>
      </c>
      <c r="BF46" s="86">
        <f t="shared" si="54"/>
        <v>3.3570000000000002</v>
      </c>
      <c r="BG46" s="86">
        <f t="shared" si="55"/>
        <v>3.7970000000000002</v>
      </c>
      <c r="BH46" s="86">
        <f t="shared" si="56"/>
        <v>3.5170000000000003</v>
      </c>
      <c r="BI46" s="86">
        <f t="shared" si="5"/>
        <v>3.9270000000000005</v>
      </c>
      <c r="BJ46" s="86">
        <f t="shared" si="57"/>
        <v>3.097</v>
      </c>
      <c r="BK46" s="92">
        <f t="shared" si="58"/>
        <v>2.8570000000000002</v>
      </c>
    </row>
    <row r="47" spans="1:63" ht="15" x14ac:dyDescent="0.2">
      <c r="A47" s="14" t="s">
        <v>9</v>
      </c>
      <c r="B47" s="5">
        <f t="shared" si="67"/>
        <v>26.612475191462611</v>
      </c>
      <c r="C47" s="144" t="e">
        <f t="shared" si="68"/>
        <v>#N/A</v>
      </c>
      <c r="D47" s="29"/>
      <c r="E47" s="6">
        <f t="shared" si="69"/>
        <v>35.62575649782265</v>
      </c>
      <c r="F47" s="103">
        <f t="shared" si="60"/>
        <v>-5.4042435021773514</v>
      </c>
      <c r="G47" s="29"/>
      <c r="H47" s="29">
        <f t="shared" si="70"/>
        <v>27.215499989954143</v>
      </c>
      <c r="I47" s="29">
        <f t="shared" si="61"/>
        <v>-5.3145000100458581</v>
      </c>
      <c r="J47" s="29"/>
      <c r="K47" s="29">
        <f t="shared" si="71"/>
        <v>38.051498181175525</v>
      </c>
      <c r="L47" s="103">
        <f t="shared" si="62"/>
        <v>4.9514981811755234</v>
      </c>
      <c r="M47" s="29"/>
      <c r="N47" s="6">
        <f t="shared" si="72"/>
        <v>29.715980660939696</v>
      </c>
      <c r="O47" s="103">
        <f t="shared" si="63"/>
        <v>-2.9240193390603046</v>
      </c>
      <c r="P47" s="29"/>
      <c r="Q47" s="6">
        <f t="shared" si="73"/>
        <v>30.422298614362173</v>
      </c>
      <c r="R47" s="103">
        <f t="shared" si="64"/>
        <v>-4.8977013856378271</v>
      </c>
      <c r="S47" s="29"/>
      <c r="T47" s="6">
        <f t="shared" si="74"/>
        <v>30.88245095486079</v>
      </c>
      <c r="U47" s="103">
        <f t="shared" si="65"/>
        <v>-4.9275490451392123</v>
      </c>
      <c r="V47" s="29"/>
      <c r="W47" s="6">
        <f t="shared" si="75"/>
        <v>31.226765836818188</v>
      </c>
      <c r="X47" s="115">
        <f t="shared" si="66"/>
        <v>-4.9432341631818133</v>
      </c>
      <c r="Y47" s="6"/>
      <c r="Z47" s="6"/>
      <c r="AV47" s="131">
        <f t="shared" si="8"/>
        <v>38626</v>
      </c>
      <c r="AW47" s="150">
        <v>3.3120000000000003</v>
      </c>
      <c r="AX47" s="150">
        <v>0.06</v>
      </c>
      <c r="AY47" s="150">
        <v>0.5</v>
      </c>
      <c r="AZ47" s="150">
        <v>0.22</v>
      </c>
      <c r="BA47" s="150">
        <v>-0.2</v>
      </c>
      <c r="BB47" s="150">
        <v>-0.44</v>
      </c>
      <c r="BC47" s="82"/>
      <c r="BD47" s="91">
        <f t="shared" si="53"/>
        <v>38626</v>
      </c>
      <c r="BE47" s="86">
        <f t="shared" si="1"/>
        <v>3.4720000000000004</v>
      </c>
      <c r="BF47" s="86">
        <f t="shared" si="54"/>
        <v>3.3720000000000003</v>
      </c>
      <c r="BG47" s="86">
        <f t="shared" si="55"/>
        <v>3.8120000000000003</v>
      </c>
      <c r="BH47" s="86">
        <f t="shared" si="56"/>
        <v>3.5320000000000005</v>
      </c>
      <c r="BI47" s="86">
        <f t="shared" si="5"/>
        <v>3.9420000000000006</v>
      </c>
      <c r="BJ47" s="86">
        <f t="shared" si="57"/>
        <v>3.1120000000000001</v>
      </c>
      <c r="BK47" s="92">
        <f t="shared" si="58"/>
        <v>2.8720000000000003</v>
      </c>
    </row>
    <row r="48" spans="1:63" ht="15" x14ac:dyDescent="0.2">
      <c r="A48" s="14" t="s">
        <v>10</v>
      </c>
      <c r="B48" s="5">
        <f t="shared" si="67"/>
        <v>25.369046744846163</v>
      </c>
      <c r="C48" s="144" t="e">
        <f t="shared" si="68"/>
        <v>#N/A</v>
      </c>
      <c r="D48" s="29"/>
      <c r="E48" s="6">
        <f t="shared" si="69"/>
        <v>35.333485409075088</v>
      </c>
      <c r="F48" s="103">
        <f t="shared" si="60"/>
        <v>-5.7065145909249111</v>
      </c>
      <c r="G48" s="29"/>
      <c r="H48" s="29">
        <f t="shared" si="70"/>
        <v>26.477942909649546</v>
      </c>
      <c r="I48" s="29">
        <f t="shared" si="61"/>
        <v>-4.672057090350453</v>
      </c>
      <c r="J48" s="29"/>
      <c r="K48" s="29">
        <f t="shared" si="71"/>
        <v>39.136076213478546</v>
      </c>
      <c r="L48" s="103">
        <f t="shared" si="62"/>
        <v>7.9060762134785456</v>
      </c>
      <c r="M48" s="29"/>
      <c r="N48" s="6">
        <f t="shared" si="72"/>
        <v>29.798816477572824</v>
      </c>
      <c r="O48" s="103">
        <f t="shared" si="63"/>
        <v>-2.2811835224271739</v>
      </c>
      <c r="P48" s="29"/>
      <c r="Q48" s="6">
        <f t="shared" si="73"/>
        <v>30.504019013448438</v>
      </c>
      <c r="R48" s="103">
        <f t="shared" si="64"/>
        <v>-4.7259809865515585</v>
      </c>
      <c r="S48" s="29"/>
      <c r="T48" s="6">
        <f t="shared" si="74"/>
        <v>30.966201603024366</v>
      </c>
      <c r="U48" s="103">
        <f t="shared" si="65"/>
        <v>-4.7437983969756345</v>
      </c>
      <c r="V48" s="29"/>
      <c r="W48" s="6">
        <f t="shared" si="75"/>
        <v>31.308981207080699</v>
      </c>
      <c r="X48" s="115">
        <f t="shared" si="66"/>
        <v>-4.7610187929193017</v>
      </c>
      <c r="Y48" s="10"/>
      <c r="Z48" s="6"/>
      <c r="AV48" s="131">
        <f t="shared" si="8"/>
        <v>38657</v>
      </c>
      <c r="AW48" s="150">
        <v>3.4570000000000003</v>
      </c>
      <c r="AX48" s="150">
        <v>0.15</v>
      </c>
      <c r="AY48" s="150">
        <v>0.5</v>
      </c>
      <c r="AZ48" s="150">
        <v>0.22</v>
      </c>
      <c r="BA48" s="150">
        <v>-0.13500000000000001</v>
      </c>
      <c r="BB48" s="150">
        <v>-0.31</v>
      </c>
      <c r="BC48" s="82"/>
      <c r="BD48" s="91">
        <f t="shared" si="53"/>
        <v>38657</v>
      </c>
      <c r="BE48" s="86">
        <f t="shared" si="1"/>
        <v>3.7070000000000003</v>
      </c>
      <c r="BF48" s="86">
        <f t="shared" si="54"/>
        <v>3.6070000000000002</v>
      </c>
      <c r="BG48" s="86">
        <f t="shared" si="55"/>
        <v>3.9570000000000003</v>
      </c>
      <c r="BH48" s="86">
        <f t="shared" si="56"/>
        <v>3.6770000000000005</v>
      </c>
      <c r="BI48" s="86">
        <f t="shared" si="5"/>
        <v>4.0870000000000006</v>
      </c>
      <c r="BJ48" s="86">
        <f t="shared" si="57"/>
        <v>3.3220000000000001</v>
      </c>
      <c r="BK48" s="92">
        <f t="shared" si="58"/>
        <v>3.1470000000000002</v>
      </c>
    </row>
    <row r="49" spans="1:63" ht="15" x14ac:dyDescent="0.2">
      <c r="A49" s="14" t="s">
        <v>3</v>
      </c>
      <c r="B49" s="5">
        <f t="shared" si="67"/>
        <v>21.89285648720605</v>
      </c>
      <c r="C49" s="144" t="e">
        <f t="shared" si="68"/>
        <v>#N/A</v>
      </c>
      <c r="D49" s="29"/>
      <c r="E49" s="6">
        <f t="shared" si="69"/>
        <v>40.863066186873326</v>
      </c>
      <c r="F49" s="103">
        <f t="shared" si="60"/>
        <v>-8.4769338131266778</v>
      </c>
      <c r="G49" s="29"/>
      <c r="H49" s="29">
        <f t="shared" si="70"/>
        <v>24.019044453995441</v>
      </c>
      <c r="I49" s="29">
        <f t="shared" si="61"/>
        <v>-7.8309555460045601</v>
      </c>
      <c r="J49" s="29"/>
      <c r="K49" s="29">
        <f t="shared" si="71"/>
        <v>43.056845486269282</v>
      </c>
      <c r="L49" s="103">
        <f t="shared" si="62"/>
        <v>12.04684548626928</v>
      </c>
      <c r="M49" s="29"/>
      <c r="N49" s="6">
        <f t="shared" si="72"/>
        <v>29.476968851528103</v>
      </c>
      <c r="O49" s="103">
        <f t="shared" si="63"/>
        <v>-5.0130311484718995</v>
      </c>
      <c r="P49" s="29"/>
      <c r="Q49" s="6">
        <f t="shared" si="73"/>
        <v>30.197517929267775</v>
      </c>
      <c r="R49" s="103">
        <f t="shared" si="64"/>
        <v>-5.842482070732224</v>
      </c>
      <c r="S49" s="29"/>
      <c r="T49" s="6">
        <f t="shared" si="74"/>
        <v>30.665282905076431</v>
      </c>
      <c r="U49" s="103">
        <f t="shared" si="65"/>
        <v>-5.8547170949235721</v>
      </c>
      <c r="V49" s="29"/>
      <c r="W49" s="6">
        <f t="shared" si="75"/>
        <v>31.026405937894172</v>
      </c>
      <c r="X49" s="115">
        <f t="shared" si="66"/>
        <v>-5.8835940621058249</v>
      </c>
      <c r="Y49" s="12"/>
      <c r="Z49" s="6"/>
      <c r="AV49" s="131">
        <f t="shared" si="8"/>
        <v>38687</v>
      </c>
      <c r="AW49" s="150">
        <v>3.5920000000000001</v>
      </c>
      <c r="AX49" s="150">
        <v>0.15</v>
      </c>
      <c r="AY49" s="150">
        <v>0.5</v>
      </c>
      <c r="AZ49" s="150">
        <v>0.22</v>
      </c>
      <c r="BA49" s="150">
        <v>-0.13500000000000001</v>
      </c>
      <c r="BB49" s="150">
        <v>-0.31</v>
      </c>
      <c r="BC49" s="82"/>
      <c r="BD49" s="91">
        <f t="shared" si="53"/>
        <v>38687</v>
      </c>
      <c r="BE49" s="86">
        <f t="shared" si="1"/>
        <v>3.8420000000000001</v>
      </c>
      <c r="BF49" s="86">
        <f t="shared" si="54"/>
        <v>3.742</v>
      </c>
      <c r="BG49" s="86">
        <f t="shared" si="55"/>
        <v>4.0920000000000005</v>
      </c>
      <c r="BH49" s="86">
        <f t="shared" si="56"/>
        <v>3.8120000000000003</v>
      </c>
      <c r="BI49" s="86">
        <f t="shared" si="5"/>
        <v>4.2220000000000004</v>
      </c>
      <c r="BJ49" s="86">
        <f t="shared" si="57"/>
        <v>3.4569999999999999</v>
      </c>
      <c r="BK49" s="92">
        <f t="shared" si="58"/>
        <v>3.282</v>
      </c>
    </row>
    <row r="50" spans="1:63" ht="15" x14ac:dyDescent="0.2">
      <c r="A50" s="14" t="s">
        <v>4</v>
      </c>
      <c r="B50" s="5">
        <f t="shared" si="67"/>
        <v>21.107142238389876</v>
      </c>
      <c r="C50" s="144" t="e">
        <f t="shared" si="68"/>
        <v>#N/A</v>
      </c>
      <c r="D50" s="29"/>
      <c r="E50" s="6">
        <f t="shared" si="69"/>
        <v>34.611200320320123</v>
      </c>
      <c r="F50" s="103">
        <f t="shared" si="60"/>
        <v>-8.4787996796798808</v>
      </c>
      <c r="G50" s="29"/>
      <c r="H50" s="29">
        <f t="shared" si="70"/>
        <v>22.456081271918414</v>
      </c>
      <c r="I50" s="29">
        <f t="shared" si="61"/>
        <v>-7.703918728081586</v>
      </c>
      <c r="J50" s="29"/>
      <c r="K50" s="29">
        <f t="shared" si="71"/>
        <v>37.857567458211875</v>
      </c>
      <c r="L50" s="103">
        <f t="shared" si="62"/>
        <v>8.2775674582118768</v>
      </c>
      <c r="M50" s="29"/>
      <c r="N50" s="6">
        <f t="shared" si="72"/>
        <v>26.873825087800466</v>
      </c>
      <c r="O50" s="103">
        <f t="shared" si="63"/>
        <v>-4.7461749121995354</v>
      </c>
      <c r="P50" s="29"/>
      <c r="Q50" s="6">
        <f t="shared" si="73"/>
        <v>27.67016447735028</v>
      </c>
      <c r="R50" s="103">
        <f t="shared" si="64"/>
        <v>-5.8098355226497169</v>
      </c>
      <c r="S50" s="29"/>
      <c r="T50" s="6">
        <f t="shared" si="74"/>
        <v>28.249328877138325</v>
      </c>
      <c r="U50" s="103">
        <f t="shared" si="65"/>
        <v>-5.8106711228616774</v>
      </c>
      <c r="V50" s="29"/>
      <c r="W50" s="6">
        <f t="shared" si="75"/>
        <v>28.752091114582296</v>
      </c>
      <c r="X50" s="115">
        <f t="shared" si="66"/>
        <v>-5.8279088854177026</v>
      </c>
      <c r="Y50" s="6"/>
      <c r="Z50" s="6"/>
      <c r="AV50" s="131">
        <f t="shared" si="8"/>
        <v>38718</v>
      </c>
      <c r="AW50" s="150">
        <v>3.6420000000000003</v>
      </c>
      <c r="AX50" s="150">
        <v>0.15</v>
      </c>
      <c r="AY50" s="150">
        <v>0.5</v>
      </c>
      <c r="AZ50" s="150">
        <v>0.22</v>
      </c>
      <c r="BA50" s="150">
        <v>-0.13500000000000001</v>
      </c>
      <c r="BB50" s="150">
        <v>-0.31</v>
      </c>
      <c r="BC50" s="82"/>
      <c r="BD50" s="91">
        <f t="shared" si="53"/>
        <v>38718</v>
      </c>
      <c r="BE50" s="86">
        <f t="shared" si="1"/>
        <v>3.8920000000000003</v>
      </c>
      <c r="BF50" s="86">
        <f t="shared" si="54"/>
        <v>3.7920000000000003</v>
      </c>
      <c r="BG50" s="86">
        <f t="shared" si="55"/>
        <v>4.1420000000000003</v>
      </c>
      <c r="BH50" s="86">
        <f t="shared" si="56"/>
        <v>3.8620000000000005</v>
      </c>
      <c r="BI50" s="86">
        <f t="shared" si="5"/>
        <v>4.2720000000000002</v>
      </c>
      <c r="BJ50" s="86">
        <f t="shared" si="57"/>
        <v>3.5070000000000006</v>
      </c>
      <c r="BK50" s="92">
        <f t="shared" si="58"/>
        <v>3.3320000000000003</v>
      </c>
    </row>
    <row r="51" spans="1:63" ht="15" x14ac:dyDescent="0.2">
      <c r="A51" s="14" t="s">
        <v>12</v>
      </c>
      <c r="B51" s="5">
        <f t="shared" si="67"/>
        <v>20.678570770082018</v>
      </c>
      <c r="C51" s="144" t="e">
        <f t="shared" si="68"/>
        <v>#N/A</v>
      </c>
      <c r="D51" s="29"/>
      <c r="E51" s="6">
        <f t="shared" si="69"/>
        <v>38.39981723543125</v>
      </c>
      <c r="F51" s="103">
        <f t="shared" si="60"/>
        <v>-8.4701827645687473</v>
      </c>
      <c r="G51" s="29"/>
      <c r="H51" s="29">
        <f t="shared" si="70"/>
        <v>23.237562862956928</v>
      </c>
      <c r="I51" s="29">
        <f t="shared" si="61"/>
        <v>-7.9624371370430715</v>
      </c>
      <c r="J51" s="29"/>
      <c r="K51" s="29">
        <f t="shared" si="71"/>
        <v>40.978037856182802</v>
      </c>
      <c r="L51" s="103">
        <f t="shared" si="62"/>
        <v>10.618037856182802</v>
      </c>
      <c r="M51" s="29"/>
      <c r="N51" s="6">
        <f t="shared" si="72"/>
        <v>28.369507237049913</v>
      </c>
      <c r="O51" s="103">
        <f t="shared" si="63"/>
        <v>-5.040492762950084</v>
      </c>
      <c r="P51" s="29"/>
      <c r="Q51" s="6">
        <f t="shared" si="73"/>
        <v>28.35362752382358</v>
      </c>
      <c r="R51" s="103">
        <f t="shared" si="64"/>
        <v>-5.9863724761764239</v>
      </c>
      <c r="S51" s="29"/>
      <c r="T51" s="6">
        <f t="shared" si="74"/>
        <v>28.932846343624313</v>
      </c>
      <c r="U51" s="103">
        <f t="shared" si="65"/>
        <v>-5.9171536563756888</v>
      </c>
      <c r="V51" s="29"/>
      <c r="W51" s="6">
        <f t="shared" si="75"/>
        <v>29.348203350116666</v>
      </c>
      <c r="X51" s="115">
        <f t="shared" si="66"/>
        <v>-5.931796649883335</v>
      </c>
      <c r="Y51" s="6"/>
      <c r="Z51" s="6"/>
      <c r="AV51" s="131">
        <f t="shared" si="8"/>
        <v>38749</v>
      </c>
      <c r="AW51" s="150">
        <v>3.5610000000000004</v>
      </c>
      <c r="AX51" s="150">
        <v>0.15</v>
      </c>
      <c r="AY51" s="150">
        <v>0.5</v>
      </c>
      <c r="AZ51" s="150">
        <v>0.22</v>
      </c>
      <c r="BA51" s="150">
        <v>-0.13500000000000001</v>
      </c>
      <c r="BB51" s="150">
        <v>-0.31</v>
      </c>
      <c r="BC51" s="82"/>
      <c r="BD51" s="91">
        <f t="shared" si="53"/>
        <v>38749</v>
      </c>
      <c r="BE51" s="86">
        <f t="shared" si="1"/>
        <v>3.8110000000000004</v>
      </c>
      <c r="BF51" s="86">
        <f t="shared" si="54"/>
        <v>3.7110000000000003</v>
      </c>
      <c r="BG51" s="86">
        <f t="shared" si="55"/>
        <v>4.0609999999999999</v>
      </c>
      <c r="BH51" s="86">
        <f t="shared" si="56"/>
        <v>3.7810000000000006</v>
      </c>
      <c r="BI51" s="86">
        <f t="shared" si="5"/>
        <v>4.1910000000000007</v>
      </c>
      <c r="BJ51" s="86">
        <f t="shared" si="57"/>
        <v>3.4260000000000002</v>
      </c>
      <c r="BK51" s="92">
        <f t="shared" si="58"/>
        <v>3.2510000000000003</v>
      </c>
    </row>
    <row r="52" spans="1:63" ht="15.75" thickBot="1" x14ac:dyDescent="0.25">
      <c r="A52" s="14" t="s">
        <v>5</v>
      </c>
      <c r="B52" s="7">
        <f t="shared" si="67"/>
        <v>21.750142315041451</v>
      </c>
      <c r="C52" s="145" t="e">
        <f t="shared" si="68"/>
        <v>#N/A</v>
      </c>
      <c r="D52" s="30"/>
      <c r="E52" s="8">
        <f t="shared" si="69"/>
        <v>34.611151916490833</v>
      </c>
      <c r="F52" s="104">
        <f t="shared" si="60"/>
        <v>-8.4788480835091704</v>
      </c>
      <c r="G52" s="30"/>
      <c r="H52" s="30">
        <f t="shared" si="70"/>
        <v>22.456222041100869</v>
      </c>
      <c r="I52" s="30">
        <f t="shared" si="61"/>
        <v>-7.7037779588991313</v>
      </c>
      <c r="J52" s="30"/>
      <c r="K52" s="30">
        <f t="shared" si="71"/>
        <v>37.85769210801309</v>
      </c>
      <c r="L52" s="104">
        <f t="shared" si="62"/>
        <v>8.2776921080130919</v>
      </c>
      <c r="M52" s="30"/>
      <c r="N52" s="8">
        <f t="shared" si="72"/>
        <v>26.873857494961342</v>
      </c>
      <c r="O52" s="104">
        <f t="shared" si="63"/>
        <v>-4.7461425050386588</v>
      </c>
      <c r="P52" s="30"/>
      <c r="Q52" s="8">
        <f t="shared" si="73"/>
        <v>27.67014818428822</v>
      </c>
      <c r="R52" s="104">
        <f t="shared" si="64"/>
        <v>-5.8098518157117773</v>
      </c>
      <c r="S52" s="30"/>
      <c r="T52" s="8">
        <f t="shared" si="74"/>
        <v>28.249310090338092</v>
      </c>
      <c r="U52" s="104">
        <f t="shared" si="65"/>
        <v>-5.8106899096619102</v>
      </c>
      <c r="V52" s="30"/>
      <c r="W52" s="8">
        <f t="shared" si="75"/>
        <v>28.764448926998888</v>
      </c>
      <c r="X52" s="116">
        <f t="shared" si="66"/>
        <v>-5.8155510730011102</v>
      </c>
      <c r="Y52" s="6"/>
      <c r="Z52" s="6"/>
      <c r="AV52" s="131">
        <f t="shared" si="8"/>
        <v>38777</v>
      </c>
      <c r="AW52" s="150">
        <v>3.4610000000000003</v>
      </c>
      <c r="AX52" s="150">
        <v>0.15</v>
      </c>
      <c r="AY52" s="150">
        <v>0.5</v>
      </c>
      <c r="AZ52" s="150">
        <v>0.22</v>
      </c>
      <c r="BA52" s="150">
        <v>-0.13500000000000001</v>
      </c>
      <c r="BB52" s="150">
        <v>-0.31</v>
      </c>
      <c r="BC52" s="82"/>
      <c r="BD52" s="91">
        <f t="shared" si="53"/>
        <v>38777</v>
      </c>
      <c r="BE52" s="86">
        <f t="shared" si="1"/>
        <v>3.7110000000000003</v>
      </c>
      <c r="BF52" s="86">
        <f t="shared" si="54"/>
        <v>3.6110000000000002</v>
      </c>
      <c r="BG52" s="86">
        <f t="shared" si="55"/>
        <v>3.9610000000000003</v>
      </c>
      <c r="BH52" s="86">
        <f t="shared" si="56"/>
        <v>3.6810000000000005</v>
      </c>
      <c r="BI52" s="86">
        <f t="shared" si="5"/>
        <v>4.0910000000000002</v>
      </c>
      <c r="BJ52" s="86">
        <f t="shared" si="57"/>
        <v>3.3260000000000005</v>
      </c>
      <c r="BK52" s="92">
        <f t="shared" si="58"/>
        <v>3.1510000000000002</v>
      </c>
    </row>
    <row r="53" spans="1:63" ht="15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0"/>
      <c r="S53" s="10"/>
      <c r="T53" s="11"/>
      <c r="U53" s="11"/>
      <c r="V53" s="11"/>
      <c r="W53" s="12"/>
      <c r="X53" s="12"/>
      <c r="Y53" s="6"/>
      <c r="Z53" s="10"/>
      <c r="AV53" s="131">
        <f t="shared" si="8"/>
        <v>38808</v>
      </c>
      <c r="AW53" s="150">
        <v>3.2790000000000004</v>
      </c>
      <c r="AX53" s="150">
        <v>0.06</v>
      </c>
      <c r="AY53" s="150">
        <v>0.5</v>
      </c>
      <c r="AZ53" s="150">
        <v>0.24</v>
      </c>
      <c r="BA53" s="150">
        <v>-0.19500000000000001</v>
      </c>
      <c r="BB53" s="150">
        <v>-0.43</v>
      </c>
      <c r="BC53" s="82"/>
      <c r="BD53" s="91">
        <f t="shared" si="53"/>
        <v>38808</v>
      </c>
      <c r="BE53" s="86">
        <f t="shared" si="1"/>
        <v>3.4390000000000005</v>
      </c>
      <c r="BF53" s="86">
        <f t="shared" si="54"/>
        <v>3.3390000000000004</v>
      </c>
      <c r="BG53" s="86">
        <f t="shared" si="55"/>
        <v>3.7790000000000004</v>
      </c>
      <c r="BH53" s="86">
        <f t="shared" si="56"/>
        <v>3.5190000000000001</v>
      </c>
      <c r="BI53" s="86">
        <f t="shared" si="5"/>
        <v>3.9290000000000003</v>
      </c>
      <c r="BJ53" s="86">
        <f t="shared" si="57"/>
        <v>3.0840000000000005</v>
      </c>
      <c r="BK53" s="92">
        <f t="shared" si="58"/>
        <v>2.8490000000000002</v>
      </c>
    </row>
    <row r="54" spans="1:63" ht="15" x14ac:dyDescent="0.2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0"/>
      <c r="R54" s="10"/>
      <c r="S54" s="10"/>
      <c r="T54" s="13"/>
      <c r="U54" s="13"/>
      <c r="V54" s="13"/>
      <c r="W54" s="6"/>
      <c r="X54" s="6"/>
      <c r="Y54" s="12"/>
      <c r="Z54" s="12"/>
      <c r="AV54" s="131">
        <f t="shared" si="8"/>
        <v>38838</v>
      </c>
      <c r="AW54" s="150">
        <v>3.282</v>
      </c>
      <c r="AX54" s="150">
        <v>0.06</v>
      </c>
      <c r="AY54" s="150">
        <v>0.5</v>
      </c>
      <c r="AZ54" s="150">
        <v>0.24</v>
      </c>
      <c r="BA54" s="150">
        <v>-0.19500000000000001</v>
      </c>
      <c r="BB54" s="150">
        <v>-0.43</v>
      </c>
      <c r="BC54" s="82"/>
      <c r="BD54" s="91">
        <f t="shared" si="53"/>
        <v>38838</v>
      </c>
      <c r="BE54" s="86">
        <f t="shared" si="1"/>
        <v>3.4420000000000002</v>
      </c>
      <c r="BF54" s="86">
        <f t="shared" si="54"/>
        <v>3.3420000000000001</v>
      </c>
      <c r="BG54" s="86">
        <f t="shared" si="55"/>
        <v>3.782</v>
      </c>
      <c r="BH54" s="86">
        <f t="shared" si="56"/>
        <v>3.5220000000000002</v>
      </c>
      <c r="BI54" s="86">
        <f t="shared" si="5"/>
        <v>3.9320000000000004</v>
      </c>
      <c r="BJ54" s="86">
        <f t="shared" si="57"/>
        <v>3.0870000000000002</v>
      </c>
      <c r="BK54" s="92">
        <f t="shared" si="58"/>
        <v>2.8519999999999999</v>
      </c>
    </row>
    <row r="55" spans="1:63" ht="16.5" thickBot="1" x14ac:dyDescent="0.3">
      <c r="A55" s="54" t="s">
        <v>34</v>
      </c>
      <c r="B55" s="34" t="s">
        <v>35</v>
      </c>
      <c r="C55" s="34" t="s">
        <v>36</v>
      </c>
      <c r="E55" s="41" t="s">
        <v>37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0"/>
      <c r="R55" s="10"/>
      <c r="S55" s="10"/>
      <c r="T55" s="14"/>
      <c r="U55" s="14"/>
      <c r="V55" s="14"/>
      <c r="W55" s="6"/>
      <c r="X55" s="6"/>
      <c r="Y55" s="6"/>
      <c r="Z55" s="6"/>
      <c r="AV55" s="131">
        <f t="shared" si="8"/>
        <v>38869</v>
      </c>
      <c r="AW55" s="150">
        <v>3.3220000000000001</v>
      </c>
      <c r="AX55" s="150">
        <v>0.06</v>
      </c>
      <c r="AY55" s="150">
        <v>0.5</v>
      </c>
      <c r="AZ55" s="150">
        <v>0.24</v>
      </c>
      <c r="BA55" s="150">
        <v>-0.19500000000000001</v>
      </c>
      <c r="BB55" s="150">
        <v>-0.43</v>
      </c>
      <c r="BC55" s="82"/>
      <c r="BD55" s="91">
        <f t="shared" si="53"/>
        <v>38869</v>
      </c>
      <c r="BE55" s="86">
        <f t="shared" si="1"/>
        <v>3.4820000000000002</v>
      </c>
      <c r="BF55" s="86">
        <f t="shared" si="54"/>
        <v>3.3820000000000001</v>
      </c>
      <c r="BG55" s="86">
        <f t="shared" si="55"/>
        <v>3.8220000000000001</v>
      </c>
      <c r="BH55" s="86">
        <f t="shared" si="56"/>
        <v>3.5620000000000003</v>
      </c>
      <c r="BI55" s="86">
        <f t="shared" si="5"/>
        <v>3.9720000000000004</v>
      </c>
      <c r="BJ55" s="86">
        <f t="shared" si="57"/>
        <v>3.1270000000000002</v>
      </c>
      <c r="BK55" s="92">
        <f t="shared" si="58"/>
        <v>2.8919999999999999</v>
      </c>
    </row>
    <row r="56" spans="1:63" ht="15" x14ac:dyDescent="0.2">
      <c r="A56" s="33">
        <f>B12</f>
        <v>37288</v>
      </c>
      <c r="B56" s="42">
        <f>A56</f>
        <v>37288</v>
      </c>
      <c r="C56" s="43">
        <f>EOMONTH(B56,0)</f>
        <v>37315</v>
      </c>
      <c r="D56" s="44"/>
      <c r="E56" s="45">
        <f>(C56-B56)+1</f>
        <v>28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0"/>
      <c r="R56" s="10"/>
      <c r="S56" s="10"/>
      <c r="T56" s="15"/>
      <c r="U56" s="15"/>
      <c r="V56" s="15"/>
      <c r="W56" s="6"/>
      <c r="X56" s="6"/>
      <c r="Y56" s="6"/>
      <c r="Z56" s="6"/>
      <c r="AV56" s="131">
        <f t="shared" si="8"/>
        <v>38899</v>
      </c>
      <c r="AW56" s="150">
        <v>3.3620000000000001</v>
      </c>
      <c r="AX56" s="150">
        <v>0.06</v>
      </c>
      <c r="AY56" s="150">
        <v>0.5</v>
      </c>
      <c r="AZ56" s="150">
        <v>0.24</v>
      </c>
      <c r="BA56" s="150">
        <v>-0.19500000000000001</v>
      </c>
      <c r="BB56" s="150">
        <v>-0.43</v>
      </c>
      <c r="BC56" s="82"/>
      <c r="BD56" s="91">
        <f t="shared" si="53"/>
        <v>38899</v>
      </c>
      <c r="BE56" s="86">
        <f t="shared" si="1"/>
        <v>3.5220000000000002</v>
      </c>
      <c r="BF56" s="86">
        <f t="shared" si="54"/>
        <v>3.4220000000000002</v>
      </c>
      <c r="BG56" s="86">
        <f t="shared" si="55"/>
        <v>3.8620000000000001</v>
      </c>
      <c r="BH56" s="86">
        <f t="shared" si="56"/>
        <v>3.6020000000000003</v>
      </c>
      <c r="BI56" s="86">
        <f t="shared" si="5"/>
        <v>4.0120000000000005</v>
      </c>
      <c r="BJ56" s="86">
        <f t="shared" si="57"/>
        <v>3.1670000000000003</v>
      </c>
      <c r="BK56" s="92">
        <f t="shared" si="58"/>
        <v>2.9319999999999999</v>
      </c>
    </row>
    <row r="57" spans="1:63" ht="15" x14ac:dyDescent="0.2">
      <c r="A57" s="12" t="s">
        <v>47</v>
      </c>
      <c r="B57" s="46">
        <v>37438</v>
      </c>
      <c r="C57" s="40">
        <v>37529</v>
      </c>
      <c r="D57" s="22"/>
      <c r="E57" s="47">
        <f>(C57-B57)+1</f>
        <v>92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55"/>
      <c r="R57" s="10"/>
      <c r="S57" s="10"/>
      <c r="T57" s="14"/>
      <c r="U57" s="14"/>
      <c r="V57" s="14"/>
      <c r="W57" s="6"/>
      <c r="X57" s="6"/>
      <c r="Y57" s="6"/>
      <c r="Z57" s="6"/>
      <c r="AV57" s="131">
        <f t="shared" si="8"/>
        <v>38930</v>
      </c>
      <c r="AW57" s="150">
        <v>3.4120000000000004</v>
      </c>
      <c r="AX57" s="150">
        <v>0.06</v>
      </c>
      <c r="AY57" s="150">
        <v>0.5</v>
      </c>
      <c r="AZ57" s="150">
        <v>0.24</v>
      </c>
      <c r="BA57" s="150">
        <v>-0.19500000000000001</v>
      </c>
      <c r="BB57" s="150">
        <v>-0.43</v>
      </c>
      <c r="BC57" s="82"/>
      <c r="BD57" s="91">
        <f t="shared" si="53"/>
        <v>38930</v>
      </c>
      <c r="BE57" s="86">
        <f t="shared" si="1"/>
        <v>3.5720000000000005</v>
      </c>
      <c r="BF57" s="86">
        <f t="shared" si="54"/>
        <v>3.4720000000000004</v>
      </c>
      <c r="BG57" s="86">
        <f t="shared" si="55"/>
        <v>3.9120000000000004</v>
      </c>
      <c r="BH57" s="86">
        <f t="shared" si="56"/>
        <v>3.6520000000000001</v>
      </c>
      <c r="BI57" s="86">
        <f t="shared" si="5"/>
        <v>4.0620000000000003</v>
      </c>
      <c r="BJ57" s="86">
        <f t="shared" si="57"/>
        <v>3.2170000000000005</v>
      </c>
      <c r="BK57" s="92">
        <f t="shared" si="58"/>
        <v>2.9820000000000002</v>
      </c>
    </row>
    <row r="58" spans="1:63" ht="15" x14ac:dyDescent="0.2">
      <c r="A58" s="12" t="s">
        <v>53</v>
      </c>
      <c r="B58" s="46">
        <v>37622</v>
      </c>
      <c r="C58" s="40">
        <v>37711</v>
      </c>
      <c r="D58" s="22"/>
      <c r="E58" s="47">
        <f>(C58-B58)+1</f>
        <v>90</v>
      </c>
      <c r="M58" s="6"/>
      <c r="N58" s="6"/>
      <c r="O58" s="6"/>
      <c r="P58" s="6"/>
      <c r="Q58" s="56"/>
      <c r="R58" s="10"/>
      <c r="S58" s="10"/>
      <c r="T58" s="14"/>
      <c r="U58" s="14"/>
      <c r="V58" s="14"/>
      <c r="W58" s="6"/>
      <c r="X58" s="6"/>
      <c r="Y58" s="6"/>
      <c r="Z58" s="6"/>
      <c r="AV58" s="131">
        <f t="shared" si="8"/>
        <v>38961</v>
      </c>
      <c r="AW58" s="150">
        <v>3.3970000000000002</v>
      </c>
      <c r="AX58" s="150">
        <v>0.06</v>
      </c>
      <c r="AY58" s="150">
        <v>0.5</v>
      </c>
      <c r="AZ58" s="150">
        <v>0.24</v>
      </c>
      <c r="BA58" s="150">
        <v>-0.19500000000000001</v>
      </c>
      <c r="BB58" s="150">
        <v>-0.43</v>
      </c>
      <c r="BC58" s="82"/>
      <c r="BD58" s="91">
        <f t="shared" si="53"/>
        <v>38961</v>
      </c>
      <c r="BE58" s="86">
        <f t="shared" si="1"/>
        <v>3.5570000000000004</v>
      </c>
      <c r="BF58" s="86">
        <f t="shared" si="54"/>
        <v>3.4570000000000003</v>
      </c>
      <c r="BG58" s="86">
        <f t="shared" si="55"/>
        <v>3.8970000000000002</v>
      </c>
      <c r="BH58" s="86">
        <f t="shared" si="56"/>
        <v>3.6370000000000005</v>
      </c>
      <c r="BI58" s="86">
        <f t="shared" si="5"/>
        <v>4.0470000000000006</v>
      </c>
      <c r="BJ58" s="86">
        <f t="shared" si="57"/>
        <v>3.2020000000000004</v>
      </c>
      <c r="BK58" s="92">
        <f t="shared" si="58"/>
        <v>2.9670000000000001</v>
      </c>
    </row>
    <row r="59" spans="1:63" ht="15" x14ac:dyDescent="0.2">
      <c r="A59" s="12" t="s">
        <v>52</v>
      </c>
      <c r="B59" s="46">
        <v>37803</v>
      </c>
      <c r="C59" s="40">
        <v>37894</v>
      </c>
      <c r="D59" s="22"/>
      <c r="E59" s="47">
        <f>(C59-B59)+1</f>
        <v>92</v>
      </c>
      <c r="M59" s="6"/>
      <c r="N59" s="6"/>
      <c r="O59" s="6"/>
      <c r="P59" s="6"/>
      <c r="Q59" s="10"/>
      <c r="R59" s="10"/>
      <c r="S59" s="10"/>
      <c r="T59" s="14"/>
      <c r="U59" s="14"/>
      <c r="V59" s="14"/>
      <c r="W59" s="6"/>
      <c r="X59" s="6"/>
      <c r="Y59" s="6"/>
      <c r="Z59" s="6"/>
      <c r="AV59" s="131">
        <f t="shared" si="8"/>
        <v>38991</v>
      </c>
      <c r="AW59" s="150">
        <v>3.4120000000000004</v>
      </c>
      <c r="AX59" s="150">
        <v>0.06</v>
      </c>
      <c r="AY59" s="150">
        <v>0.5</v>
      </c>
      <c r="AZ59" s="150">
        <v>0.24</v>
      </c>
      <c r="BA59" s="150">
        <v>-0.19500000000000001</v>
      </c>
      <c r="BB59" s="150">
        <v>-0.43</v>
      </c>
      <c r="BC59" s="82"/>
      <c r="BD59" s="91">
        <f t="shared" si="53"/>
        <v>38991</v>
      </c>
      <c r="BE59" s="86">
        <f t="shared" si="1"/>
        <v>3.5720000000000005</v>
      </c>
      <c r="BF59" s="86">
        <f t="shared" si="54"/>
        <v>3.4720000000000004</v>
      </c>
      <c r="BG59" s="86">
        <f t="shared" si="55"/>
        <v>3.9120000000000004</v>
      </c>
      <c r="BH59" s="86">
        <f t="shared" si="56"/>
        <v>3.6520000000000001</v>
      </c>
      <c r="BI59" s="86">
        <f t="shared" si="5"/>
        <v>4.0620000000000003</v>
      </c>
      <c r="BJ59" s="86">
        <f t="shared" si="57"/>
        <v>3.2170000000000005</v>
      </c>
      <c r="BK59" s="92">
        <f t="shared" si="58"/>
        <v>2.9820000000000002</v>
      </c>
    </row>
    <row r="60" spans="1:63" ht="15" x14ac:dyDescent="0.2">
      <c r="A60" s="149">
        <f>YEAR(B57)+1</f>
        <v>2003</v>
      </c>
      <c r="B60" s="46">
        <f>DATE(A60,1,1)</f>
        <v>37622</v>
      </c>
      <c r="C60" s="40">
        <f>EOMONTH(B60,11)</f>
        <v>37986</v>
      </c>
      <c r="D60" s="22"/>
      <c r="E60" s="48">
        <f>((C60-B60)+1)/365.25</f>
        <v>0.99931553730321698</v>
      </c>
      <c r="F60" s="6"/>
      <c r="G60" s="6"/>
      <c r="H60" s="6"/>
      <c r="I60" s="6"/>
      <c r="J60" s="6"/>
      <c r="K60" s="6"/>
      <c r="L60" s="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6"/>
      <c r="Z60" s="6"/>
      <c r="AV60" s="131">
        <f t="shared" si="8"/>
        <v>39022</v>
      </c>
      <c r="AW60" s="150">
        <v>3.5570000000000004</v>
      </c>
      <c r="AX60" s="150">
        <v>0.15</v>
      </c>
      <c r="AY60" s="150">
        <v>0.5</v>
      </c>
      <c r="AZ60" s="150">
        <v>0.23</v>
      </c>
      <c r="BA60" s="150">
        <v>-0.13500000000000001</v>
      </c>
      <c r="BB60" s="150">
        <v>-0.3</v>
      </c>
      <c r="BC60" s="82"/>
      <c r="BD60" s="91">
        <f t="shared" si="53"/>
        <v>39022</v>
      </c>
      <c r="BE60" s="86">
        <f t="shared" si="1"/>
        <v>3.8070000000000004</v>
      </c>
      <c r="BF60" s="86">
        <f t="shared" si="54"/>
        <v>3.7070000000000003</v>
      </c>
      <c r="BG60" s="86">
        <f t="shared" si="55"/>
        <v>4.0570000000000004</v>
      </c>
      <c r="BH60" s="86">
        <f t="shared" si="56"/>
        <v>3.7870000000000004</v>
      </c>
      <c r="BI60" s="86">
        <f t="shared" si="5"/>
        <v>4.1970000000000001</v>
      </c>
      <c r="BJ60" s="86">
        <f t="shared" si="57"/>
        <v>3.4220000000000006</v>
      </c>
      <c r="BK60" s="92">
        <f t="shared" si="58"/>
        <v>3.2570000000000006</v>
      </c>
    </row>
    <row r="61" spans="1:63" ht="15" x14ac:dyDescent="0.2">
      <c r="A61" s="12" t="str">
        <f>CONCATENATE(A67,B67,C67)</f>
        <v>2004-2008</v>
      </c>
      <c r="B61" s="46">
        <f>DATE(A60+1,1,1)</f>
        <v>37987</v>
      </c>
      <c r="C61" s="40">
        <f>DATE(A60+5,12,31)</f>
        <v>39813</v>
      </c>
      <c r="D61" s="22"/>
      <c r="E61" s="49">
        <f>((C61-B61)+1)/365.25</f>
        <v>5.0020533880903493</v>
      </c>
      <c r="F61" s="6"/>
      <c r="G61" s="6"/>
      <c r="H61" s="6"/>
      <c r="I61" s="6"/>
      <c r="J61" s="6"/>
      <c r="K61" s="6"/>
      <c r="L61" s="6"/>
      <c r="M61" s="12"/>
      <c r="N61" s="12"/>
      <c r="O61" s="12"/>
      <c r="P61" s="12"/>
      <c r="Q61" s="10"/>
      <c r="R61" s="10"/>
      <c r="S61" s="10"/>
      <c r="T61" s="11"/>
      <c r="U61" s="11"/>
      <c r="V61" s="11"/>
      <c r="W61" s="12"/>
      <c r="X61" s="12"/>
      <c r="Y61" s="10"/>
      <c r="Z61" s="10"/>
      <c r="AV61" s="131">
        <f t="shared" si="8"/>
        <v>39052</v>
      </c>
      <c r="AW61" s="150">
        <v>3.6920000000000002</v>
      </c>
      <c r="AX61" s="150">
        <v>0.15</v>
      </c>
      <c r="AY61" s="150">
        <v>0.5</v>
      </c>
      <c r="AZ61" s="150">
        <v>0.23</v>
      </c>
      <c r="BA61" s="150">
        <v>-0.13500000000000001</v>
      </c>
      <c r="BB61" s="150">
        <v>-0.3</v>
      </c>
      <c r="BC61" s="82"/>
      <c r="BD61" s="91">
        <f t="shared" si="53"/>
        <v>39052</v>
      </c>
      <c r="BE61" s="86">
        <f t="shared" si="1"/>
        <v>3.9420000000000002</v>
      </c>
      <c r="BF61" s="86">
        <f t="shared" si="54"/>
        <v>3.8420000000000001</v>
      </c>
      <c r="BG61" s="86">
        <f t="shared" si="55"/>
        <v>4.1920000000000002</v>
      </c>
      <c r="BH61" s="86">
        <f t="shared" si="56"/>
        <v>3.9220000000000002</v>
      </c>
      <c r="BI61" s="86">
        <f t="shared" si="5"/>
        <v>4.3319999999999999</v>
      </c>
      <c r="BJ61" s="86">
        <f t="shared" si="57"/>
        <v>3.5570000000000004</v>
      </c>
      <c r="BK61" s="92">
        <f t="shared" si="58"/>
        <v>3.3920000000000003</v>
      </c>
    </row>
    <row r="62" spans="1:63" ht="15" x14ac:dyDescent="0.2">
      <c r="A62" s="12" t="str">
        <f>CONCATENATE(A68,B68,C68)</f>
        <v>2004-2013</v>
      </c>
      <c r="B62" s="46">
        <f>B61</f>
        <v>37987</v>
      </c>
      <c r="C62" s="40">
        <f>DATE(A60+10,12,31)</f>
        <v>41639</v>
      </c>
      <c r="D62" s="22"/>
      <c r="E62" s="49">
        <f>((C62-B62)+1)/365.25</f>
        <v>10.001368925393566</v>
      </c>
      <c r="F62" s="10"/>
      <c r="G62" s="10"/>
      <c r="H62" s="10"/>
      <c r="I62" s="10"/>
      <c r="J62" s="10"/>
      <c r="K62" s="10"/>
      <c r="L62" s="10"/>
      <c r="M62" s="6"/>
      <c r="N62" s="6"/>
      <c r="O62" s="6"/>
      <c r="P62" s="6"/>
      <c r="Q62" s="10"/>
      <c r="R62" s="10"/>
      <c r="S62" s="10"/>
      <c r="T62" s="13"/>
      <c r="U62" s="13"/>
      <c r="V62" s="13"/>
      <c r="W62" s="6"/>
      <c r="X62" s="6"/>
      <c r="Y62" s="12"/>
      <c r="Z62" s="10"/>
      <c r="AV62" s="131">
        <f t="shared" si="8"/>
        <v>39083</v>
      </c>
      <c r="AW62" s="150">
        <v>3.7370000000000001</v>
      </c>
      <c r="AX62" s="150">
        <v>0.15</v>
      </c>
      <c r="AY62" s="150">
        <v>0.5</v>
      </c>
      <c r="AZ62" s="150">
        <v>0.23</v>
      </c>
      <c r="BA62" s="150">
        <v>-0.13500000000000001</v>
      </c>
      <c r="BB62" s="150">
        <v>-0.3</v>
      </c>
      <c r="BC62" s="82"/>
      <c r="BD62" s="91">
        <f t="shared" si="53"/>
        <v>39083</v>
      </c>
      <c r="BE62" s="86">
        <f t="shared" si="1"/>
        <v>3.9870000000000001</v>
      </c>
      <c r="BF62" s="86">
        <f t="shared" si="54"/>
        <v>3.887</v>
      </c>
      <c r="BG62" s="86">
        <f t="shared" si="55"/>
        <v>4.2370000000000001</v>
      </c>
      <c r="BH62" s="86">
        <f t="shared" si="56"/>
        <v>3.9670000000000001</v>
      </c>
      <c r="BI62" s="86">
        <f t="shared" si="5"/>
        <v>4.3769999999999998</v>
      </c>
      <c r="BJ62" s="86">
        <f t="shared" si="57"/>
        <v>3.6020000000000003</v>
      </c>
      <c r="BK62" s="92">
        <f t="shared" si="58"/>
        <v>3.4370000000000003</v>
      </c>
    </row>
    <row r="63" spans="1:63" ht="15.75" thickBot="1" x14ac:dyDescent="0.25">
      <c r="A63" s="12" t="str">
        <f>CONCATENATE(A69,B69,C69)</f>
        <v>2004-2018</v>
      </c>
      <c r="B63" s="50">
        <f>B62</f>
        <v>37987</v>
      </c>
      <c r="C63" s="51">
        <f>DATE(A60+15,12,31)</f>
        <v>43465</v>
      </c>
      <c r="D63" s="52"/>
      <c r="E63" s="53">
        <f>((C63-B63)+1)/365.25</f>
        <v>15.000684462696784</v>
      </c>
      <c r="F63" s="12"/>
      <c r="G63" s="12"/>
      <c r="H63" s="12"/>
      <c r="I63" s="12"/>
      <c r="J63" s="12"/>
      <c r="K63" s="12"/>
      <c r="L63" s="12"/>
      <c r="M63" s="6"/>
      <c r="N63" s="6"/>
      <c r="O63" s="6"/>
      <c r="P63" s="6"/>
      <c r="Q63" s="10"/>
      <c r="R63" s="10"/>
      <c r="S63" s="10"/>
      <c r="T63" s="13"/>
      <c r="U63" s="13"/>
      <c r="V63" s="13"/>
      <c r="W63" s="6"/>
      <c r="X63" s="6"/>
      <c r="Y63" s="6"/>
      <c r="Z63" s="12"/>
      <c r="AV63" s="131">
        <f t="shared" si="8"/>
        <v>39114</v>
      </c>
      <c r="AW63" s="150">
        <v>3.6560000000000001</v>
      </c>
      <c r="AX63" s="150">
        <v>0.15</v>
      </c>
      <c r="AY63" s="150">
        <v>0.5</v>
      </c>
      <c r="AZ63" s="150">
        <v>0.23</v>
      </c>
      <c r="BA63" s="150">
        <v>-0.13500000000000001</v>
      </c>
      <c r="BB63" s="150">
        <v>-0.3</v>
      </c>
      <c r="BC63" s="82"/>
      <c r="BD63" s="91">
        <f t="shared" si="53"/>
        <v>39114</v>
      </c>
      <c r="BE63" s="86">
        <f t="shared" si="1"/>
        <v>3.9060000000000001</v>
      </c>
      <c r="BF63" s="86">
        <f t="shared" si="54"/>
        <v>3.806</v>
      </c>
      <c r="BG63" s="86">
        <f t="shared" si="55"/>
        <v>4.1560000000000006</v>
      </c>
      <c r="BH63" s="86">
        <f t="shared" si="56"/>
        <v>3.8860000000000001</v>
      </c>
      <c r="BI63" s="86">
        <f t="shared" si="5"/>
        <v>4.2960000000000003</v>
      </c>
      <c r="BJ63" s="86">
        <f t="shared" si="57"/>
        <v>3.5209999999999999</v>
      </c>
      <c r="BK63" s="92">
        <f t="shared" si="58"/>
        <v>3.3560000000000003</v>
      </c>
    </row>
    <row r="64" spans="1:63" ht="15" x14ac:dyDescent="0.2">
      <c r="A64" s="108"/>
      <c r="B64" s="109"/>
      <c r="C64" s="109">
        <f>YEAR(A56)</f>
        <v>2002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0"/>
      <c r="R64" s="10"/>
      <c r="S64" s="10"/>
      <c r="T64" s="15"/>
      <c r="U64" s="15"/>
      <c r="V64" s="15"/>
      <c r="W64" s="6"/>
      <c r="X64" s="6"/>
      <c r="Y64" s="6"/>
      <c r="Z64" s="6"/>
      <c r="AV64" s="131">
        <f t="shared" si="8"/>
        <v>39142</v>
      </c>
      <c r="AW64" s="150">
        <v>3.556</v>
      </c>
      <c r="AX64" s="150">
        <v>0.15</v>
      </c>
      <c r="AY64" s="150">
        <v>0.5</v>
      </c>
      <c r="AZ64" s="150">
        <v>0.23</v>
      </c>
      <c r="BA64" s="150">
        <v>-0.13500000000000001</v>
      </c>
      <c r="BB64" s="150">
        <v>-0.3</v>
      </c>
      <c r="BC64" s="82"/>
      <c r="BD64" s="91">
        <f t="shared" si="53"/>
        <v>39142</v>
      </c>
      <c r="BE64" s="86">
        <f t="shared" si="1"/>
        <v>3.806</v>
      </c>
      <c r="BF64" s="86">
        <f t="shared" si="54"/>
        <v>3.706</v>
      </c>
      <c r="BG64" s="86">
        <f t="shared" si="55"/>
        <v>4.056</v>
      </c>
      <c r="BH64" s="86">
        <f t="shared" si="56"/>
        <v>3.786</v>
      </c>
      <c r="BI64" s="86">
        <f t="shared" si="5"/>
        <v>4.1959999999999997</v>
      </c>
      <c r="BJ64" s="86">
        <f t="shared" si="57"/>
        <v>3.4210000000000003</v>
      </c>
      <c r="BK64" s="92">
        <f t="shared" si="58"/>
        <v>3.2560000000000002</v>
      </c>
    </row>
    <row r="65" spans="1:63" ht="15" x14ac:dyDescent="0.2">
      <c r="A65" s="108" t="str">
        <f>IF(OR(MONTH(B56)=1,MONTH(B56)=2,MONTH(B56)=3),"Q2",(IF(OR(MONTH(B56)=4,MONTH(B56)=5,MONTH(B56)=6),"Q3",(IF(OR(MONTH(B56)=7,MONTH(B56)=8,MONTH(B56)=9),"Q4","Q1")))))</f>
        <v>Q2</v>
      </c>
      <c r="B65" s="109" t="s">
        <v>44</v>
      </c>
      <c r="C65" s="109">
        <f>YEAR(B57)</f>
        <v>2002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0"/>
      <c r="R65" s="10"/>
      <c r="S65" s="10"/>
      <c r="T65" s="13"/>
      <c r="U65" s="13"/>
      <c r="V65" s="13"/>
      <c r="W65" s="6"/>
      <c r="X65" s="6"/>
      <c r="Y65" s="6"/>
      <c r="Z65" s="6"/>
      <c r="AV65" s="131">
        <f t="shared" si="8"/>
        <v>39173</v>
      </c>
      <c r="AW65" s="150">
        <v>3.3740000000000001</v>
      </c>
      <c r="AX65" s="150">
        <v>0.06</v>
      </c>
      <c r="AY65" s="150">
        <v>0.5</v>
      </c>
      <c r="AZ65" s="150">
        <v>0.24</v>
      </c>
      <c r="BA65" s="150">
        <v>-0.19500000000000001</v>
      </c>
      <c r="BB65" s="150">
        <v>-0.43</v>
      </c>
      <c r="BC65" s="82"/>
      <c r="BD65" s="91">
        <f t="shared" si="53"/>
        <v>39173</v>
      </c>
      <c r="BE65" s="86">
        <f t="shared" si="1"/>
        <v>3.5340000000000003</v>
      </c>
      <c r="BF65" s="86">
        <f t="shared" si="54"/>
        <v>3.4340000000000002</v>
      </c>
      <c r="BG65" s="86">
        <f t="shared" si="55"/>
        <v>3.8740000000000001</v>
      </c>
      <c r="BH65" s="86">
        <f t="shared" si="56"/>
        <v>3.6139999999999999</v>
      </c>
      <c r="BI65" s="86">
        <f t="shared" si="5"/>
        <v>4.024</v>
      </c>
      <c r="BJ65" s="86">
        <f t="shared" si="57"/>
        <v>3.1790000000000003</v>
      </c>
      <c r="BK65" s="92">
        <f t="shared" si="58"/>
        <v>2.944</v>
      </c>
    </row>
    <row r="66" spans="1:63" ht="15" x14ac:dyDescent="0.2">
      <c r="A66" s="110"/>
      <c r="B66" s="109"/>
      <c r="C66" s="10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0"/>
      <c r="R66" s="10"/>
      <c r="S66" s="10"/>
      <c r="T66" s="13"/>
      <c r="U66" s="13"/>
      <c r="V66" s="13"/>
      <c r="W66" s="6"/>
      <c r="X66" s="6"/>
      <c r="Y66" s="6"/>
      <c r="Z66" s="6"/>
      <c r="AV66" s="131">
        <f t="shared" si="8"/>
        <v>39203</v>
      </c>
      <c r="AW66" s="150">
        <v>3.3770000000000002</v>
      </c>
      <c r="AX66" s="150">
        <v>0.06</v>
      </c>
      <c r="AY66" s="150">
        <v>0.5</v>
      </c>
      <c r="AZ66" s="150">
        <v>0.24</v>
      </c>
      <c r="BA66" s="150">
        <v>-0.19500000000000001</v>
      </c>
      <c r="BB66" s="150">
        <v>-0.43</v>
      </c>
      <c r="BC66" s="82"/>
      <c r="BD66" s="91">
        <f t="shared" ref="BD66:BD129" si="76">AV66</f>
        <v>39203</v>
      </c>
      <c r="BE66" s="86">
        <f t="shared" si="1"/>
        <v>3.5370000000000004</v>
      </c>
      <c r="BF66" s="86">
        <f t="shared" si="54"/>
        <v>3.4370000000000003</v>
      </c>
      <c r="BG66" s="86">
        <f t="shared" si="55"/>
        <v>3.8770000000000002</v>
      </c>
      <c r="BH66" s="86">
        <f t="shared" si="56"/>
        <v>3.617</v>
      </c>
      <c r="BI66" s="86">
        <f t="shared" si="5"/>
        <v>4.0270000000000001</v>
      </c>
      <c r="BJ66" s="86">
        <f t="shared" si="57"/>
        <v>3.1820000000000004</v>
      </c>
      <c r="BK66" s="92">
        <f t="shared" si="58"/>
        <v>2.9470000000000001</v>
      </c>
    </row>
    <row r="67" spans="1:63" ht="15" x14ac:dyDescent="0.2">
      <c r="A67" s="108">
        <f>YEAR(B61)</f>
        <v>2004</v>
      </c>
      <c r="B67" s="109" t="s">
        <v>44</v>
      </c>
      <c r="C67" s="109">
        <f>YEAR(C61)</f>
        <v>2008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0"/>
      <c r="R67" s="10"/>
      <c r="S67" s="10"/>
      <c r="T67" s="13"/>
      <c r="U67" s="13"/>
      <c r="V67" s="13"/>
      <c r="W67" s="6"/>
      <c r="X67" s="6"/>
      <c r="Y67" s="6"/>
      <c r="Z67" s="6"/>
      <c r="AV67" s="131">
        <f t="shared" si="8"/>
        <v>39234</v>
      </c>
      <c r="AW67" s="150">
        <v>3.4170000000000003</v>
      </c>
      <c r="AX67" s="150">
        <v>0.06</v>
      </c>
      <c r="AY67" s="150">
        <v>0.5</v>
      </c>
      <c r="AZ67" s="150">
        <v>0.24</v>
      </c>
      <c r="BA67" s="150">
        <v>-0.19500000000000001</v>
      </c>
      <c r="BB67" s="150">
        <v>-0.43</v>
      </c>
      <c r="BC67" s="82"/>
      <c r="BD67" s="91">
        <f t="shared" si="76"/>
        <v>39234</v>
      </c>
      <c r="BE67" s="86">
        <f t="shared" ref="BE67:BE130" si="77">$AW67+$AX67+$BE$1</f>
        <v>3.5770000000000004</v>
      </c>
      <c r="BF67" s="86">
        <f t="shared" ref="BF67:BF130" si="78">$AW67+$AX67</f>
        <v>3.4770000000000003</v>
      </c>
      <c r="BG67" s="86">
        <f t="shared" ref="BG67:BG130" si="79">$AW67+$AY67</f>
        <v>3.9170000000000003</v>
      </c>
      <c r="BH67" s="86">
        <f t="shared" ref="BH67:BH130" si="80">$AW67+$AZ67</f>
        <v>3.657</v>
      </c>
      <c r="BI67" s="86">
        <f t="shared" ref="BI67:BI130" si="81">$AW67+$AZ67+$BI$1</f>
        <v>4.0670000000000002</v>
      </c>
      <c r="BJ67" s="86">
        <f t="shared" ref="BJ67:BJ130" si="82">$AW67+$BA67</f>
        <v>3.2220000000000004</v>
      </c>
      <c r="BK67" s="92">
        <f t="shared" ref="BK67:BK130" si="83">$AW67+$BB67</f>
        <v>2.9870000000000001</v>
      </c>
    </row>
    <row r="68" spans="1:63" ht="15" x14ac:dyDescent="0.2">
      <c r="A68" s="108">
        <f>YEAR(B62)</f>
        <v>2004</v>
      </c>
      <c r="B68" s="109" t="s">
        <v>44</v>
      </c>
      <c r="C68" s="109">
        <f>YEAR(C62)</f>
        <v>2013</v>
      </c>
      <c r="D68" s="6"/>
      <c r="E68" s="6"/>
      <c r="F68" s="6"/>
      <c r="G68" s="6"/>
      <c r="H68" s="6"/>
      <c r="I68" s="6"/>
      <c r="J68" s="6"/>
      <c r="K68" s="6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6"/>
      <c r="Z68" s="6"/>
      <c r="AV68" s="131">
        <f t="shared" ref="AV68:AV131" si="84">EOMONTH(AV67,0)+1</f>
        <v>39264</v>
      </c>
      <c r="AW68" s="150">
        <v>3.4570000000000003</v>
      </c>
      <c r="AX68" s="150">
        <v>0.06</v>
      </c>
      <c r="AY68" s="150">
        <v>0.5</v>
      </c>
      <c r="AZ68" s="150">
        <v>0.24</v>
      </c>
      <c r="BA68" s="150">
        <v>-0.19500000000000001</v>
      </c>
      <c r="BB68" s="150">
        <v>-0.43</v>
      </c>
      <c r="BC68" s="82"/>
      <c r="BD68" s="91">
        <f t="shared" si="76"/>
        <v>39264</v>
      </c>
      <c r="BE68" s="86">
        <f t="shared" si="77"/>
        <v>3.6170000000000004</v>
      </c>
      <c r="BF68" s="86">
        <f t="shared" si="78"/>
        <v>3.5170000000000003</v>
      </c>
      <c r="BG68" s="86">
        <f t="shared" si="79"/>
        <v>3.9570000000000003</v>
      </c>
      <c r="BH68" s="86">
        <f t="shared" si="80"/>
        <v>3.6970000000000001</v>
      </c>
      <c r="BI68" s="86">
        <f t="shared" si="81"/>
        <v>4.1070000000000002</v>
      </c>
      <c r="BJ68" s="86">
        <f t="shared" si="82"/>
        <v>3.2620000000000005</v>
      </c>
      <c r="BK68" s="92">
        <f t="shared" si="83"/>
        <v>3.0270000000000001</v>
      </c>
    </row>
    <row r="69" spans="1:63" ht="15.75" x14ac:dyDescent="0.25">
      <c r="A69" s="108">
        <f>YEAR(B63)</f>
        <v>2004</v>
      </c>
      <c r="B69" s="109" t="s">
        <v>44</v>
      </c>
      <c r="C69" s="109">
        <f>YEAR(C63)</f>
        <v>2018</v>
      </c>
      <c r="D69" s="6"/>
      <c r="E69" s="6"/>
      <c r="F69" s="6"/>
      <c r="G69" s="6"/>
      <c r="H69" s="6"/>
      <c r="I69" s="6"/>
      <c r="J69" s="6"/>
      <c r="K69" s="6"/>
      <c r="L69" s="6"/>
      <c r="M69" s="10"/>
      <c r="N69" s="10"/>
      <c r="O69" s="10"/>
      <c r="P69" s="10"/>
      <c r="Q69" s="10"/>
      <c r="R69" s="10"/>
      <c r="S69" s="10"/>
      <c r="T69" s="9"/>
      <c r="U69" s="9"/>
      <c r="V69" s="9"/>
      <c r="W69" s="10"/>
      <c r="X69" s="10"/>
      <c r="Y69" s="10"/>
      <c r="Z69" s="6"/>
      <c r="AV69" s="131">
        <f t="shared" si="84"/>
        <v>39295</v>
      </c>
      <c r="AW69" s="150">
        <v>3.5070000000000001</v>
      </c>
      <c r="AX69" s="150">
        <v>0.06</v>
      </c>
      <c r="AY69" s="150">
        <v>0.5</v>
      </c>
      <c r="AZ69" s="150">
        <v>0.24</v>
      </c>
      <c r="BA69" s="150">
        <v>-0.19500000000000001</v>
      </c>
      <c r="BB69" s="150">
        <v>-0.43</v>
      </c>
      <c r="BC69" s="82"/>
      <c r="BD69" s="91">
        <f t="shared" si="76"/>
        <v>39295</v>
      </c>
      <c r="BE69" s="86">
        <f t="shared" si="77"/>
        <v>3.6670000000000003</v>
      </c>
      <c r="BF69" s="86">
        <f t="shared" si="78"/>
        <v>3.5670000000000002</v>
      </c>
      <c r="BG69" s="86">
        <f t="shared" si="79"/>
        <v>4.0069999999999997</v>
      </c>
      <c r="BH69" s="86">
        <f t="shared" si="80"/>
        <v>3.7469999999999999</v>
      </c>
      <c r="BI69" s="86">
        <f t="shared" si="81"/>
        <v>4.157</v>
      </c>
      <c r="BJ69" s="86">
        <f t="shared" si="82"/>
        <v>3.3120000000000003</v>
      </c>
      <c r="BK69" s="92">
        <f t="shared" si="83"/>
        <v>3.077</v>
      </c>
    </row>
    <row r="70" spans="1:63" ht="15" x14ac:dyDescent="0.2">
      <c r="A70" s="111"/>
      <c r="B70" s="112"/>
      <c r="C70" s="112"/>
      <c r="D70" s="22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0"/>
      <c r="R70" s="10"/>
      <c r="S70" s="10"/>
      <c r="T70" s="11"/>
      <c r="U70" s="11"/>
      <c r="V70" s="11"/>
      <c r="W70" s="12"/>
      <c r="X70" s="12"/>
      <c r="Y70" s="10"/>
      <c r="Z70" s="10"/>
      <c r="AV70" s="131">
        <f t="shared" si="84"/>
        <v>39326</v>
      </c>
      <c r="AW70" s="150">
        <v>3.492</v>
      </c>
      <c r="AX70" s="150">
        <v>0.06</v>
      </c>
      <c r="AY70" s="150">
        <v>0.5</v>
      </c>
      <c r="AZ70" s="150">
        <v>0.24</v>
      </c>
      <c r="BA70" s="150">
        <v>-0.19500000000000001</v>
      </c>
      <c r="BB70" s="150">
        <v>-0.43</v>
      </c>
      <c r="BC70" s="82"/>
      <c r="BD70" s="91">
        <f t="shared" si="76"/>
        <v>39326</v>
      </c>
      <c r="BE70" s="86">
        <f t="shared" si="77"/>
        <v>3.6520000000000001</v>
      </c>
      <c r="BF70" s="86">
        <f t="shared" si="78"/>
        <v>3.552</v>
      </c>
      <c r="BG70" s="86">
        <f t="shared" si="79"/>
        <v>3.992</v>
      </c>
      <c r="BH70" s="86">
        <f t="shared" si="80"/>
        <v>3.7320000000000002</v>
      </c>
      <c r="BI70" s="86">
        <f t="shared" si="81"/>
        <v>4.1420000000000003</v>
      </c>
      <c r="BJ70" s="86">
        <f t="shared" si="82"/>
        <v>3.2970000000000002</v>
      </c>
      <c r="BK70" s="92">
        <f t="shared" si="83"/>
        <v>3.0619999999999998</v>
      </c>
    </row>
    <row r="71" spans="1:63" ht="15.75" x14ac:dyDescent="0.25">
      <c r="A71" s="9"/>
      <c r="B71" s="22"/>
      <c r="C71" s="22"/>
      <c r="D71" s="22"/>
      <c r="E71" s="10"/>
      <c r="F71" s="10"/>
      <c r="G71" s="10"/>
      <c r="H71" s="10"/>
      <c r="I71" s="10"/>
      <c r="J71" s="10"/>
      <c r="K71" s="10"/>
      <c r="L71" s="10"/>
      <c r="M71" s="6"/>
      <c r="N71" s="6"/>
      <c r="O71" s="6"/>
      <c r="P71" s="6"/>
      <c r="Q71" s="10"/>
      <c r="R71" s="10"/>
      <c r="S71" s="10"/>
      <c r="T71" s="13"/>
      <c r="U71" s="13"/>
      <c r="V71" s="13"/>
      <c r="W71" s="6"/>
      <c r="X71" s="6"/>
      <c r="Y71" s="12"/>
      <c r="Z71" s="12"/>
      <c r="AV71" s="131">
        <f t="shared" si="84"/>
        <v>39356</v>
      </c>
      <c r="AW71" s="150">
        <v>3.5070000000000001</v>
      </c>
      <c r="AX71" s="150">
        <v>0.06</v>
      </c>
      <c r="AY71" s="150">
        <v>0.5</v>
      </c>
      <c r="AZ71" s="150">
        <v>0.24</v>
      </c>
      <c r="BA71" s="150">
        <v>-0.19500000000000001</v>
      </c>
      <c r="BB71" s="150">
        <v>-0.43</v>
      </c>
      <c r="BC71" s="82"/>
      <c r="BD71" s="91">
        <f t="shared" si="76"/>
        <v>39356</v>
      </c>
      <c r="BE71" s="86">
        <f t="shared" si="77"/>
        <v>3.6670000000000003</v>
      </c>
      <c r="BF71" s="86">
        <f t="shared" si="78"/>
        <v>3.5670000000000002</v>
      </c>
      <c r="BG71" s="86">
        <f t="shared" si="79"/>
        <v>4.0069999999999997</v>
      </c>
      <c r="BH71" s="86">
        <f t="shared" si="80"/>
        <v>3.7469999999999999</v>
      </c>
      <c r="BI71" s="86">
        <f t="shared" si="81"/>
        <v>4.157</v>
      </c>
      <c r="BJ71" s="86">
        <f t="shared" si="82"/>
        <v>3.3120000000000003</v>
      </c>
      <c r="BK71" s="92">
        <f t="shared" si="83"/>
        <v>3.077</v>
      </c>
    </row>
    <row r="72" spans="1:63" ht="15" x14ac:dyDescent="0.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6"/>
      <c r="O72" s="6"/>
      <c r="P72" s="6"/>
      <c r="Q72" s="10"/>
      <c r="R72" s="10"/>
      <c r="S72" s="10"/>
      <c r="T72" s="14"/>
      <c r="U72" s="14"/>
      <c r="V72" s="14"/>
      <c r="W72" s="6"/>
      <c r="X72" s="6"/>
      <c r="Y72" s="6"/>
      <c r="Z72" s="6"/>
      <c r="AV72" s="131">
        <f t="shared" si="84"/>
        <v>39387</v>
      </c>
      <c r="AW72" s="150">
        <v>3.6520000000000001</v>
      </c>
      <c r="AX72" s="150">
        <v>0.15</v>
      </c>
      <c r="AY72" s="150">
        <v>0.5</v>
      </c>
      <c r="AZ72" s="150">
        <v>0.23</v>
      </c>
      <c r="BA72" s="150">
        <v>-0.13500000000000001</v>
      </c>
      <c r="BB72" s="150">
        <v>-0.3</v>
      </c>
      <c r="BC72" s="82"/>
      <c r="BD72" s="91">
        <f t="shared" si="76"/>
        <v>39387</v>
      </c>
      <c r="BE72" s="86">
        <f t="shared" si="77"/>
        <v>3.9020000000000001</v>
      </c>
      <c r="BF72" s="86">
        <f t="shared" si="78"/>
        <v>3.802</v>
      </c>
      <c r="BG72" s="86">
        <f t="shared" si="79"/>
        <v>4.1520000000000001</v>
      </c>
      <c r="BH72" s="86">
        <f t="shared" si="80"/>
        <v>3.8820000000000001</v>
      </c>
      <c r="BI72" s="86">
        <f t="shared" si="81"/>
        <v>4.2919999999999998</v>
      </c>
      <c r="BJ72" s="86">
        <f t="shared" si="82"/>
        <v>3.5170000000000003</v>
      </c>
      <c r="BK72" s="92">
        <f t="shared" si="83"/>
        <v>3.3520000000000003</v>
      </c>
    </row>
    <row r="73" spans="1:63" ht="15" x14ac:dyDescent="0.2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0"/>
      <c r="R73" s="10"/>
      <c r="S73" s="10"/>
      <c r="T73" s="15"/>
      <c r="U73" s="15"/>
      <c r="V73" s="15"/>
      <c r="W73" s="6"/>
      <c r="X73" s="6"/>
      <c r="Y73" s="6"/>
      <c r="Z73" s="6"/>
      <c r="AV73" s="131">
        <f t="shared" si="84"/>
        <v>39417</v>
      </c>
      <c r="AW73" s="150">
        <v>3.7870000000000004</v>
      </c>
      <c r="AX73" s="150">
        <v>0.15</v>
      </c>
      <c r="AY73" s="150">
        <v>0.5</v>
      </c>
      <c r="AZ73" s="150">
        <v>0.23</v>
      </c>
      <c r="BA73" s="150">
        <v>-0.13500000000000001</v>
      </c>
      <c r="BB73" s="150">
        <v>-0.3</v>
      </c>
      <c r="BC73" s="82"/>
      <c r="BD73" s="91">
        <f t="shared" si="76"/>
        <v>39417</v>
      </c>
      <c r="BE73" s="86">
        <f t="shared" si="77"/>
        <v>4.0369999999999999</v>
      </c>
      <c r="BF73" s="86">
        <f t="shared" si="78"/>
        <v>3.9370000000000003</v>
      </c>
      <c r="BG73" s="86">
        <f t="shared" si="79"/>
        <v>4.2870000000000008</v>
      </c>
      <c r="BH73" s="86">
        <f t="shared" si="80"/>
        <v>4.0170000000000003</v>
      </c>
      <c r="BI73" s="86">
        <f t="shared" si="81"/>
        <v>4.4270000000000005</v>
      </c>
      <c r="BJ73" s="86">
        <f t="shared" si="82"/>
        <v>3.6520000000000001</v>
      </c>
      <c r="BK73" s="92">
        <f t="shared" si="83"/>
        <v>3.4870000000000005</v>
      </c>
    </row>
    <row r="74" spans="1:63" ht="15" x14ac:dyDescent="0.2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0"/>
      <c r="R74" s="10"/>
      <c r="S74" s="10"/>
      <c r="T74" s="14"/>
      <c r="U74" s="14"/>
      <c r="V74" s="14"/>
      <c r="W74" s="6"/>
      <c r="X74" s="6"/>
      <c r="Y74" s="6"/>
      <c r="Z74" s="6"/>
      <c r="AV74" s="131">
        <f t="shared" si="84"/>
        <v>39448</v>
      </c>
      <c r="AW74" s="150">
        <v>3.8320000000000003</v>
      </c>
      <c r="AX74" s="150">
        <v>0.15</v>
      </c>
      <c r="AY74" s="150">
        <v>0.5</v>
      </c>
      <c r="AZ74" s="150">
        <v>0.23</v>
      </c>
      <c r="BA74" s="150">
        <v>-0.13500000000000001</v>
      </c>
      <c r="BB74" s="150">
        <v>-0.3</v>
      </c>
      <c r="BC74" s="82"/>
      <c r="BD74" s="91">
        <f t="shared" si="76"/>
        <v>39448</v>
      </c>
      <c r="BE74" s="86">
        <f t="shared" si="77"/>
        <v>4.0819999999999999</v>
      </c>
      <c r="BF74" s="86">
        <f t="shared" si="78"/>
        <v>3.9820000000000002</v>
      </c>
      <c r="BG74" s="86">
        <f t="shared" si="79"/>
        <v>4.3320000000000007</v>
      </c>
      <c r="BH74" s="86">
        <f t="shared" si="80"/>
        <v>4.0620000000000003</v>
      </c>
      <c r="BI74" s="86">
        <f t="shared" si="81"/>
        <v>4.4720000000000004</v>
      </c>
      <c r="BJ74" s="86">
        <f t="shared" si="82"/>
        <v>3.6970000000000001</v>
      </c>
      <c r="BK74" s="92">
        <f t="shared" si="83"/>
        <v>3.5320000000000005</v>
      </c>
    </row>
    <row r="75" spans="1:63" ht="15" x14ac:dyDescent="0.2">
      <c r="A75" s="1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0"/>
      <c r="R75" s="10"/>
      <c r="S75" s="10"/>
      <c r="T75" s="14"/>
      <c r="U75" s="14"/>
      <c r="V75" s="14"/>
      <c r="W75" s="6"/>
      <c r="X75" s="6"/>
      <c r="Y75" s="6"/>
      <c r="Z75" s="6"/>
      <c r="AV75" s="131">
        <f t="shared" si="84"/>
        <v>39479</v>
      </c>
      <c r="AW75" s="150">
        <v>3.7510000000000003</v>
      </c>
      <c r="AX75" s="150">
        <v>0.15</v>
      </c>
      <c r="AY75" s="150">
        <v>0.5</v>
      </c>
      <c r="AZ75" s="150">
        <v>0.23</v>
      </c>
      <c r="BA75" s="150">
        <v>-0.13500000000000001</v>
      </c>
      <c r="BB75" s="150">
        <v>-0.3</v>
      </c>
      <c r="BC75" s="82"/>
      <c r="BD75" s="91">
        <f t="shared" si="76"/>
        <v>39479</v>
      </c>
      <c r="BE75" s="86">
        <f t="shared" si="77"/>
        <v>4.0010000000000003</v>
      </c>
      <c r="BF75" s="86">
        <f t="shared" si="78"/>
        <v>3.9010000000000002</v>
      </c>
      <c r="BG75" s="86">
        <f t="shared" si="79"/>
        <v>4.2510000000000003</v>
      </c>
      <c r="BH75" s="86">
        <f t="shared" si="80"/>
        <v>3.9810000000000003</v>
      </c>
      <c r="BI75" s="86">
        <f t="shared" si="81"/>
        <v>4.391</v>
      </c>
      <c r="BJ75" s="86">
        <f t="shared" si="82"/>
        <v>3.6160000000000005</v>
      </c>
      <c r="BK75" s="92">
        <f t="shared" si="83"/>
        <v>3.4510000000000005</v>
      </c>
    </row>
    <row r="76" spans="1:63" ht="15" x14ac:dyDescent="0.2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0"/>
      <c r="R76" s="10"/>
      <c r="S76" s="10"/>
      <c r="T76" s="14"/>
      <c r="U76" s="14"/>
      <c r="V76" s="14"/>
      <c r="W76" s="6"/>
      <c r="X76" s="6"/>
      <c r="Y76" s="6"/>
      <c r="Z76" s="6"/>
      <c r="AV76" s="131">
        <f t="shared" si="84"/>
        <v>39508</v>
      </c>
      <c r="AW76" s="150">
        <v>3.6510000000000002</v>
      </c>
      <c r="AX76" s="150">
        <v>0.15</v>
      </c>
      <c r="AY76" s="150">
        <v>0.5</v>
      </c>
      <c r="AZ76" s="150">
        <v>0.23</v>
      </c>
      <c r="BA76" s="150">
        <v>-0.13500000000000001</v>
      </c>
      <c r="BB76" s="150">
        <v>-0.3</v>
      </c>
      <c r="BC76" s="82"/>
      <c r="BD76" s="91">
        <f t="shared" si="76"/>
        <v>39508</v>
      </c>
      <c r="BE76" s="86">
        <f t="shared" si="77"/>
        <v>3.9010000000000002</v>
      </c>
      <c r="BF76" s="86">
        <f t="shared" si="78"/>
        <v>3.8010000000000002</v>
      </c>
      <c r="BG76" s="86">
        <f t="shared" si="79"/>
        <v>4.1509999999999998</v>
      </c>
      <c r="BH76" s="86">
        <f t="shared" si="80"/>
        <v>3.8810000000000002</v>
      </c>
      <c r="BI76" s="86">
        <f t="shared" si="81"/>
        <v>4.2910000000000004</v>
      </c>
      <c r="BJ76" s="86">
        <f t="shared" si="82"/>
        <v>3.516</v>
      </c>
      <c r="BK76" s="92">
        <f t="shared" si="83"/>
        <v>3.3510000000000004</v>
      </c>
    </row>
    <row r="77" spans="1:63" ht="15" x14ac:dyDescent="0.2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6"/>
      <c r="Z77" s="6"/>
      <c r="AV77" s="131">
        <f t="shared" si="84"/>
        <v>39539</v>
      </c>
      <c r="AW77" s="150">
        <v>3.4690000000000003</v>
      </c>
      <c r="AX77" s="150">
        <v>0.06</v>
      </c>
      <c r="AY77" s="150">
        <v>0.5</v>
      </c>
      <c r="AZ77" s="150">
        <v>0.24</v>
      </c>
      <c r="BA77" s="150">
        <v>-0.19500000000000001</v>
      </c>
      <c r="BB77" s="150">
        <v>-0.43</v>
      </c>
      <c r="BC77" s="82"/>
      <c r="BD77" s="91">
        <f t="shared" si="76"/>
        <v>39539</v>
      </c>
      <c r="BE77" s="86">
        <f t="shared" si="77"/>
        <v>3.6290000000000004</v>
      </c>
      <c r="BF77" s="86">
        <f t="shared" si="78"/>
        <v>3.5290000000000004</v>
      </c>
      <c r="BG77" s="86">
        <f t="shared" si="79"/>
        <v>3.9690000000000003</v>
      </c>
      <c r="BH77" s="86">
        <f t="shared" si="80"/>
        <v>3.7090000000000005</v>
      </c>
      <c r="BI77" s="86">
        <f t="shared" si="81"/>
        <v>4.1190000000000007</v>
      </c>
      <c r="BJ77" s="86">
        <f t="shared" si="82"/>
        <v>3.2740000000000005</v>
      </c>
      <c r="BK77" s="92">
        <f t="shared" si="83"/>
        <v>3.0390000000000001</v>
      </c>
    </row>
    <row r="78" spans="1:63" ht="15" x14ac:dyDescent="0.2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2"/>
      <c r="N78" s="12"/>
      <c r="O78" s="12"/>
      <c r="P78" s="12"/>
      <c r="Q78" s="10"/>
      <c r="R78" s="10"/>
      <c r="S78" s="10"/>
      <c r="T78" s="11"/>
      <c r="U78" s="11"/>
      <c r="V78" s="11"/>
      <c r="W78" s="12"/>
      <c r="X78" s="12"/>
      <c r="Y78" s="10"/>
      <c r="AV78" s="131">
        <f t="shared" si="84"/>
        <v>39569</v>
      </c>
      <c r="AW78" s="150">
        <v>3.472</v>
      </c>
      <c r="AX78" s="150">
        <v>0.06</v>
      </c>
      <c r="AY78" s="150">
        <v>0.5</v>
      </c>
      <c r="AZ78" s="150">
        <v>0.24</v>
      </c>
      <c r="BA78" s="150">
        <v>-0.19500000000000001</v>
      </c>
      <c r="BB78" s="150">
        <v>-0.43</v>
      </c>
      <c r="BC78" s="82"/>
      <c r="BD78" s="91">
        <f t="shared" si="76"/>
        <v>39569</v>
      </c>
      <c r="BE78" s="86">
        <f t="shared" si="77"/>
        <v>3.6320000000000001</v>
      </c>
      <c r="BF78" s="86">
        <f t="shared" si="78"/>
        <v>3.532</v>
      </c>
      <c r="BG78" s="86">
        <f t="shared" si="79"/>
        <v>3.972</v>
      </c>
      <c r="BH78" s="86">
        <f t="shared" si="80"/>
        <v>3.7119999999999997</v>
      </c>
      <c r="BI78" s="86">
        <f t="shared" si="81"/>
        <v>4.1219999999999999</v>
      </c>
      <c r="BJ78" s="86">
        <f t="shared" si="82"/>
        <v>3.2770000000000001</v>
      </c>
      <c r="BK78" s="92">
        <f t="shared" si="83"/>
        <v>3.0419999999999998</v>
      </c>
    </row>
    <row r="79" spans="1:63" ht="15" x14ac:dyDescent="0.2">
      <c r="A79" s="10"/>
      <c r="B79" s="22"/>
      <c r="C79" s="22"/>
      <c r="D79" s="22"/>
      <c r="E79" s="10"/>
      <c r="F79" s="10"/>
      <c r="G79" s="10"/>
      <c r="H79" s="10"/>
      <c r="I79" s="10"/>
      <c r="J79" s="10"/>
      <c r="K79" s="10"/>
      <c r="L79" s="10"/>
      <c r="M79" s="6"/>
      <c r="N79" s="6"/>
      <c r="O79" s="6"/>
      <c r="P79" s="6"/>
      <c r="Q79" s="10"/>
      <c r="R79" s="10"/>
      <c r="S79" s="10"/>
      <c r="T79" s="13"/>
      <c r="U79" s="13"/>
      <c r="V79" s="13"/>
      <c r="W79" s="6"/>
      <c r="X79" s="6"/>
      <c r="Y79" s="12"/>
      <c r="AV79" s="131">
        <f t="shared" si="84"/>
        <v>39600</v>
      </c>
      <c r="AW79" s="150">
        <v>3.512</v>
      </c>
      <c r="AX79" s="150">
        <v>0.06</v>
      </c>
      <c r="AY79" s="150">
        <v>0.5</v>
      </c>
      <c r="AZ79" s="150">
        <v>0.24</v>
      </c>
      <c r="BA79" s="150">
        <v>-0.19500000000000001</v>
      </c>
      <c r="BB79" s="150">
        <v>-0.43</v>
      </c>
      <c r="BC79" s="82"/>
      <c r="BD79" s="91">
        <f t="shared" si="76"/>
        <v>39600</v>
      </c>
      <c r="BE79" s="86">
        <f t="shared" si="77"/>
        <v>3.6720000000000002</v>
      </c>
      <c r="BF79" s="86">
        <f t="shared" si="78"/>
        <v>3.5720000000000001</v>
      </c>
      <c r="BG79" s="86">
        <f t="shared" si="79"/>
        <v>4.0120000000000005</v>
      </c>
      <c r="BH79" s="86">
        <f t="shared" si="80"/>
        <v>3.7519999999999998</v>
      </c>
      <c r="BI79" s="86">
        <f t="shared" si="81"/>
        <v>4.1619999999999999</v>
      </c>
      <c r="BJ79" s="86">
        <f t="shared" si="82"/>
        <v>3.3170000000000002</v>
      </c>
      <c r="BK79" s="92">
        <f t="shared" si="83"/>
        <v>3.0819999999999999</v>
      </c>
    </row>
    <row r="80" spans="1:63" ht="15" x14ac:dyDescent="0.2">
      <c r="A80" s="1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0"/>
      <c r="R80" s="10"/>
      <c r="S80" s="10"/>
      <c r="T80" s="13"/>
      <c r="U80" s="13"/>
      <c r="V80" s="13"/>
      <c r="W80" s="6"/>
      <c r="X80" s="6"/>
      <c r="Y80" s="6"/>
      <c r="AV80" s="131">
        <f t="shared" si="84"/>
        <v>39630</v>
      </c>
      <c r="AW80" s="150">
        <v>3.552</v>
      </c>
      <c r="AX80" s="150">
        <v>0.06</v>
      </c>
      <c r="AY80" s="150">
        <v>0.5</v>
      </c>
      <c r="AZ80" s="150">
        <v>0.24</v>
      </c>
      <c r="BA80" s="150">
        <v>-0.19500000000000001</v>
      </c>
      <c r="BB80" s="150">
        <v>-0.43</v>
      </c>
      <c r="BC80" s="82"/>
      <c r="BD80" s="91">
        <f t="shared" si="76"/>
        <v>39630</v>
      </c>
      <c r="BE80" s="86">
        <f t="shared" si="77"/>
        <v>3.7120000000000002</v>
      </c>
      <c r="BF80" s="86">
        <f t="shared" si="78"/>
        <v>3.6120000000000001</v>
      </c>
      <c r="BG80" s="86">
        <f t="shared" si="79"/>
        <v>4.0519999999999996</v>
      </c>
      <c r="BH80" s="86">
        <f t="shared" si="80"/>
        <v>3.7919999999999998</v>
      </c>
      <c r="BI80" s="86">
        <f t="shared" si="81"/>
        <v>4.202</v>
      </c>
      <c r="BJ80" s="86">
        <f t="shared" si="82"/>
        <v>3.3570000000000002</v>
      </c>
      <c r="BK80" s="92">
        <f t="shared" si="83"/>
        <v>3.1219999999999999</v>
      </c>
    </row>
    <row r="81" spans="1:63" ht="15" x14ac:dyDescent="0.2">
      <c r="A81" s="1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0"/>
      <c r="R81" s="10"/>
      <c r="S81" s="10"/>
      <c r="T81" s="15"/>
      <c r="U81" s="15"/>
      <c r="V81" s="15"/>
      <c r="W81" s="6"/>
      <c r="X81" s="6"/>
      <c r="Y81" s="6"/>
      <c r="AV81" s="131">
        <f t="shared" si="84"/>
        <v>39661</v>
      </c>
      <c r="AW81" s="150">
        <v>3.6020000000000003</v>
      </c>
      <c r="AX81" s="150">
        <v>0.06</v>
      </c>
      <c r="AY81" s="150">
        <v>0.5</v>
      </c>
      <c r="AZ81" s="150">
        <v>0.24</v>
      </c>
      <c r="BA81" s="150">
        <v>-0.19500000000000001</v>
      </c>
      <c r="BB81" s="150">
        <v>-0.43</v>
      </c>
      <c r="BC81" s="82"/>
      <c r="BD81" s="91">
        <f t="shared" si="76"/>
        <v>39661</v>
      </c>
      <c r="BE81" s="86">
        <f t="shared" si="77"/>
        <v>3.7620000000000005</v>
      </c>
      <c r="BF81" s="86">
        <f t="shared" si="78"/>
        <v>3.6620000000000004</v>
      </c>
      <c r="BG81" s="86">
        <f t="shared" si="79"/>
        <v>4.1020000000000003</v>
      </c>
      <c r="BH81" s="86">
        <f t="shared" si="80"/>
        <v>3.8420000000000005</v>
      </c>
      <c r="BI81" s="86">
        <f t="shared" si="81"/>
        <v>4.2520000000000007</v>
      </c>
      <c r="BJ81" s="86">
        <f t="shared" si="82"/>
        <v>3.4070000000000005</v>
      </c>
      <c r="BK81" s="92">
        <f t="shared" si="83"/>
        <v>3.1720000000000002</v>
      </c>
    </row>
    <row r="82" spans="1:63" ht="15" x14ac:dyDescent="0.2">
      <c r="A82" s="1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10"/>
      <c r="R82" s="10"/>
      <c r="S82" s="10"/>
      <c r="T82" s="13"/>
      <c r="U82" s="13"/>
      <c r="V82" s="13"/>
      <c r="W82" s="6"/>
      <c r="X82" s="6"/>
      <c r="Y82" s="6"/>
      <c r="AV82" s="131">
        <f t="shared" si="84"/>
        <v>39692</v>
      </c>
      <c r="AW82" s="150">
        <v>3.5870000000000002</v>
      </c>
      <c r="AX82" s="150">
        <v>0.06</v>
      </c>
      <c r="AY82" s="150">
        <v>0.5</v>
      </c>
      <c r="AZ82" s="150">
        <v>0.24</v>
      </c>
      <c r="BA82" s="150">
        <v>-0.19500000000000001</v>
      </c>
      <c r="BB82" s="150">
        <v>-0.43</v>
      </c>
      <c r="BC82" s="82"/>
      <c r="BD82" s="91">
        <f t="shared" si="76"/>
        <v>39692</v>
      </c>
      <c r="BE82" s="86">
        <f t="shared" si="77"/>
        <v>3.7470000000000003</v>
      </c>
      <c r="BF82" s="86">
        <f t="shared" si="78"/>
        <v>3.6470000000000002</v>
      </c>
      <c r="BG82" s="86">
        <f t="shared" si="79"/>
        <v>4.0869999999999997</v>
      </c>
      <c r="BH82" s="86">
        <f t="shared" si="80"/>
        <v>3.827</v>
      </c>
      <c r="BI82" s="86">
        <f t="shared" si="81"/>
        <v>4.2370000000000001</v>
      </c>
      <c r="BJ82" s="86">
        <f t="shared" si="82"/>
        <v>3.3920000000000003</v>
      </c>
      <c r="BK82" s="92">
        <f t="shared" si="83"/>
        <v>3.157</v>
      </c>
    </row>
    <row r="83" spans="1:63" ht="15" x14ac:dyDescent="0.2">
      <c r="A83" s="1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0"/>
      <c r="R83" s="10"/>
      <c r="S83" s="10"/>
      <c r="T83" s="13"/>
      <c r="U83" s="13"/>
      <c r="V83" s="13"/>
      <c r="W83" s="6"/>
      <c r="X83" s="6"/>
      <c r="Y83" s="6"/>
      <c r="AV83" s="131">
        <f t="shared" si="84"/>
        <v>39722</v>
      </c>
      <c r="AW83" s="150">
        <v>3.6020000000000003</v>
      </c>
      <c r="AX83" s="150">
        <v>0.06</v>
      </c>
      <c r="AY83" s="150">
        <v>0.5</v>
      </c>
      <c r="AZ83" s="150">
        <v>0.24</v>
      </c>
      <c r="BA83" s="150">
        <v>-0.19500000000000001</v>
      </c>
      <c r="BB83" s="150">
        <v>-0.43</v>
      </c>
      <c r="BC83" s="82"/>
      <c r="BD83" s="91">
        <f t="shared" si="76"/>
        <v>39722</v>
      </c>
      <c r="BE83" s="86">
        <f t="shared" si="77"/>
        <v>3.7620000000000005</v>
      </c>
      <c r="BF83" s="86">
        <f t="shared" si="78"/>
        <v>3.6620000000000004</v>
      </c>
      <c r="BG83" s="86">
        <f t="shared" si="79"/>
        <v>4.1020000000000003</v>
      </c>
      <c r="BH83" s="86">
        <f t="shared" si="80"/>
        <v>3.8420000000000005</v>
      </c>
      <c r="BI83" s="86">
        <f t="shared" si="81"/>
        <v>4.2520000000000007</v>
      </c>
      <c r="BJ83" s="86">
        <f t="shared" si="82"/>
        <v>3.4070000000000005</v>
      </c>
      <c r="BK83" s="92">
        <f t="shared" si="83"/>
        <v>3.1720000000000002</v>
      </c>
    </row>
    <row r="84" spans="1:63" ht="15" x14ac:dyDescent="0.2">
      <c r="A84" s="1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0"/>
      <c r="R84" s="10"/>
      <c r="S84" s="10"/>
      <c r="T84" s="13"/>
      <c r="U84" s="13"/>
      <c r="V84" s="13"/>
      <c r="W84" s="6"/>
      <c r="X84" s="6"/>
      <c r="Y84" s="6"/>
      <c r="AV84" s="131">
        <f t="shared" si="84"/>
        <v>39753</v>
      </c>
      <c r="AW84" s="150">
        <v>3.7470000000000003</v>
      </c>
      <c r="AX84" s="150">
        <v>0</v>
      </c>
      <c r="AY84" s="150">
        <v>0.5</v>
      </c>
      <c r="AZ84" s="150">
        <v>0.23</v>
      </c>
      <c r="BA84" s="150">
        <v>-0.13500000000000001</v>
      </c>
      <c r="BB84" s="150">
        <v>-0.3</v>
      </c>
      <c r="BC84" s="82"/>
      <c r="BD84" s="91">
        <f t="shared" si="76"/>
        <v>39753</v>
      </c>
      <c r="BE84" s="86">
        <f t="shared" si="77"/>
        <v>3.8470000000000004</v>
      </c>
      <c r="BF84" s="86">
        <f t="shared" si="78"/>
        <v>3.7470000000000003</v>
      </c>
      <c r="BG84" s="86">
        <f t="shared" si="79"/>
        <v>4.2469999999999999</v>
      </c>
      <c r="BH84" s="86">
        <f t="shared" si="80"/>
        <v>3.9770000000000003</v>
      </c>
      <c r="BI84" s="86">
        <f t="shared" si="81"/>
        <v>4.3870000000000005</v>
      </c>
      <c r="BJ84" s="86">
        <f t="shared" si="82"/>
        <v>3.6120000000000001</v>
      </c>
      <c r="BK84" s="92">
        <f t="shared" si="83"/>
        <v>3.4470000000000005</v>
      </c>
    </row>
    <row r="85" spans="1:63" ht="15" x14ac:dyDescent="0.2">
      <c r="Y85" s="6"/>
      <c r="AV85" s="131">
        <f t="shared" si="84"/>
        <v>39783</v>
      </c>
      <c r="AW85" s="150">
        <v>3.8820000000000001</v>
      </c>
      <c r="AX85" s="150">
        <v>0</v>
      </c>
      <c r="AY85" s="150">
        <v>0.5</v>
      </c>
      <c r="AZ85" s="150">
        <v>0.23</v>
      </c>
      <c r="BA85" s="150">
        <v>-0.13500000000000001</v>
      </c>
      <c r="BB85" s="150">
        <v>-0.3</v>
      </c>
      <c r="BC85" s="82"/>
      <c r="BD85" s="91">
        <f t="shared" si="76"/>
        <v>39783</v>
      </c>
      <c r="BE85" s="86">
        <f t="shared" si="77"/>
        <v>3.9820000000000002</v>
      </c>
      <c r="BF85" s="86">
        <f t="shared" si="78"/>
        <v>3.8820000000000001</v>
      </c>
      <c r="BG85" s="86">
        <f t="shared" si="79"/>
        <v>4.3819999999999997</v>
      </c>
      <c r="BH85" s="86">
        <f t="shared" si="80"/>
        <v>4.1120000000000001</v>
      </c>
      <c r="BI85" s="86">
        <f t="shared" si="81"/>
        <v>4.5220000000000002</v>
      </c>
      <c r="BJ85" s="86">
        <f t="shared" si="82"/>
        <v>3.7469999999999999</v>
      </c>
      <c r="BK85" s="92">
        <f t="shared" si="83"/>
        <v>3.5820000000000003</v>
      </c>
    </row>
    <row r="86" spans="1:63" ht="15" x14ac:dyDescent="0.2">
      <c r="AV86" s="131">
        <f t="shared" si="84"/>
        <v>39814</v>
      </c>
      <c r="AW86" s="150">
        <v>3.927</v>
      </c>
      <c r="AX86" s="150">
        <v>0</v>
      </c>
      <c r="AY86" s="150">
        <v>0.5</v>
      </c>
      <c r="AZ86" s="150">
        <v>0.23</v>
      </c>
      <c r="BA86" s="150">
        <v>-0.13500000000000001</v>
      </c>
      <c r="BB86" s="150">
        <v>-0.3</v>
      </c>
      <c r="BC86" s="82"/>
      <c r="BD86" s="91">
        <f t="shared" si="76"/>
        <v>39814</v>
      </c>
      <c r="BE86" s="86">
        <f t="shared" si="77"/>
        <v>4.0270000000000001</v>
      </c>
      <c r="BF86" s="86">
        <f t="shared" si="78"/>
        <v>3.927</v>
      </c>
      <c r="BG86" s="86">
        <f t="shared" si="79"/>
        <v>4.4269999999999996</v>
      </c>
      <c r="BH86" s="86">
        <f t="shared" si="80"/>
        <v>4.157</v>
      </c>
      <c r="BI86" s="86">
        <f t="shared" si="81"/>
        <v>4.5670000000000002</v>
      </c>
      <c r="BJ86" s="86">
        <f t="shared" si="82"/>
        <v>3.7919999999999998</v>
      </c>
      <c r="BK86" s="92">
        <f t="shared" si="83"/>
        <v>3.6270000000000002</v>
      </c>
    </row>
    <row r="87" spans="1:63" ht="15" x14ac:dyDescent="0.2">
      <c r="AV87" s="131">
        <f t="shared" si="84"/>
        <v>39845</v>
      </c>
      <c r="AW87" s="150">
        <v>3.8460000000000001</v>
      </c>
      <c r="AX87" s="150">
        <v>0</v>
      </c>
      <c r="AY87" s="150">
        <v>0.5</v>
      </c>
      <c r="AZ87" s="150">
        <v>0.23</v>
      </c>
      <c r="BA87" s="150">
        <v>-0.13500000000000001</v>
      </c>
      <c r="BB87" s="150">
        <v>-0.3</v>
      </c>
      <c r="BC87" s="82"/>
      <c r="BD87" s="91">
        <f t="shared" si="76"/>
        <v>39845</v>
      </c>
      <c r="BE87" s="86">
        <f t="shared" si="77"/>
        <v>3.9460000000000002</v>
      </c>
      <c r="BF87" s="86">
        <f t="shared" si="78"/>
        <v>3.8460000000000001</v>
      </c>
      <c r="BG87" s="86">
        <f t="shared" si="79"/>
        <v>4.3460000000000001</v>
      </c>
      <c r="BH87" s="86">
        <f t="shared" si="80"/>
        <v>4.0760000000000005</v>
      </c>
      <c r="BI87" s="86">
        <f t="shared" si="81"/>
        <v>4.4860000000000007</v>
      </c>
      <c r="BJ87" s="86">
        <f t="shared" si="82"/>
        <v>3.7110000000000003</v>
      </c>
      <c r="BK87" s="92">
        <f t="shared" si="83"/>
        <v>3.5460000000000003</v>
      </c>
    </row>
    <row r="88" spans="1:63" ht="15" x14ac:dyDescent="0.2">
      <c r="AV88" s="131">
        <f t="shared" si="84"/>
        <v>39873</v>
      </c>
      <c r="AW88" s="150">
        <v>3.746</v>
      </c>
      <c r="AX88" s="150">
        <v>0</v>
      </c>
      <c r="AY88" s="150">
        <v>0.5</v>
      </c>
      <c r="AZ88" s="150">
        <v>0.23</v>
      </c>
      <c r="BA88" s="150">
        <v>-0.13500000000000001</v>
      </c>
      <c r="BB88" s="150">
        <v>-0.3</v>
      </c>
      <c r="BC88" s="82"/>
      <c r="BD88" s="91">
        <f t="shared" si="76"/>
        <v>39873</v>
      </c>
      <c r="BE88" s="86">
        <f t="shared" si="77"/>
        <v>3.8460000000000001</v>
      </c>
      <c r="BF88" s="86">
        <f t="shared" si="78"/>
        <v>3.746</v>
      </c>
      <c r="BG88" s="86">
        <f t="shared" si="79"/>
        <v>4.2460000000000004</v>
      </c>
      <c r="BH88" s="86">
        <f t="shared" si="80"/>
        <v>3.976</v>
      </c>
      <c r="BI88" s="86">
        <f t="shared" si="81"/>
        <v>4.3860000000000001</v>
      </c>
      <c r="BJ88" s="86">
        <f t="shared" si="82"/>
        <v>3.6109999999999998</v>
      </c>
      <c r="BK88" s="92">
        <f t="shared" si="83"/>
        <v>3.4460000000000002</v>
      </c>
    </row>
    <row r="89" spans="1:63" ht="15" x14ac:dyDescent="0.2">
      <c r="AV89" s="131">
        <f t="shared" si="84"/>
        <v>39904</v>
      </c>
      <c r="AW89" s="150">
        <v>3.5640000000000001</v>
      </c>
      <c r="AX89" s="150">
        <v>0</v>
      </c>
      <c r="AY89" s="150">
        <v>0.5</v>
      </c>
      <c r="AZ89" s="150">
        <v>0.24</v>
      </c>
      <c r="BA89" s="150">
        <v>-0.19500000000000001</v>
      </c>
      <c r="BB89" s="150">
        <v>-0.43</v>
      </c>
      <c r="BC89" s="82"/>
      <c r="BD89" s="91">
        <f t="shared" si="76"/>
        <v>39904</v>
      </c>
      <c r="BE89" s="86">
        <f t="shared" si="77"/>
        <v>3.6640000000000001</v>
      </c>
      <c r="BF89" s="86">
        <f t="shared" si="78"/>
        <v>3.5640000000000001</v>
      </c>
      <c r="BG89" s="86">
        <f t="shared" si="79"/>
        <v>4.0640000000000001</v>
      </c>
      <c r="BH89" s="86">
        <f t="shared" si="80"/>
        <v>3.8040000000000003</v>
      </c>
      <c r="BI89" s="86">
        <f t="shared" si="81"/>
        <v>4.2140000000000004</v>
      </c>
      <c r="BJ89" s="86">
        <f t="shared" si="82"/>
        <v>3.3690000000000002</v>
      </c>
      <c r="BK89" s="92">
        <f t="shared" si="83"/>
        <v>3.1339999999999999</v>
      </c>
    </row>
    <row r="90" spans="1:63" ht="15" x14ac:dyDescent="0.2">
      <c r="AV90" s="131">
        <f t="shared" si="84"/>
        <v>39934</v>
      </c>
      <c r="AW90" s="150">
        <v>3.5670000000000002</v>
      </c>
      <c r="AX90" s="150">
        <v>0</v>
      </c>
      <c r="AY90" s="150">
        <v>0.5</v>
      </c>
      <c r="AZ90" s="150">
        <v>0.24</v>
      </c>
      <c r="BA90" s="150">
        <v>-0.19500000000000001</v>
      </c>
      <c r="BB90" s="150">
        <v>-0.43</v>
      </c>
      <c r="BC90" s="82"/>
      <c r="BD90" s="91">
        <f t="shared" si="76"/>
        <v>39934</v>
      </c>
      <c r="BE90" s="86">
        <f t="shared" si="77"/>
        <v>3.6670000000000003</v>
      </c>
      <c r="BF90" s="86">
        <f t="shared" si="78"/>
        <v>3.5670000000000002</v>
      </c>
      <c r="BG90" s="86">
        <f t="shared" si="79"/>
        <v>4.0670000000000002</v>
      </c>
      <c r="BH90" s="86">
        <f t="shared" si="80"/>
        <v>3.8070000000000004</v>
      </c>
      <c r="BI90" s="86">
        <f t="shared" si="81"/>
        <v>4.2170000000000005</v>
      </c>
      <c r="BJ90" s="86">
        <f t="shared" si="82"/>
        <v>3.3720000000000003</v>
      </c>
      <c r="BK90" s="92">
        <f t="shared" si="83"/>
        <v>3.137</v>
      </c>
    </row>
    <row r="91" spans="1:63" ht="15" x14ac:dyDescent="0.2">
      <c r="AV91" s="131">
        <f t="shared" si="84"/>
        <v>39965</v>
      </c>
      <c r="AW91" s="150">
        <v>3.6070000000000002</v>
      </c>
      <c r="AX91" s="150">
        <v>0</v>
      </c>
      <c r="AY91" s="150">
        <v>0.5</v>
      </c>
      <c r="AZ91" s="150">
        <v>0.24</v>
      </c>
      <c r="BA91" s="150">
        <v>-0.19500000000000001</v>
      </c>
      <c r="BB91" s="150">
        <v>-0.43</v>
      </c>
      <c r="BC91" s="82"/>
      <c r="BD91" s="91">
        <f t="shared" si="76"/>
        <v>39965</v>
      </c>
      <c r="BE91" s="86">
        <f t="shared" si="77"/>
        <v>3.7070000000000003</v>
      </c>
      <c r="BF91" s="86">
        <f t="shared" si="78"/>
        <v>3.6070000000000002</v>
      </c>
      <c r="BG91" s="86">
        <f t="shared" si="79"/>
        <v>4.1070000000000002</v>
      </c>
      <c r="BH91" s="86">
        <f t="shared" si="80"/>
        <v>3.8470000000000004</v>
      </c>
      <c r="BI91" s="86">
        <f t="shared" si="81"/>
        <v>4.2570000000000006</v>
      </c>
      <c r="BJ91" s="86">
        <f t="shared" si="82"/>
        <v>3.4120000000000004</v>
      </c>
      <c r="BK91" s="92">
        <f t="shared" si="83"/>
        <v>3.177</v>
      </c>
    </row>
    <row r="92" spans="1:63" ht="15" x14ac:dyDescent="0.2">
      <c r="AV92" s="131">
        <f t="shared" si="84"/>
        <v>39995</v>
      </c>
      <c r="AW92" s="150">
        <v>3.6470000000000002</v>
      </c>
      <c r="AX92" s="150">
        <v>0</v>
      </c>
      <c r="AY92" s="150">
        <v>0.5</v>
      </c>
      <c r="AZ92" s="150">
        <v>0.24</v>
      </c>
      <c r="BA92" s="150">
        <v>-0.19500000000000001</v>
      </c>
      <c r="BB92" s="150">
        <v>-0.43</v>
      </c>
      <c r="BC92" s="82"/>
      <c r="BD92" s="91">
        <f t="shared" si="76"/>
        <v>39995</v>
      </c>
      <c r="BE92" s="86">
        <f t="shared" si="77"/>
        <v>3.7470000000000003</v>
      </c>
      <c r="BF92" s="86">
        <f t="shared" si="78"/>
        <v>3.6470000000000002</v>
      </c>
      <c r="BG92" s="86">
        <f t="shared" si="79"/>
        <v>4.1470000000000002</v>
      </c>
      <c r="BH92" s="86">
        <f t="shared" si="80"/>
        <v>3.8870000000000005</v>
      </c>
      <c r="BI92" s="86">
        <f t="shared" si="81"/>
        <v>4.2970000000000006</v>
      </c>
      <c r="BJ92" s="86">
        <f t="shared" si="82"/>
        <v>3.4520000000000004</v>
      </c>
      <c r="BK92" s="92">
        <f t="shared" si="83"/>
        <v>3.2170000000000001</v>
      </c>
    </row>
    <row r="93" spans="1:63" ht="15" x14ac:dyDescent="0.2">
      <c r="AV93" s="131">
        <f t="shared" si="84"/>
        <v>40026</v>
      </c>
      <c r="AW93" s="150">
        <v>3.6970000000000001</v>
      </c>
      <c r="AX93" s="150">
        <v>0</v>
      </c>
      <c r="AY93" s="150">
        <v>0.5</v>
      </c>
      <c r="AZ93" s="150">
        <v>0.24</v>
      </c>
      <c r="BA93" s="150">
        <v>-0.19500000000000001</v>
      </c>
      <c r="BB93" s="150">
        <v>-0.43</v>
      </c>
      <c r="BC93" s="82"/>
      <c r="BD93" s="91">
        <f t="shared" si="76"/>
        <v>40026</v>
      </c>
      <c r="BE93" s="86">
        <f t="shared" si="77"/>
        <v>3.7970000000000002</v>
      </c>
      <c r="BF93" s="86">
        <f t="shared" si="78"/>
        <v>3.6970000000000001</v>
      </c>
      <c r="BG93" s="86">
        <f t="shared" si="79"/>
        <v>4.1970000000000001</v>
      </c>
      <c r="BH93" s="86">
        <f t="shared" si="80"/>
        <v>3.9370000000000003</v>
      </c>
      <c r="BI93" s="86">
        <f t="shared" si="81"/>
        <v>4.3470000000000004</v>
      </c>
      <c r="BJ93" s="86">
        <f t="shared" si="82"/>
        <v>3.5020000000000002</v>
      </c>
      <c r="BK93" s="92">
        <f t="shared" si="83"/>
        <v>3.2669999999999999</v>
      </c>
    </row>
    <row r="94" spans="1:63" ht="15" x14ac:dyDescent="0.2">
      <c r="AV94" s="131">
        <f t="shared" si="84"/>
        <v>40057</v>
      </c>
      <c r="AW94" s="150">
        <v>3.6820000000000004</v>
      </c>
      <c r="AX94" s="150">
        <v>0</v>
      </c>
      <c r="AY94" s="150">
        <v>0.5</v>
      </c>
      <c r="AZ94" s="150">
        <v>0.24</v>
      </c>
      <c r="BA94" s="150">
        <v>-0.19500000000000001</v>
      </c>
      <c r="BB94" s="150">
        <v>-0.43</v>
      </c>
      <c r="BC94" s="82"/>
      <c r="BD94" s="91">
        <f t="shared" si="76"/>
        <v>40057</v>
      </c>
      <c r="BE94" s="86">
        <f t="shared" si="77"/>
        <v>3.7820000000000005</v>
      </c>
      <c r="BF94" s="86">
        <f t="shared" si="78"/>
        <v>3.6820000000000004</v>
      </c>
      <c r="BG94" s="86">
        <f t="shared" si="79"/>
        <v>4.1820000000000004</v>
      </c>
      <c r="BH94" s="86">
        <f t="shared" si="80"/>
        <v>3.9220000000000006</v>
      </c>
      <c r="BI94" s="86">
        <f t="shared" si="81"/>
        <v>4.3320000000000007</v>
      </c>
      <c r="BJ94" s="86">
        <f t="shared" si="82"/>
        <v>3.4870000000000005</v>
      </c>
      <c r="BK94" s="92">
        <f t="shared" si="83"/>
        <v>3.2520000000000002</v>
      </c>
    </row>
    <row r="95" spans="1:63" ht="15" x14ac:dyDescent="0.2">
      <c r="AV95" s="131">
        <f t="shared" si="84"/>
        <v>40087</v>
      </c>
      <c r="AW95" s="150">
        <v>3.6970000000000001</v>
      </c>
      <c r="AX95" s="150">
        <v>0</v>
      </c>
      <c r="AY95" s="150">
        <v>0.5</v>
      </c>
      <c r="AZ95" s="150">
        <v>0.24</v>
      </c>
      <c r="BA95" s="150">
        <v>-0.19500000000000001</v>
      </c>
      <c r="BB95" s="150">
        <v>-0.43</v>
      </c>
      <c r="BC95" s="82"/>
      <c r="BD95" s="91">
        <f t="shared" si="76"/>
        <v>40087</v>
      </c>
      <c r="BE95" s="86">
        <f t="shared" si="77"/>
        <v>3.7970000000000002</v>
      </c>
      <c r="BF95" s="86">
        <f t="shared" si="78"/>
        <v>3.6970000000000001</v>
      </c>
      <c r="BG95" s="86">
        <f t="shared" si="79"/>
        <v>4.1970000000000001</v>
      </c>
      <c r="BH95" s="86">
        <f t="shared" si="80"/>
        <v>3.9370000000000003</v>
      </c>
      <c r="BI95" s="86">
        <f t="shared" si="81"/>
        <v>4.3470000000000004</v>
      </c>
      <c r="BJ95" s="86">
        <f t="shared" si="82"/>
        <v>3.5020000000000002</v>
      </c>
      <c r="BK95" s="92">
        <f t="shared" si="83"/>
        <v>3.2669999999999999</v>
      </c>
    </row>
    <row r="96" spans="1:63" ht="15" x14ac:dyDescent="0.2">
      <c r="AV96" s="131">
        <f t="shared" si="84"/>
        <v>40118</v>
      </c>
      <c r="AW96" s="150">
        <v>3.8420000000000001</v>
      </c>
      <c r="AX96" s="150">
        <v>0</v>
      </c>
      <c r="AY96" s="150">
        <v>0.5</v>
      </c>
      <c r="AZ96" s="150">
        <v>0.23</v>
      </c>
      <c r="BA96" s="150">
        <v>-0.13500000000000001</v>
      </c>
      <c r="BB96" s="150">
        <v>-0.3</v>
      </c>
      <c r="BC96" s="82"/>
      <c r="BD96" s="91">
        <f t="shared" si="76"/>
        <v>40118</v>
      </c>
      <c r="BE96" s="86">
        <f t="shared" si="77"/>
        <v>3.9420000000000002</v>
      </c>
      <c r="BF96" s="86">
        <f t="shared" si="78"/>
        <v>3.8420000000000001</v>
      </c>
      <c r="BG96" s="86">
        <f t="shared" si="79"/>
        <v>4.3420000000000005</v>
      </c>
      <c r="BH96" s="86">
        <f t="shared" si="80"/>
        <v>4.0720000000000001</v>
      </c>
      <c r="BI96" s="86">
        <f t="shared" si="81"/>
        <v>4.4820000000000002</v>
      </c>
      <c r="BJ96" s="86">
        <f t="shared" si="82"/>
        <v>3.7069999999999999</v>
      </c>
      <c r="BK96" s="92">
        <f t="shared" si="83"/>
        <v>3.5420000000000003</v>
      </c>
    </row>
    <row r="97" spans="48:63" ht="15" x14ac:dyDescent="0.2">
      <c r="AV97" s="131">
        <f t="shared" si="84"/>
        <v>40148</v>
      </c>
      <c r="AW97" s="150">
        <v>3.9770000000000003</v>
      </c>
      <c r="AX97" s="150">
        <v>0</v>
      </c>
      <c r="AY97" s="150">
        <v>0.5</v>
      </c>
      <c r="AZ97" s="150">
        <v>0.23</v>
      </c>
      <c r="BA97" s="150">
        <v>-0.13500000000000001</v>
      </c>
      <c r="BB97" s="150">
        <v>-0.3</v>
      </c>
      <c r="BC97" s="82"/>
      <c r="BD97" s="91">
        <f t="shared" si="76"/>
        <v>40148</v>
      </c>
      <c r="BE97" s="86">
        <f t="shared" si="77"/>
        <v>4.077</v>
      </c>
      <c r="BF97" s="86">
        <f t="shared" si="78"/>
        <v>3.9770000000000003</v>
      </c>
      <c r="BG97" s="86">
        <f t="shared" si="79"/>
        <v>4.4770000000000003</v>
      </c>
      <c r="BH97" s="86">
        <f t="shared" si="80"/>
        <v>4.2070000000000007</v>
      </c>
      <c r="BI97" s="86">
        <f t="shared" si="81"/>
        <v>4.6170000000000009</v>
      </c>
      <c r="BJ97" s="86">
        <f t="shared" si="82"/>
        <v>3.8420000000000005</v>
      </c>
      <c r="BK97" s="92">
        <f t="shared" si="83"/>
        <v>3.6770000000000005</v>
      </c>
    </row>
    <row r="98" spans="48:63" ht="15" x14ac:dyDescent="0.2">
      <c r="AV98" s="131">
        <f t="shared" si="84"/>
        <v>40179</v>
      </c>
      <c r="AW98" s="150">
        <v>4.0245000000000006</v>
      </c>
      <c r="AX98" s="150">
        <v>0</v>
      </c>
      <c r="AY98" s="150">
        <v>0.5</v>
      </c>
      <c r="AZ98" s="150">
        <v>0.23</v>
      </c>
      <c r="BA98" s="150">
        <v>-0.13500000000000001</v>
      </c>
      <c r="BB98" s="150">
        <v>-0.3</v>
      </c>
      <c r="BC98" s="82"/>
      <c r="BD98" s="91">
        <f t="shared" si="76"/>
        <v>40179</v>
      </c>
      <c r="BE98" s="86">
        <f t="shared" si="77"/>
        <v>4.1245000000000003</v>
      </c>
      <c r="BF98" s="86">
        <f t="shared" si="78"/>
        <v>4.0245000000000006</v>
      </c>
      <c r="BG98" s="86">
        <f t="shared" si="79"/>
        <v>4.5245000000000006</v>
      </c>
      <c r="BH98" s="86">
        <f t="shared" si="80"/>
        <v>4.2545000000000011</v>
      </c>
      <c r="BI98" s="86">
        <f t="shared" si="81"/>
        <v>4.6645000000000012</v>
      </c>
      <c r="BJ98" s="86">
        <f t="shared" si="82"/>
        <v>3.8895000000000008</v>
      </c>
      <c r="BK98" s="92">
        <f t="shared" si="83"/>
        <v>3.7245000000000008</v>
      </c>
    </row>
    <row r="99" spans="48:63" ht="15" x14ac:dyDescent="0.2">
      <c r="AV99" s="131">
        <f t="shared" si="84"/>
        <v>40210</v>
      </c>
      <c r="AW99" s="150">
        <v>3.9435000000000002</v>
      </c>
      <c r="AX99" s="150">
        <v>0</v>
      </c>
      <c r="AY99" s="150">
        <v>0.5</v>
      </c>
      <c r="AZ99" s="150">
        <v>0.23</v>
      </c>
      <c r="BA99" s="150">
        <v>-0.13500000000000001</v>
      </c>
      <c r="BB99" s="150">
        <v>-0.3</v>
      </c>
      <c r="BC99" s="82"/>
      <c r="BD99" s="91">
        <f t="shared" si="76"/>
        <v>40210</v>
      </c>
      <c r="BE99" s="86">
        <f t="shared" si="77"/>
        <v>4.0434999999999999</v>
      </c>
      <c r="BF99" s="86">
        <f t="shared" si="78"/>
        <v>3.9435000000000002</v>
      </c>
      <c r="BG99" s="86">
        <f t="shared" si="79"/>
        <v>4.4435000000000002</v>
      </c>
      <c r="BH99" s="86">
        <f t="shared" si="80"/>
        <v>4.1735000000000007</v>
      </c>
      <c r="BI99" s="86">
        <f t="shared" si="81"/>
        <v>4.5835000000000008</v>
      </c>
      <c r="BJ99" s="86">
        <f t="shared" si="82"/>
        <v>3.8085000000000004</v>
      </c>
      <c r="BK99" s="92">
        <f t="shared" si="83"/>
        <v>3.6435000000000004</v>
      </c>
    </row>
    <row r="100" spans="48:63" ht="15" x14ac:dyDescent="0.2">
      <c r="AV100" s="131">
        <f t="shared" si="84"/>
        <v>40238</v>
      </c>
      <c r="AW100" s="150">
        <v>3.8435000000000001</v>
      </c>
      <c r="AX100" s="150">
        <v>0</v>
      </c>
      <c r="AY100" s="150">
        <v>0.5</v>
      </c>
      <c r="AZ100" s="150">
        <v>0.23</v>
      </c>
      <c r="BA100" s="150">
        <v>-0.13500000000000001</v>
      </c>
      <c r="BB100" s="150">
        <v>-0.3</v>
      </c>
      <c r="BC100" s="82"/>
      <c r="BD100" s="91">
        <f t="shared" si="76"/>
        <v>40238</v>
      </c>
      <c r="BE100" s="86">
        <f t="shared" si="77"/>
        <v>3.9435000000000002</v>
      </c>
      <c r="BF100" s="86">
        <f t="shared" si="78"/>
        <v>3.8435000000000001</v>
      </c>
      <c r="BG100" s="86">
        <f t="shared" si="79"/>
        <v>4.3435000000000006</v>
      </c>
      <c r="BH100" s="86">
        <f t="shared" si="80"/>
        <v>4.0735000000000001</v>
      </c>
      <c r="BI100" s="86">
        <f t="shared" si="81"/>
        <v>4.4835000000000003</v>
      </c>
      <c r="BJ100" s="86">
        <f t="shared" si="82"/>
        <v>3.7084999999999999</v>
      </c>
      <c r="BK100" s="92">
        <f t="shared" si="83"/>
        <v>3.5435000000000003</v>
      </c>
    </row>
    <row r="101" spans="48:63" ht="15" x14ac:dyDescent="0.2">
      <c r="AV101" s="131">
        <f t="shared" si="84"/>
        <v>40269</v>
      </c>
      <c r="AW101" s="150">
        <v>3.6615000000000002</v>
      </c>
      <c r="AX101" s="150">
        <v>0</v>
      </c>
      <c r="AY101" s="150">
        <v>0.5</v>
      </c>
      <c r="AZ101" s="150">
        <v>0.24</v>
      </c>
      <c r="BA101" s="150">
        <v>-0.19500000000000001</v>
      </c>
      <c r="BB101" s="150">
        <v>-0.45</v>
      </c>
      <c r="BC101" s="82"/>
      <c r="BD101" s="91">
        <f t="shared" si="76"/>
        <v>40269</v>
      </c>
      <c r="BE101" s="86">
        <f t="shared" si="77"/>
        <v>3.7615000000000003</v>
      </c>
      <c r="BF101" s="86">
        <f t="shared" si="78"/>
        <v>3.6615000000000002</v>
      </c>
      <c r="BG101" s="86">
        <f t="shared" si="79"/>
        <v>4.1615000000000002</v>
      </c>
      <c r="BH101" s="86">
        <f t="shared" si="80"/>
        <v>3.9015000000000004</v>
      </c>
      <c r="BI101" s="86">
        <f t="shared" si="81"/>
        <v>4.3115000000000006</v>
      </c>
      <c r="BJ101" s="86">
        <f t="shared" si="82"/>
        <v>3.4665000000000004</v>
      </c>
      <c r="BK101" s="92">
        <f t="shared" si="83"/>
        <v>3.2115</v>
      </c>
    </row>
    <row r="102" spans="48:63" ht="15" x14ac:dyDescent="0.2">
      <c r="AV102" s="131">
        <f t="shared" si="84"/>
        <v>40299</v>
      </c>
      <c r="AW102" s="150">
        <v>3.6645000000000003</v>
      </c>
      <c r="AX102" s="150">
        <v>0</v>
      </c>
      <c r="AY102" s="150">
        <v>0.5</v>
      </c>
      <c r="AZ102" s="150">
        <v>0.24</v>
      </c>
      <c r="BA102" s="150">
        <v>-0.19500000000000001</v>
      </c>
      <c r="BB102" s="150">
        <v>-0.45</v>
      </c>
      <c r="BC102" s="82"/>
      <c r="BD102" s="91">
        <f t="shared" si="76"/>
        <v>40299</v>
      </c>
      <c r="BE102" s="86">
        <f t="shared" si="77"/>
        <v>3.7645000000000004</v>
      </c>
      <c r="BF102" s="86">
        <f t="shared" si="78"/>
        <v>3.6645000000000003</v>
      </c>
      <c r="BG102" s="86">
        <f t="shared" si="79"/>
        <v>4.1645000000000003</v>
      </c>
      <c r="BH102" s="86">
        <f t="shared" si="80"/>
        <v>3.9045000000000005</v>
      </c>
      <c r="BI102" s="86">
        <f t="shared" si="81"/>
        <v>4.3145000000000007</v>
      </c>
      <c r="BJ102" s="86">
        <f t="shared" si="82"/>
        <v>3.4695000000000005</v>
      </c>
      <c r="BK102" s="92">
        <f t="shared" si="83"/>
        <v>3.2145000000000001</v>
      </c>
    </row>
    <row r="103" spans="48:63" ht="15" x14ac:dyDescent="0.2">
      <c r="AV103" s="131">
        <f t="shared" si="84"/>
        <v>40330</v>
      </c>
      <c r="AW103" s="150">
        <v>3.7045000000000003</v>
      </c>
      <c r="AX103" s="150">
        <v>0</v>
      </c>
      <c r="AY103" s="150">
        <v>0.5</v>
      </c>
      <c r="AZ103" s="150">
        <v>0.24</v>
      </c>
      <c r="BA103" s="150">
        <v>-0.19500000000000001</v>
      </c>
      <c r="BB103" s="150">
        <v>-0.45</v>
      </c>
      <c r="BC103" s="82"/>
      <c r="BD103" s="91">
        <f t="shared" si="76"/>
        <v>40330</v>
      </c>
      <c r="BE103" s="86">
        <f t="shared" si="77"/>
        <v>3.8045000000000004</v>
      </c>
      <c r="BF103" s="86">
        <f t="shared" si="78"/>
        <v>3.7045000000000003</v>
      </c>
      <c r="BG103" s="86">
        <f t="shared" si="79"/>
        <v>4.2045000000000003</v>
      </c>
      <c r="BH103" s="86">
        <f t="shared" si="80"/>
        <v>3.9445000000000006</v>
      </c>
      <c r="BI103" s="86">
        <f t="shared" si="81"/>
        <v>4.3545000000000007</v>
      </c>
      <c r="BJ103" s="86">
        <f t="shared" si="82"/>
        <v>3.5095000000000005</v>
      </c>
      <c r="BK103" s="92">
        <f t="shared" si="83"/>
        <v>3.2545000000000002</v>
      </c>
    </row>
    <row r="104" spans="48:63" ht="15" x14ac:dyDescent="0.2">
      <c r="AV104" s="131">
        <f t="shared" si="84"/>
        <v>40360</v>
      </c>
      <c r="AW104" s="150">
        <v>3.7445000000000004</v>
      </c>
      <c r="AX104" s="150">
        <v>0</v>
      </c>
      <c r="AY104" s="150">
        <v>0.5</v>
      </c>
      <c r="AZ104" s="150">
        <v>0.24</v>
      </c>
      <c r="BA104" s="150">
        <v>-0.19500000000000001</v>
      </c>
      <c r="BB104" s="150">
        <v>-0.45</v>
      </c>
      <c r="BC104" s="82"/>
      <c r="BD104" s="91">
        <f t="shared" si="76"/>
        <v>40360</v>
      </c>
      <c r="BE104" s="86">
        <f t="shared" si="77"/>
        <v>3.8445000000000005</v>
      </c>
      <c r="BF104" s="86">
        <f t="shared" si="78"/>
        <v>3.7445000000000004</v>
      </c>
      <c r="BG104" s="86">
        <f t="shared" si="79"/>
        <v>4.2445000000000004</v>
      </c>
      <c r="BH104" s="86">
        <f t="shared" si="80"/>
        <v>3.9845000000000006</v>
      </c>
      <c r="BI104" s="86">
        <f t="shared" si="81"/>
        <v>4.3945000000000007</v>
      </c>
      <c r="BJ104" s="86">
        <f t="shared" si="82"/>
        <v>3.5495000000000005</v>
      </c>
      <c r="BK104" s="92">
        <f t="shared" si="83"/>
        <v>3.2945000000000002</v>
      </c>
    </row>
    <row r="105" spans="48:63" ht="15" x14ac:dyDescent="0.2">
      <c r="AV105" s="131">
        <f t="shared" si="84"/>
        <v>40391</v>
      </c>
      <c r="AW105" s="150">
        <v>3.7945000000000002</v>
      </c>
      <c r="AX105" s="150">
        <v>0</v>
      </c>
      <c r="AY105" s="150">
        <v>0.5</v>
      </c>
      <c r="AZ105" s="150">
        <v>0.24</v>
      </c>
      <c r="BA105" s="150">
        <v>-0.19500000000000001</v>
      </c>
      <c r="BB105" s="150">
        <v>-0.45</v>
      </c>
      <c r="BC105" s="82"/>
      <c r="BD105" s="91">
        <f t="shared" si="76"/>
        <v>40391</v>
      </c>
      <c r="BE105" s="86">
        <f t="shared" si="77"/>
        <v>3.8945000000000003</v>
      </c>
      <c r="BF105" s="86">
        <f t="shared" si="78"/>
        <v>3.7945000000000002</v>
      </c>
      <c r="BG105" s="86">
        <f t="shared" si="79"/>
        <v>4.2945000000000002</v>
      </c>
      <c r="BH105" s="86">
        <f t="shared" si="80"/>
        <v>4.0345000000000004</v>
      </c>
      <c r="BI105" s="86">
        <f t="shared" si="81"/>
        <v>4.4445000000000006</v>
      </c>
      <c r="BJ105" s="86">
        <f t="shared" si="82"/>
        <v>3.5995000000000004</v>
      </c>
      <c r="BK105" s="92">
        <f t="shared" si="83"/>
        <v>3.3445</v>
      </c>
    </row>
    <row r="106" spans="48:63" ht="15" x14ac:dyDescent="0.2">
      <c r="AV106" s="131">
        <f t="shared" si="84"/>
        <v>40422</v>
      </c>
      <c r="AW106" s="150">
        <v>3.7795000000000001</v>
      </c>
      <c r="AX106" s="150">
        <v>0</v>
      </c>
      <c r="AY106" s="150">
        <v>0.5</v>
      </c>
      <c r="AZ106" s="150">
        <v>0.24</v>
      </c>
      <c r="BA106" s="150">
        <v>-0.19500000000000001</v>
      </c>
      <c r="BB106" s="150">
        <v>-0.45</v>
      </c>
      <c r="BC106" s="82"/>
      <c r="BD106" s="91">
        <f t="shared" si="76"/>
        <v>40422</v>
      </c>
      <c r="BE106" s="86">
        <f t="shared" si="77"/>
        <v>3.8795000000000002</v>
      </c>
      <c r="BF106" s="86">
        <f t="shared" si="78"/>
        <v>3.7795000000000001</v>
      </c>
      <c r="BG106" s="86">
        <f t="shared" si="79"/>
        <v>4.2795000000000005</v>
      </c>
      <c r="BH106" s="86">
        <f t="shared" si="80"/>
        <v>4.0194999999999999</v>
      </c>
      <c r="BI106" s="86">
        <f t="shared" si="81"/>
        <v>4.4295</v>
      </c>
      <c r="BJ106" s="86">
        <f t="shared" si="82"/>
        <v>3.5845000000000002</v>
      </c>
      <c r="BK106" s="92">
        <f t="shared" si="83"/>
        <v>3.3294999999999999</v>
      </c>
    </row>
    <row r="107" spans="48:63" ht="15" x14ac:dyDescent="0.2">
      <c r="AV107" s="131">
        <f t="shared" si="84"/>
        <v>40452</v>
      </c>
      <c r="AW107" s="150">
        <v>3.7945000000000002</v>
      </c>
      <c r="AX107" s="150">
        <v>0</v>
      </c>
      <c r="AY107" s="150">
        <v>0.5</v>
      </c>
      <c r="AZ107" s="150">
        <v>0.24</v>
      </c>
      <c r="BA107" s="150">
        <v>-0.19500000000000001</v>
      </c>
      <c r="BB107" s="150">
        <v>-0.45</v>
      </c>
      <c r="BC107" s="82"/>
      <c r="BD107" s="91">
        <f t="shared" si="76"/>
        <v>40452</v>
      </c>
      <c r="BE107" s="86">
        <f t="shared" si="77"/>
        <v>3.8945000000000003</v>
      </c>
      <c r="BF107" s="86">
        <f t="shared" si="78"/>
        <v>3.7945000000000002</v>
      </c>
      <c r="BG107" s="86">
        <f t="shared" si="79"/>
        <v>4.2945000000000002</v>
      </c>
      <c r="BH107" s="86">
        <f t="shared" si="80"/>
        <v>4.0345000000000004</v>
      </c>
      <c r="BI107" s="86">
        <f t="shared" si="81"/>
        <v>4.4445000000000006</v>
      </c>
      <c r="BJ107" s="86">
        <f t="shared" si="82"/>
        <v>3.5995000000000004</v>
      </c>
      <c r="BK107" s="92">
        <f t="shared" si="83"/>
        <v>3.3445</v>
      </c>
    </row>
    <row r="108" spans="48:63" ht="15" x14ac:dyDescent="0.2">
      <c r="AV108" s="131">
        <f t="shared" si="84"/>
        <v>40483</v>
      </c>
      <c r="AW108" s="150">
        <v>3.9395000000000002</v>
      </c>
      <c r="AX108" s="150">
        <v>0</v>
      </c>
      <c r="AY108" s="150">
        <v>0.5</v>
      </c>
      <c r="AZ108" s="150">
        <v>0.35</v>
      </c>
      <c r="BA108" s="150">
        <v>-0.13500000000000001</v>
      </c>
      <c r="BB108" s="150">
        <v>-0.3</v>
      </c>
      <c r="BC108" s="82"/>
      <c r="BD108" s="91">
        <f t="shared" si="76"/>
        <v>40483</v>
      </c>
      <c r="BE108" s="86">
        <f t="shared" si="77"/>
        <v>4.0395000000000003</v>
      </c>
      <c r="BF108" s="86">
        <f t="shared" si="78"/>
        <v>3.9395000000000002</v>
      </c>
      <c r="BG108" s="86">
        <f t="shared" si="79"/>
        <v>4.4395000000000007</v>
      </c>
      <c r="BH108" s="86">
        <f t="shared" si="80"/>
        <v>4.2895000000000003</v>
      </c>
      <c r="BI108" s="86">
        <f t="shared" si="81"/>
        <v>4.6995000000000005</v>
      </c>
      <c r="BJ108" s="86">
        <f t="shared" si="82"/>
        <v>3.8045</v>
      </c>
      <c r="BK108" s="92">
        <f t="shared" si="83"/>
        <v>3.6395000000000004</v>
      </c>
    </row>
    <row r="109" spans="48:63" ht="15" x14ac:dyDescent="0.2">
      <c r="AV109" s="131">
        <f t="shared" si="84"/>
        <v>40513</v>
      </c>
      <c r="AW109" s="150">
        <v>4.0745000000000005</v>
      </c>
      <c r="AX109" s="150">
        <v>0</v>
      </c>
      <c r="AY109" s="150">
        <v>0.5</v>
      </c>
      <c r="AZ109" s="150">
        <v>0.35</v>
      </c>
      <c r="BA109" s="150">
        <v>-0.13500000000000001</v>
      </c>
      <c r="BB109" s="150">
        <v>-0.3</v>
      </c>
      <c r="BC109" s="82"/>
      <c r="BD109" s="91">
        <f t="shared" si="76"/>
        <v>40513</v>
      </c>
      <c r="BE109" s="86">
        <f t="shared" si="77"/>
        <v>4.1745000000000001</v>
      </c>
      <c r="BF109" s="86">
        <f t="shared" si="78"/>
        <v>4.0745000000000005</v>
      </c>
      <c r="BG109" s="86">
        <f t="shared" si="79"/>
        <v>4.5745000000000005</v>
      </c>
      <c r="BH109" s="86">
        <f t="shared" si="80"/>
        <v>4.4245000000000001</v>
      </c>
      <c r="BI109" s="86">
        <f t="shared" si="81"/>
        <v>4.8345000000000002</v>
      </c>
      <c r="BJ109" s="86">
        <f t="shared" si="82"/>
        <v>3.9395000000000007</v>
      </c>
      <c r="BK109" s="92">
        <f t="shared" si="83"/>
        <v>3.7745000000000006</v>
      </c>
    </row>
    <row r="110" spans="48:63" ht="15" x14ac:dyDescent="0.2">
      <c r="AV110" s="131">
        <f t="shared" si="84"/>
        <v>40544</v>
      </c>
      <c r="AW110" s="150">
        <v>4.1219999999999999</v>
      </c>
      <c r="AX110" s="150">
        <v>0</v>
      </c>
      <c r="AY110" s="150">
        <v>0.5</v>
      </c>
      <c r="AZ110" s="150">
        <v>0.35</v>
      </c>
      <c r="BA110" s="150">
        <v>-0.13500000000000001</v>
      </c>
      <c r="BB110" s="150">
        <v>-0.3</v>
      </c>
      <c r="BC110" s="82"/>
      <c r="BD110" s="91">
        <f t="shared" si="76"/>
        <v>40544</v>
      </c>
      <c r="BE110" s="86">
        <f t="shared" si="77"/>
        <v>4.2219999999999995</v>
      </c>
      <c r="BF110" s="86">
        <f t="shared" si="78"/>
        <v>4.1219999999999999</v>
      </c>
      <c r="BG110" s="86">
        <f t="shared" si="79"/>
        <v>4.6219999999999999</v>
      </c>
      <c r="BH110" s="86">
        <f t="shared" si="80"/>
        <v>4.4719999999999995</v>
      </c>
      <c r="BI110" s="86">
        <f t="shared" si="81"/>
        <v>4.8819999999999997</v>
      </c>
      <c r="BJ110" s="86">
        <f t="shared" si="82"/>
        <v>3.9870000000000001</v>
      </c>
      <c r="BK110" s="92">
        <f t="shared" si="83"/>
        <v>3.8220000000000001</v>
      </c>
    </row>
    <row r="111" spans="48:63" ht="15" x14ac:dyDescent="0.2">
      <c r="AV111" s="131">
        <f t="shared" si="84"/>
        <v>40575</v>
      </c>
      <c r="AW111" s="150">
        <v>4.0410000000000004</v>
      </c>
      <c r="AX111" s="150">
        <v>0</v>
      </c>
      <c r="AY111" s="150">
        <v>0.5</v>
      </c>
      <c r="AZ111" s="150">
        <v>0.35</v>
      </c>
      <c r="BA111" s="150">
        <v>-0.13500000000000001</v>
      </c>
      <c r="BB111" s="150">
        <v>-0.3</v>
      </c>
      <c r="BC111" s="82"/>
      <c r="BD111" s="91">
        <f t="shared" si="76"/>
        <v>40575</v>
      </c>
      <c r="BE111" s="86">
        <f t="shared" si="77"/>
        <v>4.141</v>
      </c>
      <c r="BF111" s="86">
        <f t="shared" si="78"/>
        <v>4.0410000000000004</v>
      </c>
      <c r="BG111" s="86">
        <f t="shared" si="79"/>
        <v>4.5410000000000004</v>
      </c>
      <c r="BH111" s="86">
        <f t="shared" si="80"/>
        <v>4.391</v>
      </c>
      <c r="BI111" s="86">
        <f t="shared" si="81"/>
        <v>4.8010000000000002</v>
      </c>
      <c r="BJ111" s="86">
        <f t="shared" si="82"/>
        <v>3.9060000000000006</v>
      </c>
      <c r="BK111" s="92">
        <f t="shared" si="83"/>
        <v>3.7410000000000005</v>
      </c>
    </row>
    <row r="112" spans="48:63" ht="15" x14ac:dyDescent="0.2">
      <c r="AV112" s="131">
        <f t="shared" si="84"/>
        <v>40603</v>
      </c>
      <c r="AW112" s="150">
        <v>3.9410000000000003</v>
      </c>
      <c r="AX112" s="150">
        <v>0</v>
      </c>
      <c r="AY112" s="150">
        <v>0.5</v>
      </c>
      <c r="AZ112" s="150">
        <v>0.35</v>
      </c>
      <c r="BA112" s="150">
        <v>-0.13500000000000001</v>
      </c>
      <c r="BB112" s="150">
        <v>-0.3</v>
      </c>
      <c r="BC112" s="82"/>
      <c r="BD112" s="91">
        <f t="shared" si="76"/>
        <v>40603</v>
      </c>
      <c r="BE112" s="86">
        <f t="shared" si="77"/>
        <v>4.0410000000000004</v>
      </c>
      <c r="BF112" s="86">
        <f t="shared" si="78"/>
        <v>3.9410000000000003</v>
      </c>
      <c r="BG112" s="86">
        <f t="shared" si="79"/>
        <v>4.4410000000000007</v>
      </c>
      <c r="BH112" s="86">
        <f t="shared" si="80"/>
        <v>4.2910000000000004</v>
      </c>
      <c r="BI112" s="86">
        <f t="shared" si="81"/>
        <v>4.7010000000000005</v>
      </c>
      <c r="BJ112" s="86">
        <f t="shared" si="82"/>
        <v>3.806</v>
      </c>
      <c r="BK112" s="92">
        <f t="shared" si="83"/>
        <v>3.6410000000000005</v>
      </c>
    </row>
    <row r="113" spans="48:63" ht="15" x14ac:dyDescent="0.2">
      <c r="AV113" s="131">
        <f t="shared" si="84"/>
        <v>40634</v>
      </c>
      <c r="AW113" s="150">
        <v>3.7590000000000003</v>
      </c>
      <c r="AX113" s="150">
        <v>0</v>
      </c>
      <c r="AY113" s="150">
        <v>0.5</v>
      </c>
      <c r="AZ113" s="150">
        <v>0.43</v>
      </c>
      <c r="BA113" s="150">
        <v>-0.19500000000000001</v>
      </c>
      <c r="BB113" s="150">
        <v>-0.45</v>
      </c>
      <c r="BC113" s="82"/>
      <c r="BD113" s="91">
        <f t="shared" si="76"/>
        <v>40634</v>
      </c>
      <c r="BE113" s="86">
        <f t="shared" si="77"/>
        <v>3.8590000000000004</v>
      </c>
      <c r="BF113" s="86">
        <f t="shared" si="78"/>
        <v>3.7590000000000003</v>
      </c>
      <c r="BG113" s="86">
        <f t="shared" si="79"/>
        <v>4.2590000000000003</v>
      </c>
      <c r="BH113" s="86">
        <f t="shared" si="80"/>
        <v>4.1890000000000001</v>
      </c>
      <c r="BI113" s="86">
        <f t="shared" si="81"/>
        <v>4.5990000000000002</v>
      </c>
      <c r="BJ113" s="86">
        <f t="shared" si="82"/>
        <v>3.5640000000000005</v>
      </c>
      <c r="BK113" s="92">
        <f t="shared" si="83"/>
        <v>3.3090000000000002</v>
      </c>
    </row>
    <row r="114" spans="48:63" ht="15" x14ac:dyDescent="0.2">
      <c r="AV114" s="131">
        <f t="shared" si="84"/>
        <v>40664</v>
      </c>
      <c r="AW114" s="150">
        <v>3.762</v>
      </c>
      <c r="AX114" s="150">
        <v>0</v>
      </c>
      <c r="AY114" s="150">
        <v>0.5</v>
      </c>
      <c r="AZ114" s="150">
        <v>0.43</v>
      </c>
      <c r="BA114" s="150">
        <v>-0.19500000000000001</v>
      </c>
      <c r="BB114" s="150">
        <v>-0.45</v>
      </c>
      <c r="BC114" s="82"/>
      <c r="BD114" s="91">
        <f t="shared" si="76"/>
        <v>40664</v>
      </c>
      <c r="BE114" s="86">
        <f t="shared" si="77"/>
        <v>3.8620000000000001</v>
      </c>
      <c r="BF114" s="86">
        <f t="shared" si="78"/>
        <v>3.762</v>
      </c>
      <c r="BG114" s="86">
        <f t="shared" si="79"/>
        <v>4.2620000000000005</v>
      </c>
      <c r="BH114" s="86">
        <f t="shared" si="80"/>
        <v>4.1920000000000002</v>
      </c>
      <c r="BI114" s="86">
        <f t="shared" si="81"/>
        <v>4.6020000000000003</v>
      </c>
      <c r="BJ114" s="86">
        <f t="shared" si="82"/>
        <v>3.5670000000000002</v>
      </c>
      <c r="BK114" s="92">
        <f t="shared" si="83"/>
        <v>3.3119999999999998</v>
      </c>
    </row>
    <row r="115" spans="48:63" ht="15" x14ac:dyDescent="0.2">
      <c r="AV115" s="131">
        <f t="shared" si="84"/>
        <v>40695</v>
      </c>
      <c r="AW115" s="150">
        <v>3.802</v>
      </c>
      <c r="AX115" s="150">
        <v>0</v>
      </c>
      <c r="AY115" s="150">
        <v>0.5</v>
      </c>
      <c r="AZ115" s="150">
        <v>0.43</v>
      </c>
      <c r="BA115" s="150">
        <v>-0.19500000000000001</v>
      </c>
      <c r="BB115" s="150">
        <v>-0.45</v>
      </c>
      <c r="BC115" s="82"/>
      <c r="BD115" s="91">
        <f t="shared" si="76"/>
        <v>40695</v>
      </c>
      <c r="BE115" s="86">
        <f t="shared" si="77"/>
        <v>3.9020000000000001</v>
      </c>
      <c r="BF115" s="86">
        <f t="shared" si="78"/>
        <v>3.802</v>
      </c>
      <c r="BG115" s="86">
        <f t="shared" si="79"/>
        <v>4.3019999999999996</v>
      </c>
      <c r="BH115" s="86">
        <f t="shared" si="80"/>
        <v>4.2320000000000002</v>
      </c>
      <c r="BI115" s="86">
        <f t="shared" si="81"/>
        <v>4.6420000000000003</v>
      </c>
      <c r="BJ115" s="86">
        <f t="shared" si="82"/>
        <v>3.6070000000000002</v>
      </c>
      <c r="BK115" s="92">
        <f t="shared" si="83"/>
        <v>3.3519999999999999</v>
      </c>
    </row>
    <row r="116" spans="48:63" ht="15" x14ac:dyDescent="0.2">
      <c r="AV116" s="131">
        <f t="shared" si="84"/>
        <v>40725</v>
      </c>
      <c r="AW116" s="150">
        <v>3.8420000000000001</v>
      </c>
      <c r="AX116" s="150">
        <v>0</v>
      </c>
      <c r="AY116" s="150">
        <v>0.5</v>
      </c>
      <c r="AZ116" s="150">
        <v>0.43</v>
      </c>
      <c r="BA116" s="150">
        <v>-0.19500000000000001</v>
      </c>
      <c r="BB116" s="150">
        <v>-0.45</v>
      </c>
      <c r="BC116" s="82"/>
      <c r="BD116" s="91">
        <f t="shared" si="76"/>
        <v>40725</v>
      </c>
      <c r="BE116" s="86">
        <f t="shared" si="77"/>
        <v>3.9420000000000002</v>
      </c>
      <c r="BF116" s="86">
        <f t="shared" si="78"/>
        <v>3.8420000000000001</v>
      </c>
      <c r="BG116" s="86">
        <f t="shared" si="79"/>
        <v>4.3420000000000005</v>
      </c>
      <c r="BH116" s="86">
        <f t="shared" si="80"/>
        <v>4.2720000000000002</v>
      </c>
      <c r="BI116" s="86">
        <f t="shared" si="81"/>
        <v>4.6820000000000004</v>
      </c>
      <c r="BJ116" s="86">
        <f t="shared" si="82"/>
        <v>3.6470000000000002</v>
      </c>
      <c r="BK116" s="92">
        <f t="shared" si="83"/>
        <v>3.3919999999999999</v>
      </c>
    </row>
    <row r="117" spans="48:63" ht="15" x14ac:dyDescent="0.2">
      <c r="AV117" s="131">
        <f t="shared" si="84"/>
        <v>40756</v>
      </c>
      <c r="AW117" s="150">
        <v>3.8920000000000003</v>
      </c>
      <c r="AX117" s="150">
        <v>0</v>
      </c>
      <c r="AY117" s="150">
        <v>0.5</v>
      </c>
      <c r="AZ117" s="150">
        <v>0.43</v>
      </c>
      <c r="BA117" s="150">
        <v>-0.19500000000000001</v>
      </c>
      <c r="BB117" s="150">
        <v>-0.45</v>
      </c>
      <c r="BC117" s="82"/>
      <c r="BD117" s="91">
        <f t="shared" si="76"/>
        <v>40756</v>
      </c>
      <c r="BE117" s="86">
        <f t="shared" si="77"/>
        <v>3.9920000000000004</v>
      </c>
      <c r="BF117" s="86">
        <f t="shared" si="78"/>
        <v>3.8920000000000003</v>
      </c>
      <c r="BG117" s="86">
        <f t="shared" si="79"/>
        <v>4.3920000000000003</v>
      </c>
      <c r="BH117" s="86">
        <f t="shared" si="80"/>
        <v>4.3220000000000001</v>
      </c>
      <c r="BI117" s="86">
        <f t="shared" si="81"/>
        <v>4.7320000000000002</v>
      </c>
      <c r="BJ117" s="86">
        <f t="shared" si="82"/>
        <v>3.6970000000000005</v>
      </c>
      <c r="BK117" s="92">
        <f t="shared" si="83"/>
        <v>3.4420000000000002</v>
      </c>
    </row>
    <row r="118" spans="48:63" ht="15" x14ac:dyDescent="0.2">
      <c r="AV118" s="131">
        <f t="shared" si="84"/>
        <v>40787</v>
      </c>
      <c r="AW118" s="150">
        <v>3.8770000000000002</v>
      </c>
      <c r="AX118" s="150">
        <v>0</v>
      </c>
      <c r="AY118" s="150">
        <v>0.5</v>
      </c>
      <c r="AZ118" s="150">
        <v>0.43</v>
      </c>
      <c r="BA118" s="150">
        <v>-0.19500000000000001</v>
      </c>
      <c r="BB118" s="150">
        <v>-0.45</v>
      </c>
      <c r="BC118" s="82"/>
      <c r="BD118" s="91">
        <f t="shared" si="76"/>
        <v>40787</v>
      </c>
      <c r="BE118" s="86">
        <f t="shared" si="77"/>
        <v>3.9770000000000003</v>
      </c>
      <c r="BF118" s="86">
        <f t="shared" si="78"/>
        <v>3.8770000000000002</v>
      </c>
      <c r="BG118" s="86">
        <f t="shared" si="79"/>
        <v>4.3770000000000007</v>
      </c>
      <c r="BH118" s="86">
        <f t="shared" si="80"/>
        <v>4.3070000000000004</v>
      </c>
      <c r="BI118" s="86">
        <f t="shared" si="81"/>
        <v>4.7170000000000005</v>
      </c>
      <c r="BJ118" s="86">
        <f t="shared" si="82"/>
        <v>3.6820000000000004</v>
      </c>
      <c r="BK118" s="92">
        <f t="shared" si="83"/>
        <v>3.427</v>
      </c>
    </row>
    <row r="119" spans="48:63" ht="15" x14ac:dyDescent="0.2">
      <c r="AV119" s="131">
        <f t="shared" si="84"/>
        <v>40817</v>
      </c>
      <c r="AW119" s="150">
        <v>3.8920000000000003</v>
      </c>
      <c r="AX119" s="150">
        <v>0</v>
      </c>
      <c r="AY119" s="150">
        <v>0.5</v>
      </c>
      <c r="AZ119" s="150">
        <v>0.43</v>
      </c>
      <c r="BA119" s="150">
        <v>-0.19500000000000001</v>
      </c>
      <c r="BB119" s="150">
        <v>-0.45</v>
      </c>
      <c r="BC119" s="82"/>
      <c r="BD119" s="91">
        <f t="shared" si="76"/>
        <v>40817</v>
      </c>
      <c r="BE119" s="86">
        <f t="shared" si="77"/>
        <v>3.9920000000000004</v>
      </c>
      <c r="BF119" s="86">
        <f t="shared" si="78"/>
        <v>3.8920000000000003</v>
      </c>
      <c r="BG119" s="86">
        <f t="shared" si="79"/>
        <v>4.3920000000000003</v>
      </c>
      <c r="BH119" s="86">
        <f t="shared" si="80"/>
        <v>4.3220000000000001</v>
      </c>
      <c r="BI119" s="86">
        <f t="shared" si="81"/>
        <v>4.7320000000000002</v>
      </c>
      <c r="BJ119" s="86">
        <f t="shared" si="82"/>
        <v>3.6970000000000005</v>
      </c>
      <c r="BK119" s="92">
        <f t="shared" si="83"/>
        <v>3.4420000000000002</v>
      </c>
    </row>
    <row r="120" spans="48:63" ht="15" x14ac:dyDescent="0.2">
      <c r="AV120" s="131">
        <f t="shared" si="84"/>
        <v>40848</v>
      </c>
      <c r="AW120" s="150">
        <v>4.0369999999999999</v>
      </c>
      <c r="AX120" s="150">
        <v>0</v>
      </c>
      <c r="AY120" s="150">
        <v>0.5</v>
      </c>
      <c r="AZ120" s="150">
        <v>0.35</v>
      </c>
      <c r="BA120" s="150">
        <v>-0.13500000000000001</v>
      </c>
      <c r="BB120" s="150">
        <v>-0.3</v>
      </c>
      <c r="BC120" s="82"/>
      <c r="BD120" s="91">
        <f t="shared" si="76"/>
        <v>40848</v>
      </c>
      <c r="BE120" s="86">
        <f t="shared" si="77"/>
        <v>4.1369999999999996</v>
      </c>
      <c r="BF120" s="86">
        <f t="shared" si="78"/>
        <v>4.0369999999999999</v>
      </c>
      <c r="BG120" s="86">
        <f t="shared" si="79"/>
        <v>4.5369999999999999</v>
      </c>
      <c r="BH120" s="86">
        <f t="shared" si="80"/>
        <v>4.3869999999999996</v>
      </c>
      <c r="BI120" s="86">
        <f t="shared" si="81"/>
        <v>4.7969999999999997</v>
      </c>
      <c r="BJ120" s="86">
        <f t="shared" si="82"/>
        <v>3.9020000000000001</v>
      </c>
      <c r="BK120" s="92">
        <f t="shared" si="83"/>
        <v>3.7370000000000001</v>
      </c>
    </row>
    <row r="121" spans="48:63" ht="15" x14ac:dyDescent="0.2">
      <c r="AV121" s="131">
        <f t="shared" si="84"/>
        <v>40878</v>
      </c>
      <c r="AW121" s="150">
        <v>4.1720000000000006</v>
      </c>
      <c r="AX121" s="150">
        <v>0</v>
      </c>
      <c r="AY121" s="150">
        <v>0.5</v>
      </c>
      <c r="AZ121" s="150">
        <v>0.35</v>
      </c>
      <c r="BA121" s="150">
        <v>-0.13500000000000001</v>
      </c>
      <c r="BB121" s="150">
        <v>-0.3</v>
      </c>
      <c r="BC121" s="82"/>
      <c r="BD121" s="91">
        <f t="shared" si="76"/>
        <v>40878</v>
      </c>
      <c r="BE121" s="86">
        <f t="shared" si="77"/>
        <v>4.2720000000000002</v>
      </c>
      <c r="BF121" s="86">
        <f t="shared" si="78"/>
        <v>4.1720000000000006</v>
      </c>
      <c r="BG121" s="86">
        <f t="shared" si="79"/>
        <v>4.6720000000000006</v>
      </c>
      <c r="BH121" s="86">
        <f t="shared" si="80"/>
        <v>4.5220000000000002</v>
      </c>
      <c r="BI121" s="86">
        <f t="shared" si="81"/>
        <v>4.9320000000000004</v>
      </c>
      <c r="BJ121" s="86">
        <f t="shared" si="82"/>
        <v>4.0370000000000008</v>
      </c>
      <c r="BK121" s="92">
        <f t="shared" si="83"/>
        <v>3.8720000000000008</v>
      </c>
    </row>
    <row r="122" spans="48:63" ht="15" x14ac:dyDescent="0.2">
      <c r="AV122" s="131">
        <f t="shared" si="84"/>
        <v>40909</v>
      </c>
      <c r="AW122" s="150">
        <v>4.2195</v>
      </c>
      <c r="AX122" s="150">
        <v>0</v>
      </c>
      <c r="AY122" s="150">
        <v>0.5</v>
      </c>
      <c r="AZ122" s="150">
        <v>0.35</v>
      </c>
      <c r="BA122" s="150">
        <v>-0.13500000000000001</v>
      </c>
      <c r="BB122" s="150">
        <v>-0.3</v>
      </c>
      <c r="BC122" s="82"/>
      <c r="BD122" s="91">
        <f t="shared" si="76"/>
        <v>40909</v>
      </c>
      <c r="BE122" s="86">
        <f t="shared" si="77"/>
        <v>4.3194999999999997</v>
      </c>
      <c r="BF122" s="86">
        <f t="shared" si="78"/>
        <v>4.2195</v>
      </c>
      <c r="BG122" s="86">
        <f t="shared" si="79"/>
        <v>4.7195</v>
      </c>
      <c r="BH122" s="86">
        <f t="shared" si="80"/>
        <v>4.5694999999999997</v>
      </c>
      <c r="BI122" s="86">
        <f t="shared" si="81"/>
        <v>4.9794999999999998</v>
      </c>
      <c r="BJ122" s="86">
        <f t="shared" si="82"/>
        <v>4.0845000000000002</v>
      </c>
      <c r="BK122" s="92">
        <f t="shared" si="83"/>
        <v>3.9195000000000002</v>
      </c>
    </row>
    <row r="123" spans="48:63" ht="15" x14ac:dyDescent="0.2">
      <c r="AV123" s="131">
        <f t="shared" si="84"/>
        <v>40940</v>
      </c>
      <c r="AW123" s="150">
        <v>4.1385000000000005</v>
      </c>
      <c r="AX123" s="150">
        <v>0</v>
      </c>
      <c r="AY123" s="150">
        <v>0.5</v>
      </c>
      <c r="AZ123" s="150">
        <v>0.35</v>
      </c>
      <c r="BA123" s="150">
        <v>-0.13500000000000001</v>
      </c>
      <c r="BB123" s="150">
        <v>-0.3</v>
      </c>
      <c r="BC123" s="82"/>
      <c r="BD123" s="91">
        <f t="shared" si="76"/>
        <v>40940</v>
      </c>
      <c r="BE123" s="86">
        <f t="shared" si="77"/>
        <v>4.2385000000000002</v>
      </c>
      <c r="BF123" s="86">
        <f t="shared" si="78"/>
        <v>4.1385000000000005</v>
      </c>
      <c r="BG123" s="86">
        <f t="shared" si="79"/>
        <v>4.6385000000000005</v>
      </c>
      <c r="BH123" s="86">
        <f t="shared" si="80"/>
        <v>4.4885000000000002</v>
      </c>
      <c r="BI123" s="86">
        <f t="shared" si="81"/>
        <v>4.8985000000000003</v>
      </c>
      <c r="BJ123" s="86">
        <f t="shared" si="82"/>
        <v>4.0035000000000007</v>
      </c>
      <c r="BK123" s="92">
        <f t="shared" si="83"/>
        <v>3.8385000000000007</v>
      </c>
    </row>
    <row r="124" spans="48:63" ht="15" x14ac:dyDescent="0.2">
      <c r="AV124" s="131">
        <f t="shared" si="84"/>
        <v>40969</v>
      </c>
      <c r="AW124" s="150">
        <v>4.0385</v>
      </c>
      <c r="AX124" s="150">
        <v>0</v>
      </c>
      <c r="AY124" s="150">
        <v>0.5</v>
      </c>
      <c r="AZ124" s="150">
        <v>0.35</v>
      </c>
      <c r="BA124" s="150">
        <v>-0.13500000000000001</v>
      </c>
      <c r="BB124" s="150">
        <v>-0.3</v>
      </c>
      <c r="BC124" s="82"/>
      <c r="BD124" s="91">
        <f t="shared" si="76"/>
        <v>40969</v>
      </c>
      <c r="BE124" s="86">
        <f t="shared" si="77"/>
        <v>4.1384999999999996</v>
      </c>
      <c r="BF124" s="86">
        <f t="shared" si="78"/>
        <v>4.0385</v>
      </c>
      <c r="BG124" s="86">
        <f t="shared" si="79"/>
        <v>4.5385</v>
      </c>
      <c r="BH124" s="86">
        <f t="shared" si="80"/>
        <v>4.3884999999999996</v>
      </c>
      <c r="BI124" s="86">
        <f t="shared" si="81"/>
        <v>4.7984999999999998</v>
      </c>
      <c r="BJ124" s="86">
        <f t="shared" si="82"/>
        <v>3.9035000000000002</v>
      </c>
      <c r="BK124" s="92">
        <f t="shared" si="83"/>
        <v>3.7385000000000002</v>
      </c>
    </row>
    <row r="125" spans="48:63" ht="15" x14ac:dyDescent="0.2">
      <c r="AV125" s="131">
        <f t="shared" si="84"/>
        <v>41000</v>
      </c>
      <c r="AW125" s="150">
        <v>3.8565</v>
      </c>
      <c r="AX125" s="150">
        <v>0</v>
      </c>
      <c r="AY125" s="150">
        <v>0.5</v>
      </c>
      <c r="AZ125" s="150">
        <v>0.43</v>
      </c>
      <c r="BA125" s="150">
        <v>-0.19500000000000001</v>
      </c>
      <c r="BB125" s="150">
        <v>-0.45</v>
      </c>
      <c r="BC125" s="82"/>
      <c r="BD125" s="91">
        <f t="shared" si="76"/>
        <v>41000</v>
      </c>
      <c r="BE125" s="86">
        <f t="shared" si="77"/>
        <v>3.9565000000000001</v>
      </c>
      <c r="BF125" s="86">
        <f t="shared" si="78"/>
        <v>3.8565</v>
      </c>
      <c r="BG125" s="86">
        <f t="shared" si="79"/>
        <v>4.3565000000000005</v>
      </c>
      <c r="BH125" s="86">
        <f t="shared" si="80"/>
        <v>4.2865000000000002</v>
      </c>
      <c r="BI125" s="86">
        <f t="shared" si="81"/>
        <v>4.6965000000000003</v>
      </c>
      <c r="BJ125" s="86">
        <f t="shared" si="82"/>
        <v>3.6615000000000002</v>
      </c>
      <c r="BK125" s="92">
        <f t="shared" si="83"/>
        <v>3.4064999999999999</v>
      </c>
    </row>
    <row r="126" spans="48:63" ht="15" x14ac:dyDescent="0.2">
      <c r="AV126" s="131">
        <f t="shared" si="84"/>
        <v>41030</v>
      </c>
      <c r="AW126" s="150">
        <v>3.8595000000000002</v>
      </c>
      <c r="AX126" s="150">
        <v>0</v>
      </c>
      <c r="AY126" s="150">
        <v>0.5</v>
      </c>
      <c r="AZ126" s="150">
        <v>0.43</v>
      </c>
      <c r="BA126" s="150">
        <v>-0.19500000000000001</v>
      </c>
      <c r="BB126" s="150">
        <v>-0.45</v>
      </c>
      <c r="BC126" s="82"/>
      <c r="BD126" s="91">
        <f t="shared" si="76"/>
        <v>41030</v>
      </c>
      <c r="BE126" s="86">
        <f t="shared" si="77"/>
        <v>3.9595000000000002</v>
      </c>
      <c r="BF126" s="86">
        <f t="shared" si="78"/>
        <v>3.8595000000000002</v>
      </c>
      <c r="BG126" s="86">
        <f t="shared" si="79"/>
        <v>4.3595000000000006</v>
      </c>
      <c r="BH126" s="86">
        <f t="shared" si="80"/>
        <v>4.2895000000000003</v>
      </c>
      <c r="BI126" s="86">
        <f t="shared" si="81"/>
        <v>4.6995000000000005</v>
      </c>
      <c r="BJ126" s="86">
        <f t="shared" si="82"/>
        <v>3.6645000000000003</v>
      </c>
      <c r="BK126" s="92">
        <f t="shared" si="83"/>
        <v>3.4095</v>
      </c>
    </row>
    <row r="127" spans="48:63" ht="15" x14ac:dyDescent="0.2">
      <c r="AV127" s="131">
        <f t="shared" si="84"/>
        <v>41061</v>
      </c>
      <c r="AW127" s="150">
        <v>3.8995000000000002</v>
      </c>
      <c r="AX127" s="150">
        <v>0</v>
      </c>
      <c r="AY127" s="150">
        <v>0.5</v>
      </c>
      <c r="AZ127" s="150">
        <v>0.43</v>
      </c>
      <c r="BA127" s="150">
        <v>-0.19500000000000001</v>
      </c>
      <c r="BB127" s="150">
        <v>-0.45</v>
      </c>
      <c r="BC127" s="82"/>
      <c r="BD127" s="91">
        <f t="shared" si="76"/>
        <v>41061</v>
      </c>
      <c r="BE127" s="86">
        <f t="shared" si="77"/>
        <v>3.9995000000000003</v>
      </c>
      <c r="BF127" s="86">
        <f t="shared" si="78"/>
        <v>3.8995000000000002</v>
      </c>
      <c r="BG127" s="86">
        <f t="shared" si="79"/>
        <v>4.3994999999999997</v>
      </c>
      <c r="BH127" s="86">
        <f t="shared" si="80"/>
        <v>4.3295000000000003</v>
      </c>
      <c r="BI127" s="86">
        <f t="shared" si="81"/>
        <v>4.7395000000000005</v>
      </c>
      <c r="BJ127" s="86">
        <f t="shared" si="82"/>
        <v>3.7045000000000003</v>
      </c>
      <c r="BK127" s="92">
        <f t="shared" si="83"/>
        <v>3.4495</v>
      </c>
    </row>
    <row r="128" spans="48:63" ht="15" x14ac:dyDescent="0.2">
      <c r="AV128" s="131">
        <f t="shared" si="84"/>
        <v>41091</v>
      </c>
      <c r="AW128" s="150">
        <v>3.9395000000000002</v>
      </c>
      <c r="AX128" s="150">
        <v>0</v>
      </c>
      <c r="AY128" s="150">
        <v>0.5</v>
      </c>
      <c r="AZ128" s="150">
        <v>0.43</v>
      </c>
      <c r="BA128" s="150">
        <v>-0.19500000000000001</v>
      </c>
      <c r="BB128" s="150">
        <v>-0.45</v>
      </c>
      <c r="BC128" s="82"/>
      <c r="BD128" s="91">
        <f t="shared" si="76"/>
        <v>41091</v>
      </c>
      <c r="BE128" s="86">
        <f t="shared" si="77"/>
        <v>4.0395000000000003</v>
      </c>
      <c r="BF128" s="86">
        <f t="shared" si="78"/>
        <v>3.9395000000000002</v>
      </c>
      <c r="BG128" s="86">
        <f t="shared" si="79"/>
        <v>4.4395000000000007</v>
      </c>
      <c r="BH128" s="86">
        <f t="shared" si="80"/>
        <v>4.3695000000000004</v>
      </c>
      <c r="BI128" s="86">
        <f t="shared" si="81"/>
        <v>4.7795000000000005</v>
      </c>
      <c r="BJ128" s="86">
        <f t="shared" si="82"/>
        <v>3.7445000000000004</v>
      </c>
      <c r="BK128" s="92">
        <f t="shared" si="83"/>
        <v>3.4895</v>
      </c>
    </row>
    <row r="129" spans="48:63" ht="15" x14ac:dyDescent="0.2">
      <c r="AV129" s="131">
        <f t="shared" si="84"/>
        <v>41122</v>
      </c>
      <c r="AW129" s="150">
        <v>3.9895</v>
      </c>
      <c r="AX129" s="150">
        <v>0</v>
      </c>
      <c r="AY129" s="150">
        <v>0.5</v>
      </c>
      <c r="AZ129" s="150">
        <v>0.43</v>
      </c>
      <c r="BA129" s="150">
        <v>-0.19500000000000001</v>
      </c>
      <c r="BB129" s="150">
        <v>-0.45</v>
      </c>
      <c r="BC129" s="82"/>
      <c r="BD129" s="91">
        <f t="shared" si="76"/>
        <v>41122</v>
      </c>
      <c r="BE129" s="86">
        <f t="shared" si="77"/>
        <v>4.0895000000000001</v>
      </c>
      <c r="BF129" s="86">
        <f t="shared" si="78"/>
        <v>3.9895</v>
      </c>
      <c r="BG129" s="86">
        <f t="shared" si="79"/>
        <v>4.4894999999999996</v>
      </c>
      <c r="BH129" s="86">
        <f t="shared" si="80"/>
        <v>4.4195000000000002</v>
      </c>
      <c r="BI129" s="86">
        <f t="shared" si="81"/>
        <v>4.8295000000000003</v>
      </c>
      <c r="BJ129" s="86">
        <f t="shared" si="82"/>
        <v>3.7945000000000002</v>
      </c>
      <c r="BK129" s="92">
        <f t="shared" si="83"/>
        <v>3.5394999999999999</v>
      </c>
    </row>
    <row r="130" spans="48:63" ht="15" x14ac:dyDescent="0.2">
      <c r="AV130" s="131">
        <f t="shared" si="84"/>
        <v>41153</v>
      </c>
      <c r="AW130" s="150">
        <v>3.9745000000000004</v>
      </c>
      <c r="AX130" s="150">
        <v>0</v>
      </c>
      <c r="AY130" s="150">
        <v>0.5</v>
      </c>
      <c r="AZ130" s="150">
        <v>0.43</v>
      </c>
      <c r="BA130" s="150">
        <v>-0.19500000000000001</v>
      </c>
      <c r="BB130" s="150">
        <v>-0.45</v>
      </c>
      <c r="BC130" s="82"/>
      <c r="BD130" s="91">
        <f t="shared" ref="BD130:BD193" si="85">AV130</f>
        <v>41153</v>
      </c>
      <c r="BE130" s="86">
        <f t="shared" si="77"/>
        <v>4.0745000000000005</v>
      </c>
      <c r="BF130" s="86">
        <f t="shared" si="78"/>
        <v>3.9745000000000004</v>
      </c>
      <c r="BG130" s="86">
        <f t="shared" si="79"/>
        <v>4.4745000000000008</v>
      </c>
      <c r="BH130" s="86">
        <f t="shared" si="80"/>
        <v>4.4045000000000005</v>
      </c>
      <c r="BI130" s="86">
        <f t="shared" si="81"/>
        <v>4.8145000000000007</v>
      </c>
      <c r="BJ130" s="86">
        <f t="shared" si="82"/>
        <v>3.7795000000000005</v>
      </c>
      <c r="BK130" s="92">
        <f t="shared" si="83"/>
        <v>3.5245000000000002</v>
      </c>
    </row>
    <row r="131" spans="48:63" ht="15" x14ac:dyDescent="0.2">
      <c r="AV131" s="131">
        <f t="shared" si="84"/>
        <v>41183</v>
      </c>
      <c r="AW131" s="150">
        <v>3.9895</v>
      </c>
      <c r="AX131" s="150">
        <v>0</v>
      </c>
      <c r="AY131" s="150">
        <v>0.5</v>
      </c>
      <c r="AZ131" s="150">
        <v>0.43</v>
      </c>
      <c r="BA131" s="150">
        <v>-0.19500000000000001</v>
      </c>
      <c r="BB131" s="150">
        <v>-0.45</v>
      </c>
      <c r="BC131" s="82"/>
      <c r="BD131" s="91">
        <f t="shared" si="85"/>
        <v>41183</v>
      </c>
      <c r="BE131" s="86">
        <f t="shared" ref="BE131:BE194" si="86">$AW131+$AX131+$BE$1</f>
        <v>4.0895000000000001</v>
      </c>
      <c r="BF131" s="86">
        <f t="shared" ref="BF131:BF194" si="87">$AW131+$AX131</f>
        <v>3.9895</v>
      </c>
      <c r="BG131" s="86">
        <f t="shared" ref="BG131:BG194" si="88">$AW131+$AY131</f>
        <v>4.4894999999999996</v>
      </c>
      <c r="BH131" s="86">
        <f t="shared" ref="BH131:BH194" si="89">$AW131+$AZ131</f>
        <v>4.4195000000000002</v>
      </c>
      <c r="BI131" s="86">
        <f t="shared" ref="BI131:BI194" si="90">$AW131+$AZ131+$BI$1</f>
        <v>4.8295000000000003</v>
      </c>
      <c r="BJ131" s="86">
        <f t="shared" ref="BJ131:BJ194" si="91">$AW131+$BA131</f>
        <v>3.7945000000000002</v>
      </c>
      <c r="BK131" s="92">
        <f t="shared" ref="BK131:BK194" si="92">$AW131+$BB131</f>
        <v>3.5394999999999999</v>
      </c>
    </row>
    <row r="132" spans="48:63" ht="15" x14ac:dyDescent="0.2">
      <c r="AV132" s="131">
        <f t="shared" ref="AV132:AV195" si="93">EOMONTH(AV131,0)+1</f>
        <v>41214</v>
      </c>
      <c r="AW132" s="150">
        <v>4.1345000000000001</v>
      </c>
      <c r="AX132" s="150">
        <v>0</v>
      </c>
      <c r="AY132" s="150">
        <v>0.5</v>
      </c>
      <c r="AZ132" s="150">
        <v>0.35</v>
      </c>
      <c r="BA132" s="150">
        <v>-0.13500000000000001</v>
      </c>
      <c r="BB132" s="150">
        <v>-0.3</v>
      </c>
      <c r="BC132" s="82"/>
      <c r="BD132" s="91">
        <f t="shared" si="85"/>
        <v>41214</v>
      </c>
      <c r="BE132" s="86">
        <f t="shared" si="86"/>
        <v>4.2344999999999997</v>
      </c>
      <c r="BF132" s="86">
        <f t="shared" si="87"/>
        <v>4.1345000000000001</v>
      </c>
      <c r="BG132" s="86">
        <f t="shared" si="88"/>
        <v>4.6345000000000001</v>
      </c>
      <c r="BH132" s="86">
        <f t="shared" si="89"/>
        <v>4.4844999999999997</v>
      </c>
      <c r="BI132" s="86">
        <f t="shared" si="90"/>
        <v>4.8944999999999999</v>
      </c>
      <c r="BJ132" s="86">
        <f t="shared" si="91"/>
        <v>3.9995000000000003</v>
      </c>
      <c r="BK132" s="92">
        <f t="shared" si="92"/>
        <v>3.8345000000000002</v>
      </c>
    </row>
    <row r="133" spans="48:63" ht="15" x14ac:dyDescent="0.2">
      <c r="AV133" s="131">
        <f t="shared" si="93"/>
        <v>41244</v>
      </c>
      <c r="AW133" s="150">
        <v>4.2694999999999999</v>
      </c>
      <c r="AX133" s="150">
        <v>0</v>
      </c>
      <c r="AY133" s="150">
        <v>0.5</v>
      </c>
      <c r="AZ133" s="150">
        <v>0.35</v>
      </c>
      <c r="BA133" s="150">
        <v>-0.13500000000000001</v>
      </c>
      <c r="BB133" s="150">
        <v>-0.3</v>
      </c>
      <c r="BC133" s="82"/>
      <c r="BD133" s="91">
        <f t="shared" si="85"/>
        <v>41244</v>
      </c>
      <c r="BE133" s="86">
        <f t="shared" si="86"/>
        <v>4.3694999999999995</v>
      </c>
      <c r="BF133" s="86">
        <f t="shared" si="87"/>
        <v>4.2694999999999999</v>
      </c>
      <c r="BG133" s="86">
        <f t="shared" si="88"/>
        <v>4.7694999999999999</v>
      </c>
      <c r="BH133" s="86">
        <f t="shared" si="89"/>
        <v>4.6194999999999995</v>
      </c>
      <c r="BI133" s="86">
        <f t="shared" si="90"/>
        <v>5.0294999999999996</v>
      </c>
      <c r="BJ133" s="86">
        <f t="shared" si="91"/>
        <v>4.1345000000000001</v>
      </c>
      <c r="BK133" s="92">
        <f t="shared" si="92"/>
        <v>3.9695</v>
      </c>
    </row>
    <row r="134" spans="48:63" ht="15" x14ac:dyDescent="0.2">
      <c r="AV134" s="131">
        <f t="shared" si="93"/>
        <v>41275</v>
      </c>
      <c r="AW134" s="150">
        <v>4.3170000000000002</v>
      </c>
      <c r="AX134" s="150">
        <v>0</v>
      </c>
      <c r="AY134" s="150">
        <v>0.5</v>
      </c>
      <c r="AZ134" s="150">
        <v>0.35</v>
      </c>
      <c r="BA134" s="150">
        <v>-0.13500000000000001</v>
      </c>
      <c r="BB134" s="150">
        <v>-0.3</v>
      </c>
      <c r="BC134" s="82"/>
      <c r="BD134" s="91">
        <f t="shared" si="85"/>
        <v>41275</v>
      </c>
      <c r="BE134" s="86">
        <f t="shared" si="86"/>
        <v>4.4169999999999998</v>
      </c>
      <c r="BF134" s="86">
        <f t="shared" si="87"/>
        <v>4.3170000000000002</v>
      </c>
      <c r="BG134" s="86">
        <f t="shared" si="88"/>
        <v>4.8170000000000002</v>
      </c>
      <c r="BH134" s="86">
        <f t="shared" si="89"/>
        <v>4.6669999999999998</v>
      </c>
      <c r="BI134" s="86">
        <f t="shared" si="90"/>
        <v>5.077</v>
      </c>
      <c r="BJ134" s="86">
        <f t="shared" si="91"/>
        <v>4.1820000000000004</v>
      </c>
      <c r="BK134" s="92">
        <f t="shared" si="92"/>
        <v>4.0170000000000003</v>
      </c>
    </row>
    <row r="135" spans="48:63" ht="15" x14ac:dyDescent="0.2">
      <c r="AV135" s="131">
        <f t="shared" si="93"/>
        <v>41306</v>
      </c>
      <c r="AW135" s="150">
        <v>4.2359999999999998</v>
      </c>
      <c r="AX135" s="150">
        <v>0</v>
      </c>
      <c r="AY135" s="150">
        <v>0.5</v>
      </c>
      <c r="AZ135" s="150">
        <v>0.35</v>
      </c>
      <c r="BA135" s="150">
        <v>-0.13500000000000001</v>
      </c>
      <c r="BB135" s="150">
        <v>-0.3</v>
      </c>
      <c r="BC135" s="82"/>
      <c r="BD135" s="91">
        <f t="shared" si="85"/>
        <v>41306</v>
      </c>
      <c r="BE135" s="86">
        <f t="shared" si="86"/>
        <v>4.3359999999999994</v>
      </c>
      <c r="BF135" s="86">
        <f t="shared" si="87"/>
        <v>4.2359999999999998</v>
      </c>
      <c r="BG135" s="86">
        <f t="shared" si="88"/>
        <v>4.7359999999999998</v>
      </c>
      <c r="BH135" s="86">
        <f t="shared" si="89"/>
        <v>4.5859999999999994</v>
      </c>
      <c r="BI135" s="86">
        <f t="shared" si="90"/>
        <v>4.9959999999999996</v>
      </c>
      <c r="BJ135" s="86">
        <f t="shared" si="91"/>
        <v>4.101</v>
      </c>
      <c r="BK135" s="92">
        <f t="shared" si="92"/>
        <v>3.9359999999999999</v>
      </c>
    </row>
    <row r="136" spans="48:63" ht="15" x14ac:dyDescent="0.2">
      <c r="AV136" s="131">
        <f t="shared" si="93"/>
        <v>41334</v>
      </c>
      <c r="AW136" s="150">
        <v>4.1360000000000001</v>
      </c>
      <c r="AX136" s="150">
        <v>0</v>
      </c>
      <c r="AY136" s="150">
        <v>0.5</v>
      </c>
      <c r="AZ136" s="150">
        <v>0.35</v>
      </c>
      <c r="BA136" s="150">
        <v>-0.13500000000000001</v>
      </c>
      <c r="BB136" s="150">
        <v>-0.3</v>
      </c>
      <c r="BC136" s="82"/>
      <c r="BD136" s="91">
        <f t="shared" si="85"/>
        <v>41334</v>
      </c>
      <c r="BE136" s="86">
        <f t="shared" si="86"/>
        <v>4.2359999999999998</v>
      </c>
      <c r="BF136" s="86">
        <f t="shared" si="87"/>
        <v>4.1360000000000001</v>
      </c>
      <c r="BG136" s="86">
        <f t="shared" si="88"/>
        <v>4.6360000000000001</v>
      </c>
      <c r="BH136" s="86">
        <f t="shared" si="89"/>
        <v>4.4859999999999998</v>
      </c>
      <c r="BI136" s="86">
        <f t="shared" si="90"/>
        <v>4.8959999999999999</v>
      </c>
      <c r="BJ136" s="86">
        <f t="shared" si="91"/>
        <v>4.0010000000000003</v>
      </c>
      <c r="BK136" s="92">
        <f t="shared" si="92"/>
        <v>3.8360000000000003</v>
      </c>
    </row>
    <row r="137" spans="48:63" ht="15" x14ac:dyDescent="0.2">
      <c r="AV137" s="131">
        <f t="shared" si="93"/>
        <v>41365</v>
      </c>
      <c r="AW137" s="150">
        <v>3.9540000000000002</v>
      </c>
      <c r="AX137" s="150">
        <v>0</v>
      </c>
      <c r="AY137" s="150">
        <v>0.5</v>
      </c>
      <c r="AZ137" s="150">
        <v>0.43</v>
      </c>
      <c r="BA137" s="150">
        <v>-0.19500000000000001</v>
      </c>
      <c r="BB137" s="150">
        <v>-0.45</v>
      </c>
      <c r="BC137" s="82"/>
      <c r="BD137" s="91">
        <f t="shared" si="85"/>
        <v>41365</v>
      </c>
      <c r="BE137" s="86">
        <f t="shared" si="86"/>
        <v>4.0540000000000003</v>
      </c>
      <c r="BF137" s="86">
        <f t="shared" si="87"/>
        <v>3.9540000000000002</v>
      </c>
      <c r="BG137" s="86">
        <f t="shared" si="88"/>
        <v>4.4540000000000006</v>
      </c>
      <c r="BH137" s="86">
        <f t="shared" si="89"/>
        <v>4.3840000000000003</v>
      </c>
      <c r="BI137" s="86">
        <f t="shared" si="90"/>
        <v>4.7940000000000005</v>
      </c>
      <c r="BJ137" s="86">
        <f t="shared" si="91"/>
        <v>3.7590000000000003</v>
      </c>
      <c r="BK137" s="92">
        <f t="shared" si="92"/>
        <v>3.504</v>
      </c>
    </row>
    <row r="138" spans="48:63" ht="15" x14ac:dyDescent="0.2">
      <c r="AV138" s="131">
        <f t="shared" si="93"/>
        <v>41395</v>
      </c>
      <c r="AW138" s="150">
        <v>3.9570000000000003</v>
      </c>
      <c r="AX138" s="150">
        <v>0</v>
      </c>
      <c r="AY138" s="150">
        <v>0.5</v>
      </c>
      <c r="AZ138" s="150">
        <v>0.43</v>
      </c>
      <c r="BA138" s="150">
        <v>-0.19500000000000001</v>
      </c>
      <c r="BB138" s="150">
        <v>-0.45</v>
      </c>
      <c r="BC138" s="82"/>
      <c r="BD138" s="91">
        <f t="shared" si="85"/>
        <v>41395</v>
      </c>
      <c r="BE138" s="86">
        <f t="shared" si="86"/>
        <v>4.0570000000000004</v>
      </c>
      <c r="BF138" s="86">
        <f t="shared" si="87"/>
        <v>3.9570000000000003</v>
      </c>
      <c r="BG138" s="86">
        <f t="shared" si="88"/>
        <v>4.4570000000000007</v>
      </c>
      <c r="BH138" s="86">
        <f t="shared" si="89"/>
        <v>4.3870000000000005</v>
      </c>
      <c r="BI138" s="86">
        <f t="shared" si="90"/>
        <v>4.7970000000000006</v>
      </c>
      <c r="BJ138" s="86">
        <f t="shared" si="91"/>
        <v>3.7620000000000005</v>
      </c>
      <c r="BK138" s="92">
        <f t="shared" si="92"/>
        <v>3.5070000000000001</v>
      </c>
    </row>
    <row r="139" spans="48:63" ht="15" x14ac:dyDescent="0.2">
      <c r="AV139" s="131">
        <f t="shared" si="93"/>
        <v>41426</v>
      </c>
      <c r="AW139" s="150">
        <v>3.9970000000000003</v>
      </c>
      <c r="AX139" s="150">
        <v>0</v>
      </c>
      <c r="AY139" s="150">
        <v>0.5</v>
      </c>
      <c r="AZ139" s="150">
        <v>0.43</v>
      </c>
      <c r="BA139" s="150">
        <v>-0.19500000000000001</v>
      </c>
      <c r="BB139" s="150">
        <v>-0.45</v>
      </c>
      <c r="BC139" s="82"/>
      <c r="BD139" s="91">
        <f t="shared" si="85"/>
        <v>41426</v>
      </c>
      <c r="BE139" s="86">
        <f t="shared" si="86"/>
        <v>4.0970000000000004</v>
      </c>
      <c r="BF139" s="86">
        <f t="shared" si="87"/>
        <v>3.9970000000000003</v>
      </c>
      <c r="BG139" s="86">
        <f t="shared" si="88"/>
        <v>4.4969999999999999</v>
      </c>
      <c r="BH139" s="86">
        <f t="shared" si="89"/>
        <v>4.4270000000000005</v>
      </c>
      <c r="BI139" s="86">
        <f t="shared" si="90"/>
        <v>4.8370000000000006</v>
      </c>
      <c r="BJ139" s="86">
        <f t="shared" si="91"/>
        <v>3.8020000000000005</v>
      </c>
      <c r="BK139" s="92">
        <f t="shared" si="92"/>
        <v>3.5470000000000002</v>
      </c>
    </row>
    <row r="140" spans="48:63" ht="15" x14ac:dyDescent="0.2">
      <c r="AV140" s="131">
        <f t="shared" si="93"/>
        <v>41456</v>
      </c>
      <c r="AW140" s="150">
        <v>4.0369999999999999</v>
      </c>
      <c r="AX140" s="150">
        <v>0</v>
      </c>
      <c r="AY140" s="150">
        <v>0.5</v>
      </c>
      <c r="AZ140" s="150">
        <v>0.43</v>
      </c>
      <c r="BA140" s="150">
        <v>-0.19500000000000001</v>
      </c>
      <c r="BB140" s="150">
        <v>-0.45</v>
      </c>
      <c r="BC140" s="82"/>
      <c r="BD140" s="91">
        <f t="shared" si="85"/>
        <v>41456</v>
      </c>
      <c r="BE140" s="86">
        <f t="shared" si="86"/>
        <v>4.1369999999999996</v>
      </c>
      <c r="BF140" s="86">
        <f t="shared" si="87"/>
        <v>4.0369999999999999</v>
      </c>
      <c r="BG140" s="86">
        <f t="shared" si="88"/>
        <v>4.5369999999999999</v>
      </c>
      <c r="BH140" s="86">
        <f t="shared" si="89"/>
        <v>4.4669999999999996</v>
      </c>
      <c r="BI140" s="86">
        <f t="shared" si="90"/>
        <v>4.8769999999999998</v>
      </c>
      <c r="BJ140" s="86">
        <f t="shared" si="91"/>
        <v>3.8420000000000001</v>
      </c>
      <c r="BK140" s="92">
        <f t="shared" si="92"/>
        <v>3.5869999999999997</v>
      </c>
    </row>
    <row r="141" spans="48:63" ht="15" x14ac:dyDescent="0.2">
      <c r="AV141" s="131">
        <f t="shared" si="93"/>
        <v>41487</v>
      </c>
      <c r="AW141" s="150">
        <v>4.0870000000000006</v>
      </c>
      <c r="AX141" s="150">
        <v>0</v>
      </c>
      <c r="AY141" s="150">
        <v>0.5</v>
      </c>
      <c r="AZ141" s="150">
        <v>0.43</v>
      </c>
      <c r="BA141" s="150">
        <v>-0.19500000000000001</v>
      </c>
      <c r="BB141" s="150">
        <v>-0.45</v>
      </c>
      <c r="BC141" s="82"/>
      <c r="BD141" s="91">
        <f t="shared" si="85"/>
        <v>41487</v>
      </c>
      <c r="BE141" s="86">
        <f t="shared" si="86"/>
        <v>4.1870000000000003</v>
      </c>
      <c r="BF141" s="86">
        <f t="shared" si="87"/>
        <v>4.0870000000000006</v>
      </c>
      <c r="BG141" s="86">
        <f t="shared" si="88"/>
        <v>4.5870000000000006</v>
      </c>
      <c r="BH141" s="86">
        <f t="shared" si="89"/>
        <v>4.5170000000000003</v>
      </c>
      <c r="BI141" s="86">
        <f t="shared" si="90"/>
        <v>4.9270000000000005</v>
      </c>
      <c r="BJ141" s="86">
        <f t="shared" si="91"/>
        <v>3.8920000000000008</v>
      </c>
      <c r="BK141" s="92">
        <f t="shared" si="92"/>
        <v>3.6370000000000005</v>
      </c>
    </row>
    <row r="142" spans="48:63" ht="15" x14ac:dyDescent="0.2">
      <c r="AV142" s="131">
        <f t="shared" si="93"/>
        <v>41518</v>
      </c>
      <c r="AW142" s="150">
        <v>4.0720000000000001</v>
      </c>
      <c r="AX142" s="150">
        <v>0</v>
      </c>
      <c r="AY142" s="150">
        <v>0.5</v>
      </c>
      <c r="AZ142" s="150">
        <v>0.43</v>
      </c>
      <c r="BA142" s="150">
        <v>-0.19500000000000001</v>
      </c>
      <c r="BB142" s="150">
        <v>-0.45</v>
      </c>
      <c r="BC142" s="82"/>
      <c r="BD142" s="91">
        <f t="shared" si="85"/>
        <v>41518</v>
      </c>
      <c r="BE142" s="86">
        <f t="shared" si="86"/>
        <v>4.1719999999999997</v>
      </c>
      <c r="BF142" s="86">
        <f t="shared" si="87"/>
        <v>4.0720000000000001</v>
      </c>
      <c r="BG142" s="86">
        <f t="shared" si="88"/>
        <v>4.5720000000000001</v>
      </c>
      <c r="BH142" s="86">
        <f t="shared" si="89"/>
        <v>4.5019999999999998</v>
      </c>
      <c r="BI142" s="86">
        <f t="shared" si="90"/>
        <v>4.9119999999999999</v>
      </c>
      <c r="BJ142" s="86">
        <f t="shared" si="91"/>
        <v>3.8770000000000002</v>
      </c>
      <c r="BK142" s="92">
        <f t="shared" si="92"/>
        <v>3.6219999999999999</v>
      </c>
    </row>
    <row r="143" spans="48:63" ht="15" x14ac:dyDescent="0.2">
      <c r="AV143" s="131">
        <f t="shared" si="93"/>
        <v>41548</v>
      </c>
      <c r="AW143" s="150">
        <v>4.0870000000000006</v>
      </c>
      <c r="AX143" s="150">
        <v>0</v>
      </c>
      <c r="AY143" s="150">
        <v>0.5</v>
      </c>
      <c r="AZ143" s="150">
        <v>0.43</v>
      </c>
      <c r="BA143" s="150">
        <v>-0.19500000000000001</v>
      </c>
      <c r="BB143" s="150">
        <v>-0.45</v>
      </c>
      <c r="BC143" s="82"/>
      <c r="BD143" s="91">
        <f t="shared" si="85"/>
        <v>41548</v>
      </c>
      <c r="BE143" s="86">
        <f t="shared" si="86"/>
        <v>4.1870000000000003</v>
      </c>
      <c r="BF143" s="86">
        <f t="shared" si="87"/>
        <v>4.0870000000000006</v>
      </c>
      <c r="BG143" s="86">
        <f t="shared" si="88"/>
        <v>4.5870000000000006</v>
      </c>
      <c r="BH143" s="86">
        <f t="shared" si="89"/>
        <v>4.5170000000000003</v>
      </c>
      <c r="BI143" s="86">
        <f t="shared" si="90"/>
        <v>4.9270000000000005</v>
      </c>
      <c r="BJ143" s="86">
        <f t="shared" si="91"/>
        <v>3.8920000000000008</v>
      </c>
      <c r="BK143" s="92">
        <f t="shared" si="92"/>
        <v>3.6370000000000005</v>
      </c>
    </row>
    <row r="144" spans="48:63" ht="15" x14ac:dyDescent="0.2">
      <c r="AV144" s="131">
        <f t="shared" si="93"/>
        <v>41579</v>
      </c>
      <c r="AW144" s="150">
        <v>4.2320000000000002</v>
      </c>
      <c r="AX144" s="150">
        <v>0</v>
      </c>
      <c r="AY144" s="150">
        <v>0.5</v>
      </c>
      <c r="AZ144" s="150">
        <v>0.35</v>
      </c>
      <c r="BA144" s="150">
        <v>-0.13500000000000001</v>
      </c>
      <c r="BB144" s="150">
        <v>-0.3</v>
      </c>
      <c r="BC144" s="82"/>
      <c r="BD144" s="91">
        <f t="shared" si="85"/>
        <v>41579</v>
      </c>
      <c r="BE144" s="86">
        <f t="shared" si="86"/>
        <v>4.3319999999999999</v>
      </c>
      <c r="BF144" s="86">
        <f t="shared" si="87"/>
        <v>4.2320000000000002</v>
      </c>
      <c r="BG144" s="86">
        <f t="shared" si="88"/>
        <v>4.7320000000000002</v>
      </c>
      <c r="BH144" s="86">
        <f t="shared" si="89"/>
        <v>4.5819999999999999</v>
      </c>
      <c r="BI144" s="86">
        <f t="shared" si="90"/>
        <v>4.992</v>
      </c>
      <c r="BJ144" s="86">
        <f t="shared" si="91"/>
        <v>4.0970000000000004</v>
      </c>
      <c r="BK144" s="92">
        <f t="shared" si="92"/>
        <v>3.9320000000000004</v>
      </c>
    </row>
    <row r="145" spans="48:63" ht="15" x14ac:dyDescent="0.2">
      <c r="AV145" s="131">
        <f t="shared" si="93"/>
        <v>41609</v>
      </c>
      <c r="AW145" s="150">
        <v>4.367</v>
      </c>
      <c r="AX145" s="150">
        <v>0</v>
      </c>
      <c r="AY145" s="150">
        <v>0.5</v>
      </c>
      <c r="AZ145" s="150">
        <v>0.35</v>
      </c>
      <c r="BA145" s="150">
        <v>-0.13500000000000001</v>
      </c>
      <c r="BB145" s="150">
        <v>-0.3</v>
      </c>
      <c r="BC145" s="82"/>
      <c r="BD145" s="91">
        <f t="shared" si="85"/>
        <v>41609</v>
      </c>
      <c r="BE145" s="86">
        <f t="shared" si="86"/>
        <v>4.4669999999999996</v>
      </c>
      <c r="BF145" s="86">
        <f t="shared" si="87"/>
        <v>4.367</v>
      </c>
      <c r="BG145" s="86">
        <f t="shared" si="88"/>
        <v>4.867</v>
      </c>
      <c r="BH145" s="86">
        <f t="shared" si="89"/>
        <v>4.7169999999999996</v>
      </c>
      <c r="BI145" s="86">
        <f t="shared" si="90"/>
        <v>5.1269999999999998</v>
      </c>
      <c r="BJ145" s="86">
        <f t="shared" si="91"/>
        <v>4.2320000000000002</v>
      </c>
      <c r="BK145" s="92">
        <f t="shared" si="92"/>
        <v>4.0670000000000002</v>
      </c>
    </row>
    <row r="146" spans="48:63" ht="15" x14ac:dyDescent="0.2">
      <c r="AV146" s="131">
        <f t="shared" si="93"/>
        <v>41640</v>
      </c>
      <c r="AW146" s="150">
        <v>4.4145000000000003</v>
      </c>
      <c r="AX146" s="150">
        <v>0</v>
      </c>
      <c r="AY146" s="150">
        <v>0.5</v>
      </c>
      <c r="AZ146" s="150">
        <v>0.35</v>
      </c>
      <c r="BA146" s="150">
        <v>-0.13500000000000001</v>
      </c>
      <c r="BB146" s="150">
        <v>-0.3</v>
      </c>
      <c r="BC146" s="82"/>
      <c r="BD146" s="91">
        <f t="shared" si="85"/>
        <v>41640</v>
      </c>
      <c r="BE146" s="86">
        <f t="shared" si="86"/>
        <v>4.5145</v>
      </c>
      <c r="BF146" s="86">
        <f t="shared" si="87"/>
        <v>4.4145000000000003</v>
      </c>
      <c r="BG146" s="86">
        <f t="shared" si="88"/>
        <v>4.9145000000000003</v>
      </c>
      <c r="BH146" s="86">
        <f t="shared" si="89"/>
        <v>4.7645</v>
      </c>
      <c r="BI146" s="86">
        <f t="shared" si="90"/>
        <v>5.1745000000000001</v>
      </c>
      <c r="BJ146" s="86">
        <f t="shared" si="91"/>
        <v>4.2795000000000005</v>
      </c>
      <c r="BK146" s="92">
        <f t="shared" si="92"/>
        <v>4.1145000000000005</v>
      </c>
    </row>
    <row r="147" spans="48:63" ht="15" x14ac:dyDescent="0.2">
      <c r="AV147" s="131">
        <f t="shared" si="93"/>
        <v>41671</v>
      </c>
      <c r="AW147" s="150">
        <v>4.3334999999999999</v>
      </c>
      <c r="AX147" s="150">
        <v>0</v>
      </c>
      <c r="AY147" s="150">
        <v>0.5</v>
      </c>
      <c r="AZ147" s="150">
        <v>0.35</v>
      </c>
      <c r="BA147" s="150">
        <v>-0.13500000000000001</v>
      </c>
      <c r="BB147" s="150">
        <v>-0.3</v>
      </c>
      <c r="BC147" s="82"/>
      <c r="BD147" s="91">
        <f t="shared" si="85"/>
        <v>41671</v>
      </c>
      <c r="BE147" s="86">
        <f t="shared" si="86"/>
        <v>4.4334999999999996</v>
      </c>
      <c r="BF147" s="86">
        <f t="shared" si="87"/>
        <v>4.3334999999999999</v>
      </c>
      <c r="BG147" s="86">
        <f t="shared" si="88"/>
        <v>4.8334999999999999</v>
      </c>
      <c r="BH147" s="86">
        <f t="shared" si="89"/>
        <v>4.6834999999999996</v>
      </c>
      <c r="BI147" s="86">
        <f t="shared" si="90"/>
        <v>5.0934999999999997</v>
      </c>
      <c r="BJ147" s="86">
        <f t="shared" si="91"/>
        <v>4.1985000000000001</v>
      </c>
      <c r="BK147" s="92">
        <f t="shared" si="92"/>
        <v>4.0335000000000001</v>
      </c>
    </row>
    <row r="148" spans="48:63" ht="15" x14ac:dyDescent="0.2">
      <c r="AV148" s="131">
        <f t="shared" si="93"/>
        <v>41699</v>
      </c>
      <c r="AW148" s="150">
        <v>4.2335000000000003</v>
      </c>
      <c r="AX148" s="150">
        <v>0</v>
      </c>
      <c r="AY148" s="150">
        <v>0.5</v>
      </c>
      <c r="AZ148" s="150">
        <v>0.35</v>
      </c>
      <c r="BA148" s="150">
        <v>-0.13500000000000001</v>
      </c>
      <c r="BB148" s="150">
        <v>-0.3</v>
      </c>
      <c r="BC148" s="82"/>
      <c r="BD148" s="91">
        <f t="shared" si="85"/>
        <v>41699</v>
      </c>
      <c r="BE148" s="86">
        <f t="shared" si="86"/>
        <v>4.3334999999999999</v>
      </c>
      <c r="BF148" s="86">
        <f t="shared" si="87"/>
        <v>4.2335000000000003</v>
      </c>
      <c r="BG148" s="86">
        <f t="shared" si="88"/>
        <v>4.7335000000000003</v>
      </c>
      <c r="BH148" s="86">
        <f t="shared" si="89"/>
        <v>4.5834999999999999</v>
      </c>
      <c r="BI148" s="86">
        <f t="shared" si="90"/>
        <v>4.9935</v>
      </c>
      <c r="BJ148" s="86">
        <f t="shared" si="91"/>
        <v>4.0985000000000005</v>
      </c>
      <c r="BK148" s="92">
        <f t="shared" si="92"/>
        <v>3.9335000000000004</v>
      </c>
    </row>
    <row r="149" spans="48:63" ht="15" x14ac:dyDescent="0.2">
      <c r="AV149" s="131">
        <f t="shared" si="93"/>
        <v>41730</v>
      </c>
      <c r="AW149" s="150">
        <v>4.0514999999999999</v>
      </c>
      <c r="AX149" s="150">
        <v>0</v>
      </c>
      <c r="AY149" s="150">
        <v>0.5</v>
      </c>
      <c r="AZ149" s="150">
        <v>0.43</v>
      </c>
      <c r="BA149" s="150">
        <v>-0.19500000000000001</v>
      </c>
      <c r="BB149" s="150">
        <v>-0.45</v>
      </c>
      <c r="BC149" s="82"/>
      <c r="BD149" s="91">
        <f t="shared" si="85"/>
        <v>41730</v>
      </c>
      <c r="BE149" s="86">
        <f t="shared" si="86"/>
        <v>4.1514999999999995</v>
      </c>
      <c r="BF149" s="86">
        <f t="shared" si="87"/>
        <v>4.0514999999999999</v>
      </c>
      <c r="BG149" s="86">
        <f t="shared" si="88"/>
        <v>4.5514999999999999</v>
      </c>
      <c r="BH149" s="86">
        <f t="shared" si="89"/>
        <v>4.4814999999999996</v>
      </c>
      <c r="BI149" s="86">
        <f t="shared" si="90"/>
        <v>4.8914999999999997</v>
      </c>
      <c r="BJ149" s="86">
        <f t="shared" si="91"/>
        <v>3.8565</v>
      </c>
      <c r="BK149" s="92">
        <f t="shared" si="92"/>
        <v>3.6014999999999997</v>
      </c>
    </row>
    <row r="150" spans="48:63" ht="15" x14ac:dyDescent="0.2">
      <c r="AV150" s="131">
        <f t="shared" si="93"/>
        <v>41760</v>
      </c>
      <c r="AW150" s="150">
        <v>4.0545</v>
      </c>
      <c r="AX150" s="150">
        <v>0</v>
      </c>
      <c r="AY150" s="150">
        <v>0.5</v>
      </c>
      <c r="AZ150" s="150">
        <v>0.43</v>
      </c>
      <c r="BA150" s="150">
        <v>-0.19500000000000001</v>
      </c>
      <c r="BB150" s="150">
        <v>-0.45</v>
      </c>
      <c r="BC150" s="82"/>
      <c r="BD150" s="91">
        <f t="shared" si="85"/>
        <v>41760</v>
      </c>
      <c r="BE150" s="86">
        <f t="shared" si="86"/>
        <v>4.1544999999999996</v>
      </c>
      <c r="BF150" s="86">
        <f t="shared" si="87"/>
        <v>4.0545</v>
      </c>
      <c r="BG150" s="86">
        <f t="shared" si="88"/>
        <v>4.5545</v>
      </c>
      <c r="BH150" s="86">
        <f t="shared" si="89"/>
        <v>4.4844999999999997</v>
      </c>
      <c r="BI150" s="86">
        <f t="shared" si="90"/>
        <v>4.8944999999999999</v>
      </c>
      <c r="BJ150" s="86">
        <f t="shared" si="91"/>
        <v>3.8595000000000002</v>
      </c>
      <c r="BK150" s="92">
        <f t="shared" si="92"/>
        <v>3.6044999999999998</v>
      </c>
    </row>
    <row r="151" spans="48:63" ht="15" x14ac:dyDescent="0.2">
      <c r="AV151" s="131">
        <f t="shared" si="93"/>
        <v>41791</v>
      </c>
      <c r="AW151" s="150">
        <v>4.0945</v>
      </c>
      <c r="AX151" s="150">
        <v>0</v>
      </c>
      <c r="AY151" s="150">
        <v>0.5</v>
      </c>
      <c r="AZ151" s="150">
        <v>0.43</v>
      </c>
      <c r="BA151" s="150">
        <v>-0.19500000000000001</v>
      </c>
      <c r="BB151" s="150">
        <v>-0.45</v>
      </c>
      <c r="BC151" s="82"/>
      <c r="BD151" s="91">
        <f t="shared" si="85"/>
        <v>41791</v>
      </c>
      <c r="BE151" s="86">
        <f t="shared" si="86"/>
        <v>4.1944999999999997</v>
      </c>
      <c r="BF151" s="86">
        <f t="shared" si="87"/>
        <v>4.0945</v>
      </c>
      <c r="BG151" s="86">
        <f t="shared" si="88"/>
        <v>4.5945</v>
      </c>
      <c r="BH151" s="86">
        <f t="shared" si="89"/>
        <v>4.5244999999999997</v>
      </c>
      <c r="BI151" s="86">
        <f t="shared" si="90"/>
        <v>4.9344999999999999</v>
      </c>
      <c r="BJ151" s="86">
        <f t="shared" si="91"/>
        <v>3.8995000000000002</v>
      </c>
      <c r="BK151" s="92">
        <f t="shared" si="92"/>
        <v>3.6444999999999999</v>
      </c>
    </row>
    <row r="152" spans="48:63" ht="15" x14ac:dyDescent="0.2">
      <c r="AV152" s="131">
        <f t="shared" si="93"/>
        <v>41821</v>
      </c>
      <c r="AW152" s="150">
        <v>4.1345000000000001</v>
      </c>
      <c r="AX152" s="150">
        <v>0</v>
      </c>
      <c r="AY152" s="150">
        <v>0.5</v>
      </c>
      <c r="AZ152" s="150">
        <v>0.43</v>
      </c>
      <c r="BA152" s="150">
        <v>-0.19500000000000001</v>
      </c>
      <c r="BB152" s="150">
        <v>-0.45</v>
      </c>
      <c r="BC152" s="82"/>
      <c r="BD152" s="91">
        <f t="shared" si="85"/>
        <v>41821</v>
      </c>
      <c r="BE152" s="86">
        <f t="shared" si="86"/>
        <v>4.2344999999999997</v>
      </c>
      <c r="BF152" s="86">
        <f t="shared" si="87"/>
        <v>4.1345000000000001</v>
      </c>
      <c r="BG152" s="86">
        <f t="shared" si="88"/>
        <v>4.6345000000000001</v>
      </c>
      <c r="BH152" s="86">
        <f t="shared" si="89"/>
        <v>4.5644999999999998</v>
      </c>
      <c r="BI152" s="86">
        <f t="shared" si="90"/>
        <v>4.9744999999999999</v>
      </c>
      <c r="BJ152" s="86">
        <f t="shared" si="91"/>
        <v>3.9395000000000002</v>
      </c>
      <c r="BK152" s="92">
        <f t="shared" si="92"/>
        <v>3.6844999999999999</v>
      </c>
    </row>
    <row r="153" spans="48:63" ht="15" x14ac:dyDescent="0.2">
      <c r="AV153" s="131">
        <f t="shared" si="93"/>
        <v>41852</v>
      </c>
      <c r="AW153" s="150">
        <v>4.1844999999999999</v>
      </c>
      <c r="AX153" s="150">
        <v>0</v>
      </c>
      <c r="AY153" s="150">
        <v>0.5</v>
      </c>
      <c r="AZ153" s="150">
        <v>0.43</v>
      </c>
      <c r="BA153" s="150">
        <v>-0.19500000000000001</v>
      </c>
      <c r="BB153" s="150">
        <v>-0.45</v>
      </c>
      <c r="BC153" s="82"/>
      <c r="BD153" s="91">
        <f t="shared" si="85"/>
        <v>41852</v>
      </c>
      <c r="BE153" s="86">
        <f t="shared" si="86"/>
        <v>4.2844999999999995</v>
      </c>
      <c r="BF153" s="86">
        <f t="shared" si="87"/>
        <v>4.1844999999999999</v>
      </c>
      <c r="BG153" s="86">
        <f t="shared" si="88"/>
        <v>4.6844999999999999</v>
      </c>
      <c r="BH153" s="86">
        <f t="shared" si="89"/>
        <v>4.6144999999999996</v>
      </c>
      <c r="BI153" s="86">
        <f t="shared" si="90"/>
        <v>5.0244999999999997</v>
      </c>
      <c r="BJ153" s="86">
        <f t="shared" si="91"/>
        <v>3.9895</v>
      </c>
      <c r="BK153" s="92">
        <f t="shared" si="92"/>
        <v>3.7344999999999997</v>
      </c>
    </row>
    <row r="154" spans="48:63" ht="15" x14ac:dyDescent="0.2">
      <c r="AV154" s="131">
        <f t="shared" si="93"/>
        <v>41883</v>
      </c>
      <c r="AW154" s="150">
        <v>4.1695000000000002</v>
      </c>
      <c r="AX154" s="150">
        <v>0</v>
      </c>
      <c r="AY154" s="150">
        <v>0.5</v>
      </c>
      <c r="AZ154" s="150">
        <v>0.43</v>
      </c>
      <c r="BA154" s="150">
        <v>-0.19500000000000001</v>
      </c>
      <c r="BB154" s="150">
        <v>-0.45</v>
      </c>
      <c r="BC154" s="82"/>
      <c r="BD154" s="91">
        <f t="shared" si="85"/>
        <v>41883</v>
      </c>
      <c r="BE154" s="86">
        <f t="shared" si="86"/>
        <v>4.2694999999999999</v>
      </c>
      <c r="BF154" s="86">
        <f t="shared" si="87"/>
        <v>4.1695000000000002</v>
      </c>
      <c r="BG154" s="86">
        <f t="shared" si="88"/>
        <v>4.6695000000000002</v>
      </c>
      <c r="BH154" s="86">
        <f t="shared" si="89"/>
        <v>4.5994999999999999</v>
      </c>
      <c r="BI154" s="86">
        <f t="shared" si="90"/>
        <v>5.0095000000000001</v>
      </c>
      <c r="BJ154" s="86">
        <f t="shared" si="91"/>
        <v>3.9745000000000004</v>
      </c>
      <c r="BK154" s="92">
        <f t="shared" si="92"/>
        <v>3.7195</v>
      </c>
    </row>
    <row r="155" spans="48:63" ht="15" x14ac:dyDescent="0.2">
      <c r="AV155" s="131">
        <f t="shared" si="93"/>
        <v>41913</v>
      </c>
      <c r="AW155" s="150">
        <v>4.1844999999999999</v>
      </c>
      <c r="AX155" s="150">
        <v>0</v>
      </c>
      <c r="AY155" s="150">
        <v>0.5</v>
      </c>
      <c r="AZ155" s="150">
        <v>0.43</v>
      </c>
      <c r="BA155" s="150">
        <v>-0.19500000000000001</v>
      </c>
      <c r="BB155" s="150">
        <v>-0.45</v>
      </c>
      <c r="BC155" s="82"/>
      <c r="BD155" s="91">
        <f t="shared" si="85"/>
        <v>41913</v>
      </c>
      <c r="BE155" s="86">
        <f t="shared" si="86"/>
        <v>4.2844999999999995</v>
      </c>
      <c r="BF155" s="86">
        <f t="shared" si="87"/>
        <v>4.1844999999999999</v>
      </c>
      <c r="BG155" s="86">
        <f t="shared" si="88"/>
        <v>4.6844999999999999</v>
      </c>
      <c r="BH155" s="86">
        <f t="shared" si="89"/>
        <v>4.6144999999999996</v>
      </c>
      <c r="BI155" s="86">
        <f t="shared" si="90"/>
        <v>5.0244999999999997</v>
      </c>
      <c r="BJ155" s="86">
        <f t="shared" si="91"/>
        <v>3.9895</v>
      </c>
      <c r="BK155" s="92">
        <f t="shared" si="92"/>
        <v>3.7344999999999997</v>
      </c>
    </row>
    <row r="156" spans="48:63" ht="15" x14ac:dyDescent="0.2">
      <c r="AV156" s="131">
        <f t="shared" si="93"/>
        <v>41944</v>
      </c>
      <c r="AW156" s="150">
        <v>4.3295000000000003</v>
      </c>
      <c r="AX156" s="150">
        <v>0</v>
      </c>
      <c r="AY156" s="150">
        <v>0.5</v>
      </c>
      <c r="AZ156" s="150">
        <v>0.35</v>
      </c>
      <c r="BA156" s="150">
        <v>-0.13500000000000001</v>
      </c>
      <c r="BB156" s="150">
        <v>-0.3</v>
      </c>
      <c r="BC156" s="82"/>
      <c r="BD156" s="91">
        <f t="shared" si="85"/>
        <v>41944</v>
      </c>
      <c r="BE156" s="86">
        <f t="shared" si="86"/>
        <v>4.4295</v>
      </c>
      <c r="BF156" s="86">
        <f t="shared" si="87"/>
        <v>4.3295000000000003</v>
      </c>
      <c r="BG156" s="86">
        <f t="shared" si="88"/>
        <v>4.8295000000000003</v>
      </c>
      <c r="BH156" s="86">
        <f t="shared" si="89"/>
        <v>4.6795</v>
      </c>
      <c r="BI156" s="86">
        <f t="shared" si="90"/>
        <v>5.0895000000000001</v>
      </c>
      <c r="BJ156" s="86">
        <f t="shared" si="91"/>
        <v>4.1945000000000006</v>
      </c>
      <c r="BK156" s="92">
        <f t="shared" si="92"/>
        <v>4.0295000000000005</v>
      </c>
    </row>
    <row r="157" spans="48:63" ht="15" x14ac:dyDescent="0.2">
      <c r="AV157" s="131">
        <f t="shared" si="93"/>
        <v>41974</v>
      </c>
      <c r="AW157" s="150">
        <v>4.4645000000000001</v>
      </c>
      <c r="AX157" s="150">
        <v>0</v>
      </c>
      <c r="AY157" s="150">
        <v>0.5</v>
      </c>
      <c r="AZ157" s="150">
        <v>0.35</v>
      </c>
      <c r="BA157" s="150">
        <v>-0.13500000000000001</v>
      </c>
      <c r="BB157" s="150">
        <v>-0.3</v>
      </c>
      <c r="BC157" s="82"/>
      <c r="BD157" s="91">
        <f t="shared" si="85"/>
        <v>41974</v>
      </c>
      <c r="BE157" s="86">
        <f t="shared" si="86"/>
        <v>4.5644999999999998</v>
      </c>
      <c r="BF157" s="86">
        <f t="shared" si="87"/>
        <v>4.4645000000000001</v>
      </c>
      <c r="BG157" s="86">
        <f t="shared" si="88"/>
        <v>4.9645000000000001</v>
      </c>
      <c r="BH157" s="86">
        <f t="shared" si="89"/>
        <v>4.8144999999999998</v>
      </c>
      <c r="BI157" s="86">
        <f t="shared" si="90"/>
        <v>5.2244999999999999</v>
      </c>
      <c r="BJ157" s="86">
        <f t="shared" si="91"/>
        <v>4.3295000000000003</v>
      </c>
      <c r="BK157" s="92">
        <f t="shared" si="92"/>
        <v>4.1645000000000003</v>
      </c>
    </row>
    <row r="158" spans="48:63" ht="15" x14ac:dyDescent="0.2">
      <c r="AV158" s="131">
        <f t="shared" si="93"/>
        <v>42005</v>
      </c>
      <c r="AW158" s="150">
        <v>4.5120000000000005</v>
      </c>
      <c r="AX158" s="150">
        <v>0</v>
      </c>
      <c r="AY158" s="150">
        <v>0.5</v>
      </c>
      <c r="AZ158" s="150">
        <v>0.35</v>
      </c>
      <c r="BA158" s="150">
        <v>-0.13500000000000001</v>
      </c>
      <c r="BB158" s="150">
        <v>-0.3</v>
      </c>
      <c r="BC158" s="82"/>
      <c r="BD158" s="91">
        <f t="shared" si="85"/>
        <v>42005</v>
      </c>
      <c r="BE158" s="86">
        <f t="shared" si="86"/>
        <v>4.6120000000000001</v>
      </c>
      <c r="BF158" s="86">
        <f t="shared" si="87"/>
        <v>4.5120000000000005</v>
      </c>
      <c r="BG158" s="86">
        <f t="shared" si="88"/>
        <v>5.0120000000000005</v>
      </c>
      <c r="BH158" s="86">
        <f t="shared" si="89"/>
        <v>4.8620000000000001</v>
      </c>
      <c r="BI158" s="86">
        <f t="shared" si="90"/>
        <v>5.2720000000000002</v>
      </c>
      <c r="BJ158" s="86">
        <f t="shared" si="91"/>
        <v>4.3770000000000007</v>
      </c>
      <c r="BK158" s="92">
        <f t="shared" si="92"/>
        <v>4.2120000000000006</v>
      </c>
    </row>
    <row r="159" spans="48:63" ht="15" x14ac:dyDescent="0.2">
      <c r="AV159" s="131">
        <f t="shared" si="93"/>
        <v>42036</v>
      </c>
      <c r="AW159" s="150">
        <v>4.431</v>
      </c>
      <c r="AX159" s="150">
        <v>0</v>
      </c>
      <c r="AY159" s="150">
        <v>0.5</v>
      </c>
      <c r="AZ159" s="150">
        <v>0.35</v>
      </c>
      <c r="BA159" s="150">
        <v>-0.13500000000000001</v>
      </c>
      <c r="BB159" s="150">
        <v>-0.3</v>
      </c>
      <c r="BC159" s="82"/>
      <c r="BD159" s="91">
        <f t="shared" si="85"/>
        <v>42036</v>
      </c>
      <c r="BE159" s="86">
        <f t="shared" si="86"/>
        <v>4.5309999999999997</v>
      </c>
      <c r="BF159" s="86">
        <f t="shared" si="87"/>
        <v>4.431</v>
      </c>
      <c r="BG159" s="86">
        <f t="shared" si="88"/>
        <v>4.931</v>
      </c>
      <c r="BH159" s="86">
        <f t="shared" si="89"/>
        <v>4.7809999999999997</v>
      </c>
      <c r="BI159" s="86">
        <f t="shared" si="90"/>
        <v>5.1909999999999998</v>
      </c>
      <c r="BJ159" s="86">
        <f t="shared" si="91"/>
        <v>4.2960000000000003</v>
      </c>
      <c r="BK159" s="92">
        <f t="shared" si="92"/>
        <v>4.1310000000000002</v>
      </c>
    </row>
    <row r="160" spans="48:63" ht="15" x14ac:dyDescent="0.2">
      <c r="AV160" s="131">
        <f t="shared" si="93"/>
        <v>42064</v>
      </c>
      <c r="AW160" s="150">
        <v>4.3310000000000004</v>
      </c>
      <c r="AX160" s="150">
        <v>0</v>
      </c>
      <c r="AY160" s="150">
        <v>0.5</v>
      </c>
      <c r="AZ160" s="150">
        <v>0.35</v>
      </c>
      <c r="BA160" s="150">
        <v>-0.13500000000000001</v>
      </c>
      <c r="BB160" s="150">
        <v>-0.3</v>
      </c>
      <c r="BC160" s="82"/>
      <c r="BD160" s="91">
        <f t="shared" si="85"/>
        <v>42064</v>
      </c>
      <c r="BE160" s="86">
        <f t="shared" si="86"/>
        <v>4.431</v>
      </c>
      <c r="BF160" s="86">
        <f t="shared" si="87"/>
        <v>4.3310000000000004</v>
      </c>
      <c r="BG160" s="86">
        <f t="shared" si="88"/>
        <v>4.8310000000000004</v>
      </c>
      <c r="BH160" s="86">
        <f t="shared" si="89"/>
        <v>4.681</v>
      </c>
      <c r="BI160" s="86">
        <f t="shared" si="90"/>
        <v>5.0910000000000002</v>
      </c>
      <c r="BJ160" s="86">
        <f t="shared" si="91"/>
        <v>4.1960000000000006</v>
      </c>
      <c r="BK160" s="92">
        <f t="shared" si="92"/>
        <v>4.0310000000000006</v>
      </c>
    </row>
    <row r="161" spans="48:63" ht="15" x14ac:dyDescent="0.2">
      <c r="AV161" s="131">
        <f t="shared" si="93"/>
        <v>42095</v>
      </c>
      <c r="AW161" s="150">
        <v>4.149</v>
      </c>
      <c r="AX161" s="150">
        <v>0</v>
      </c>
      <c r="AY161" s="150">
        <v>0.5</v>
      </c>
      <c r="AZ161" s="150">
        <v>0.43</v>
      </c>
      <c r="BA161" s="150">
        <v>-0.19500000000000001</v>
      </c>
      <c r="BB161" s="150">
        <v>0</v>
      </c>
      <c r="BC161" s="82"/>
      <c r="BD161" s="91">
        <f t="shared" si="85"/>
        <v>42095</v>
      </c>
      <c r="BE161" s="86">
        <f t="shared" si="86"/>
        <v>4.2489999999999997</v>
      </c>
      <c r="BF161" s="86">
        <f t="shared" si="87"/>
        <v>4.149</v>
      </c>
      <c r="BG161" s="86">
        <f t="shared" si="88"/>
        <v>4.649</v>
      </c>
      <c r="BH161" s="86">
        <f t="shared" si="89"/>
        <v>4.5789999999999997</v>
      </c>
      <c r="BI161" s="86">
        <f t="shared" si="90"/>
        <v>4.9889999999999999</v>
      </c>
      <c r="BJ161" s="86">
        <f t="shared" si="91"/>
        <v>3.9540000000000002</v>
      </c>
      <c r="BK161" s="92">
        <f t="shared" si="92"/>
        <v>4.149</v>
      </c>
    </row>
    <row r="162" spans="48:63" ht="15" x14ac:dyDescent="0.2">
      <c r="AV162" s="131">
        <f t="shared" si="93"/>
        <v>42125</v>
      </c>
      <c r="AW162" s="150">
        <v>4.1520000000000001</v>
      </c>
      <c r="AX162" s="150">
        <v>0</v>
      </c>
      <c r="AY162" s="150">
        <v>0.5</v>
      </c>
      <c r="AZ162" s="150">
        <v>0.43</v>
      </c>
      <c r="BA162" s="150">
        <v>-0.19500000000000001</v>
      </c>
      <c r="BB162" s="150">
        <v>0</v>
      </c>
      <c r="BC162" s="82"/>
      <c r="BD162" s="91">
        <f t="shared" si="85"/>
        <v>42125</v>
      </c>
      <c r="BE162" s="86">
        <f t="shared" si="86"/>
        <v>4.2519999999999998</v>
      </c>
      <c r="BF162" s="86">
        <f t="shared" si="87"/>
        <v>4.1520000000000001</v>
      </c>
      <c r="BG162" s="86">
        <f t="shared" si="88"/>
        <v>4.6520000000000001</v>
      </c>
      <c r="BH162" s="86">
        <f t="shared" si="89"/>
        <v>4.5819999999999999</v>
      </c>
      <c r="BI162" s="86">
        <f t="shared" si="90"/>
        <v>4.992</v>
      </c>
      <c r="BJ162" s="86">
        <f t="shared" si="91"/>
        <v>3.9570000000000003</v>
      </c>
      <c r="BK162" s="92">
        <f t="shared" si="92"/>
        <v>4.1520000000000001</v>
      </c>
    </row>
    <row r="163" spans="48:63" ht="15" x14ac:dyDescent="0.2">
      <c r="AV163" s="131">
        <f t="shared" si="93"/>
        <v>42156</v>
      </c>
      <c r="AW163" s="150">
        <v>4.1920000000000002</v>
      </c>
      <c r="AX163" s="150">
        <v>0</v>
      </c>
      <c r="AY163" s="150">
        <v>0.5</v>
      </c>
      <c r="AZ163" s="150">
        <v>0.43</v>
      </c>
      <c r="BA163" s="150">
        <v>-0.19500000000000001</v>
      </c>
      <c r="BB163" s="150">
        <v>0</v>
      </c>
      <c r="BC163" s="82"/>
      <c r="BD163" s="91">
        <f t="shared" si="85"/>
        <v>42156</v>
      </c>
      <c r="BE163" s="86">
        <f t="shared" si="86"/>
        <v>4.2919999999999998</v>
      </c>
      <c r="BF163" s="86">
        <f t="shared" si="87"/>
        <v>4.1920000000000002</v>
      </c>
      <c r="BG163" s="86">
        <f t="shared" si="88"/>
        <v>4.6920000000000002</v>
      </c>
      <c r="BH163" s="86">
        <f t="shared" si="89"/>
        <v>4.6219999999999999</v>
      </c>
      <c r="BI163" s="86">
        <f t="shared" si="90"/>
        <v>5.032</v>
      </c>
      <c r="BJ163" s="86">
        <f t="shared" si="91"/>
        <v>3.9970000000000003</v>
      </c>
      <c r="BK163" s="92">
        <f t="shared" si="92"/>
        <v>4.1920000000000002</v>
      </c>
    </row>
    <row r="164" spans="48:63" ht="15" x14ac:dyDescent="0.2">
      <c r="AV164" s="131">
        <f t="shared" si="93"/>
        <v>42186</v>
      </c>
      <c r="AW164" s="150">
        <v>4.2320000000000002</v>
      </c>
      <c r="AX164" s="150">
        <v>0</v>
      </c>
      <c r="AY164" s="150">
        <v>0.5</v>
      </c>
      <c r="AZ164" s="150">
        <v>0.43</v>
      </c>
      <c r="BA164" s="150">
        <v>-0.19500000000000001</v>
      </c>
      <c r="BB164" s="150">
        <v>0</v>
      </c>
      <c r="BC164" s="82"/>
      <c r="BD164" s="91">
        <f t="shared" si="85"/>
        <v>42186</v>
      </c>
      <c r="BE164" s="86">
        <f t="shared" si="86"/>
        <v>4.3319999999999999</v>
      </c>
      <c r="BF164" s="86">
        <f t="shared" si="87"/>
        <v>4.2320000000000002</v>
      </c>
      <c r="BG164" s="86">
        <f t="shared" si="88"/>
        <v>4.7320000000000002</v>
      </c>
      <c r="BH164" s="86">
        <f t="shared" si="89"/>
        <v>4.6619999999999999</v>
      </c>
      <c r="BI164" s="86">
        <f t="shared" si="90"/>
        <v>5.0720000000000001</v>
      </c>
      <c r="BJ164" s="86">
        <f t="shared" si="91"/>
        <v>4.0369999999999999</v>
      </c>
      <c r="BK164" s="92">
        <f t="shared" si="92"/>
        <v>4.2320000000000002</v>
      </c>
    </row>
    <row r="165" spans="48:63" ht="15" x14ac:dyDescent="0.2">
      <c r="AV165" s="131">
        <f t="shared" si="93"/>
        <v>42217</v>
      </c>
      <c r="AW165" s="150">
        <v>4.282</v>
      </c>
      <c r="AX165" s="150">
        <v>0</v>
      </c>
      <c r="AY165" s="150">
        <v>0.5</v>
      </c>
      <c r="AZ165" s="150">
        <v>0.43</v>
      </c>
      <c r="BA165" s="150">
        <v>-0.19500000000000001</v>
      </c>
      <c r="BB165" s="150">
        <v>0</v>
      </c>
      <c r="BC165" s="82"/>
      <c r="BD165" s="91">
        <f t="shared" si="85"/>
        <v>42217</v>
      </c>
      <c r="BE165" s="86">
        <f t="shared" si="86"/>
        <v>4.3819999999999997</v>
      </c>
      <c r="BF165" s="86">
        <f t="shared" si="87"/>
        <v>4.282</v>
      </c>
      <c r="BG165" s="86">
        <f t="shared" si="88"/>
        <v>4.782</v>
      </c>
      <c r="BH165" s="86">
        <f t="shared" si="89"/>
        <v>4.7119999999999997</v>
      </c>
      <c r="BI165" s="86">
        <f t="shared" si="90"/>
        <v>5.1219999999999999</v>
      </c>
      <c r="BJ165" s="86">
        <f t="shared" si="91"/>
        <v>4.0869999999999997</v>
      </c>
      <c r="BK165" s="92">
        <f t="shared" si="92"/>
        <v>4.282</v>
      </c>
    </row>
    <row r="166" spans="48:63" ht="15" x14ac:dyDescent="0.2">
      <c r="AV166" s="131">
        <f t="shared" si="93"/>
        <v>42248</v>
      </c>
      <c r="AW166" s="150">
        <v>4.2670000000000003</v>
      </c>
      <c r="AX166" s="150">
        <v>0</v>
      </c>
      <c r="AY166" s="150">
        <v>0.5</v>
      </c>
      <c r="AZ166" s="150">
        <v>0.43</v>
      </c>
      <c r="BA166" s="150">
        <v>-0.19500000000000001</v>
      </c>
      <c r="BB166" s="150">
        <v>0</v>
      </c>
      <c r="BC166" s="82"/>
      <c r="BD166" s="91">
        <f t="shared" si="85"/>
        <v>42248</v>
      </c>
      <c r="BE166" s="86">
        <f t="shared" si="86"/>
        <v>4.367</v>
      </c>
      <c r="BF166" s="86">
        <f t="shared" si="87"/>
        <v>4.2670000000000003</v>
      </c>
      <c r="BG166" s="86">
        <f t="shared" si="88"/>
        <v>4.7670000000000003</v>
      </c>
      <c r="BH166" s="86">
        <f t="shared" si="89"/>
        <v>4.6970000000000001</v>
      </c>
      <c r="BI166" s="86">
        <f t="shared" si="90"/>
        <v>5.1070000000000002</v>
      </c>
      <c r="BJ166" s="86">
        <f t="shared" si="91"/>
        <v>4.0720000000000001</v>
      </c>
      <c r="BK166" s="92">
        <f t="shared" si="92"/>
        <v>4.2670000000000003</v>
      </c>
    </row>
    <row r="167" spans="48:63" ht="15" x14ac:dyDescent="0.2">
      <c r="AV167" s="131">
        <f t="shared" si="93"/>
        <v>42278</v>
      </c>
      <c r="AW167" s="150">
        <v>4.282</v>
      </c>
      <c r="AX167" s="150">
        <v>0</v>
      </c>
      <c r="AY167" s="150">
        <v>0.5</v>
      </c>
      <c r="AZ167" s="150">
        <v>0.43</v>
      </c>
      <c r="BA167" s="150">
        <v>-0.19500000000000001</v>
      </c>
      <c r="BB167" s="150">
        <v>0</v>
      </c>
      <c r="BC167" s="82"/>
      <c r="BD167" s="91">
        <f t="shared" si="85"/>
        <v>42278</v>
      </c>
      <c r="BE167" s="86">
        <f t="shared" si="86"/>
        <v>4.3819999999999997</v>
      </c>
      <c r="BF167" s="86">
        <f t="shared" si="87"/>
        <v>4.282</v>
      </c>
      <c r="BG167" s="86">
        <f t="shared" si="88"/>
        <v>4.782</v>
      </c>
      <c r="BH167" s="86">
        <f t="shared" si="89"/>
        <v>4.7119999999999997</v>
      </c>
      <c r="BI167" s="86">
        <f t="shared" si="90"/>
        <v>5.1219999999999999</v>
      </c>
      <c r="BJ167" s="86">
        <f t="shared" si="91"/>
        <v>4.0869999999999997</v>
      </c>
      <c r="BK167" s="92">
        <f t="shared" si="92"/>
        <v>4.282</v>
      </c>
    </row>
    <row r="168" spans="48:63" ht="15" x14ac:dyDescent="0.2">
      <c r="AV168" s="131">
        <f t="shared" si="93"/>
        <v>42309</v>
      </c>
      <c r="AW168" s="150">
        <v>4.4270000000000005</v>
      </c>
      <c r="AX168" s="150">
        <v>0</v>
      </c>
      <c r="AY168" s="150">
        <v>0.5</v>
      </c>
      <c r="AZ168" s="150">
        <v>0.35</v>
      </c>
      <c r="BA168" s="150">
        <v>-0.13500000000000001</v>
      </c>
      <c r="BB168" s="150">
        <v>0</v>
      </c>
      <c r="BC168" s="82"/>
      <c r="BD168" s="91">
        <f t="shared" si="85"/>
        <v>42309</v>
      </c>
      <c r="BE168" s="86">
        <f t="shared" si="86"/>
        <v>4.5270000000000001</v>
      </c>
      <c r="BF168" s="86">
        <f t="shared" si="87"/>
        <v>4.4270000000000005</v>
      </c>
      <c r="BG168" s="86">
        <f t="shared" si="88"/>
        <v>4.9270000000000005</v>
      </c>
      <c r="BH168" s="86">
        <f t="shared" si="89"/>
        <v>4.7770000000000001</v>
      </c>
      <c r="BI168" s="86">
        <f t="shared" si="90"/>
        <v>5.1870000000000003</v>
      </c>
      <c r="BJ168" s="86">
        <f t="shared" si="91"/>
        <v>4.2920000000000007</v>
      </c>
      <c r="BK168" s="92">
        <f t="shared" si="92"/>
        <v>4.4270000000000005</v>
      </c>
    </row>
    <row r="169" spans="48:63" ht="15" x14ac:dyDescent="0.2">
      <c r="AV169" s="131">
        <f t="shared" si="93"/>
        <v>42339</v>
      </c>
      <c r="AW169" s="150">
        <v>4.5620000000000003</v>
      </c>
      <c r="AX169" s="150">
        <v>0</v>
      </c>
      <c r="AY169" s="150">
        <v>0.5</v>
      </c>
      <c r="AZ169" s="150">
        <v>0.35</v>
      </c>
      <c r="BA169" s="150">
        <v>-0.13500000000000001</v>
      </c>
      <c r="BB169" s="150">
        <v>0</v>
      </c>
      <c r="BC169" s="82"/>
      <c r="BD169" s="91">
        <f t="shared" si="85"/>
        <v>42339</v>
      </c>
      <c r="BE169" s="86">
        <f t="shared" si="86"/>
        <v>4.6619999999999999</v>
      </c>
      <c r="BF169" s="86">
        <f t="shared" si="87"/>
        <v>4.5620000000000003</v>
      </c>
      <c r="BG169" s="86">
        <f t="shared" si="88"/>
        <v>5.0620000000000003</v>
      </c>
      <c r="BH169" s="86">
        <f t="shared" si="89"/>
        <v>4.9119999999999999</v>
      </c>
      <c r="BI169" s="86">
        <f t="shared" si="90"/>
        <v>5.3220000000000001</v>
      </c>
      <c r="BJ169" s="86">
        <f t="shared" si="91"/>
        <v>4.4270000000000005</v>
      </c>
      <c r="BK169" s="92">
        <f t="shared" si="92"/>
        <v>4.5620000000000003</v>
      </c>
    </row>
    <row r="170" spans="48:63" ht="15" x14ac:dyDescent="0.2">
      <c r="AV170" s="131">
        <f t="shared" si="93"/>
        <v>42370</v>
      </c>
      <c r="AW170" s="150">
        <v>4.6095000000000006</v>
      </c>
      <c r="AX170" s="150">
        <v>0</v>
      </c>
      <c r="AY170" s="150">
        <v>0.5</v>
      </c>
      <c r="AZ170" s="150">
        <v>0.35</v>
      </c>
      <c r="BA170" s="150">
        <v>-0.13500000000000001</v>
      </c>
      <c r="BB170" s="150">
        <v>0</v>
      </c>
      <c r="BC170" s="82"/>
      <c r="BD170" s="91">
        <f t="shared" si="85"/>
        <v>42370</v>
      </c>
      <c r="BE170" s="86">
        <f t="shared" si="86"/>
        <v>4.7095000000000002</v>
      </c>
      <c r="BF170" s="86">
        <f t="shared" si="87"/>
        <v>4.6095000000000006</v>
      </c>
      <c r="BG170" s="86">
        <f t="shared" si="88"/>
        <v>5.1095000000000006</v>
      </c>
      <c r="BH170" s="86">
        <f t="shared" si="89"/>
        <v>4.9595000000000002</v>
      </c>
      <c r="BI170" s="86">
        <f t="shared" si="90"/>
        <v>5.3695000000000004</v>
      </c>
      <c r="BJ170" s="86">
        <f t="shared" si="91"/>
        <v>4.4745000000000008</v>
      </c>
      <c r="BK170" s="92">
        <f t="shared" si="92"/>
        <v>4.6095000000000006</v>
      </c>
    </row>
    <row r="171" spans="48:63" ht="15" x14ac:dyDescent="0.2">
      <c r="AV171" s="131">
        <f t="shared" si="93"/>
        <v>42401</v>
      </c>
      <c r="AW171" s="150">
        <v>4.5285000000000002</v>
      </c>
      <c r="AX171" s="150">
        <v>0</v>
      </c>
      <c r="AY171" s="150">
        <v>0.5</v>
      </c>
      <c r="AZ171" s="150">
        <v>0.35</v>
      </c>
      <c r="BA171" s="150">
        <v>-0.13500000000000001</v>
      </c>
      <c r="BB171" s="150">
        <v>0</v>
      </c>
      <c r="BC171" s="82"/>
      <c r="BD171" s="91">
        <f t="shared" si="85"/>
        <v>42401</v>
      </c>
      <c r="BE171" s="86">
        <f t="shared" si="86"/>
        <v>4.6284999999999998</v>
      </c>
      <c r="BF171" s="86">
        <f t="shared" si="87"/>
        <v>4.5285000000000002</v>
      </c>
      <c r="BG171" s="86">
        <f t="shared" si="88"/>
        <v>5.0285000000000002</v>
      </c>
      <c r="BH171" s="86">
        <f t="shared" si="89"/>
        <v>4.8784999999999998</v>
      </c>
      <c r="BI171" s="86">
        <f t="shared" si="90"/>
        <v>5.2885</v>
      </c>
      <c r="BJ171" s="86">
        <f t="shared" si="91"/>
        <v>4.3935000000000004</v>
      </c>
      <c r="BK171" s="92">
        <f t="shared" si="92"/>
        <v>4.5285000000000002</v>
      </c>
    </row>
    <row r="172" spans="48:63" ht="15" x14ac:dyDescent="0.2">
      <c r="AV172" s="131">
        <f t="shared" si="93"/>
        <v>42430</v>
      </c>
      <c r="AW172" s="150">
        <v>4.4285000000000005</v>
      </c>
      <c r="AX172" s="150">
        <v>0</v>
      </c>
      <c r="AY172" s="150">
        <v>0.5</v>
      </c>
      <c r="AZ172" s="150">
        <v>0.35</v>
      </c>
      <c r="BA172" s="150">
        <v>-0.13500000000000001</v>
      </c>
      <c r="BB172" s="150">
        <v>0</v>
      </c>
      <c r="BC172" s="82"/>
      <c r="BD172" s="91">
        <f t="shared" si="85"/>
        <v>42430</v>
      </c>
      <c r="BE172" s="86">
        <f t="shared" si="86"/>
        <v>4.5285000000000002</v>
      </c>
      <c r="BF172" s="86">
        <f t="shared" si="87"/>
        <v>4.4285000000000005</v>
      </c>
      <c r="BG172" s="86">
        <f t="shared" si="88"/>
        <v>4.9285000000000005</v>
      </c>
      <c r="BH172" s="86">
        <f t="shared" si="89"/>
        <v>4.7785000000000002</v>
      </c>
      <c r="BI172" s="86">
        <f t="shared" si="90"/>
        <v>5.1885000000000003</v>
      </c>
      <c r="BJ172" s="86">
        <f t="shared" si="91"/>
        <v>4.2935000000000008</v>
      </c>
      <c r="BK172" s="92">
        <f t="shared" si="92"/>
        <v>4.4285000000000005</v>
      </c>
    </row>
    <row r="173" spans="48:63" ht="15" x14ac:dyDescent="0.2">
      <c r="AV173" s="131">
        <f t="shared" si="93"/>
        <v>42461</v>
      </c>
      <c r="AW173" s="150">
        <v>4.2465000000000002</v>
      </c>
      <c r="AX173" s="150">
        <v>0</v>
      </c>
      <c r="AY173" s="150">
        <v>0.5</v>
      </c>
      <c r="AZ173" s="150">
        <v>0.43</v>
      </c>
      <c r="BA173" s="150">
        <v>-0.19500000000000001</v>
      </c>
      <c r="BB173" s="150">
        <v>0</v>
      </c>
      <c r="BC173" s="82"/>
      <c r="BD173" s="91">
        <f t="shared" si="85"/>
        <v>42461</v>
      </c>
      <c r="BE173" s="86">
        <f t="shared" si="86"/>
        <v>4.3464999999999998</v>
      </c>
      <c r="BF173" s="86">
        <f t="shared" si="87"/>
        <v>4.2465000000000002</v>
      </c>
      <c r="BG173" s="86">
        <f t="shared" si="88"/>
        <v>4.7465000000000002</v>
      </c>
      <c r="BH173" s="86">
        <f t="shared" si="89"/>
        <v>4.6764999999999999</v>
      </c>
      <c r="BI173" s="86">
        <f t="shared" si="90"/>
        <v>5.0865</v>
      </c>
      <c r="BJ173" s="86">
        <f t="shared" si="91"/>
        <v>4.0514999999999999</v>
      </c>
      <c r="BK173" s="92">
        <f t="shared" si="92"/>
        <v>4.2465000000000002</v>
      </c>
    </row>
    <row r="174" spans="48:63" ht="15" x14ac:dyDescent="0.2">
      <c r="AV174" s="131">
        <f t="shared" si="93"/>
        <v>42491</v>
      </c>
      <c r="AW174" s="150">
        <v>4.2495000000000003</v>
      </c>
      <c r="AX174" s="150">
        <v>0</v>
      </c>
      <c r="AY174" s="150">
        <v>0.5</v>
      </c>
      <c r="AZ174" s="150">
        <v>0.43</v>
      </c>
      <c r="BA174" s="150">
        <v>-0.19500000000000001</v>
      </c>
      <c r="BB174" s="150">
        <v>0</v>
      </c>
      <c r="BC174" s="82"/>
      <c r="BD174" s="91">
        <f t="shared" si="85"/>
        <v>42491</v>
      </c>
      <c r="BE174" s="86">
        <f t="shared" si="86"/>
        <v>4.3494999999999999</v>
      </c>
      <c r="BF174" s="86">
        <f t="shared" si="87"/>
        <v>4.2495000000000003</v>
      </c>
      <c r="BG174" s="86">
        <f t="shared" si="88"/>
        <v>4.7495000000000003</v>
      </c>
      <c r="BH174" s="86">
        <f t="shared" si="89"/>
        <v>4.6795</v>
      </c>
      <c r="BI174" s="86">
        <f t="shared" si="90"/>
        <v>5.0895000000000001</v>
      </c>
      <c r="BJ174" s="86">
        <f t="shared" si="91"/>
        <v>4.0545</v>
      </c>
      <c r="BK174" s="92">
        <f t="shared" si="92"/>
        <v>4.2495000000000003</v>
      </c>
    </row>
    <row r="175" spans="48:63" ht="15" x14ac:dyDescent="0.2">
      <c r="AV175" s="131">
        <f t="shared" si="93"/>
        <v>42522</v>
      </c>
      <c r="AW175" s="150">
        <v>4.2895000000000003</v>
      </c>
      <c r="AX175" s="150">
        <v>0</v>
      </c>
      <c r="AY175" s="150">
        <v>0.5</v>
      </c>
      <c r="AZ175" s="150">
        <v>0.43</v>
      </c>
      <c r="BA175" s="150">
        <v>-0.19500000000000001</v>
      </c>
      <c r="BB175" s="150">
        <v>0</v>
      </c>
      <c r="BC175" s="82"/>
      <c r="BD175" s="91">
        <f t="shared" si="85"/>
        <v>42522</v>
      </c>
      <c r="BE175" s="86">
        <f t="shared" si="86"/>
        <v>4.3895</v>
      </c>
      <c r="BF175" s="86">
        <f t="shared" si="87"/>
        <v>4.2895000000000003</v>
      </c>
      <c r="BG175" s="86">
        <f t="shared" si="88"/>
        <v>4.7895000000000003</v>
      </c>
      <c r="BH175" s="86">
        <f t="shared" si="89"/>
        <v>4.7195</v>
      </c>
      <c r="BI175" s="86">
        <f t="shared" si="90"/>
        <v>5.1295000000000002</v>
      </c>
      <c r="BJ175" s="86">
        <f t="shared" si="91"/>
        <v>4.0945</v>
      </c>
      <c r="BK175" s="92">
        <f t="shared" si="92"/>
        <v>4.2895000000000003</v>
      </c>
    </row>
    <row r="176" spans="48:63" ht="15" x14ac:dyDescent="0.2">
      <c r="AV176" s="131">
        <f t="shared" si="93"/>
        <v>42552</v>
      </c>
      <c r="AW176" s="150">
        <v>4.3295000000000003</v>
      </c>
      <c r="AX176" s="150">
        <v>0</v>
      </c>
      <c r="AY176" s="150">
        <v>0.5</v>
      </c>
      <c r="AZ176" s="150">
        <v>0.43</v>
      </c>
      <c r="BA176" s="150">
        <v>-0.19500000000000001</v>
      </c>
      <c r="BB176" s="150">
        <v>0</v>
      </c>
      <c r="BC176" s="82"/>
      <c r="BD176" s="91">
        <f t="shared" si="85"/>
        <v>42552</v>
      </c>
      <c r="BE176" s="86">
        <f t="shared" si="86"/>
        <v>4.4295</v>
      </c>
      <c r="BF176" s="86">
        <f t="shared" si="87"/>
        <v>4.3295000000000003</v>
      </c>
      <c r="BG176" s="86">
        <f t="shared" si="88"/>
        <v>4.8295000000000003</v>
      </c>
      <c r="BH176" s="86">
        <f t="shared" si="89"/>
        <v>4.7595000000000001</v>
      </c>
      <c r="BI176" s="86">
        <f t="shared" si="90"/>
        <v>5.1695000000000002</v>
      </c>
      <c r="BJ176" s="86">
        <f t="shared" si="91"/>
        <v>4.1345000000000001</v>
      </c>
      <c r="BK176" s="92">
        <f t="shared" si="92"/>
        <v>4.3295000000000003</v>
      </c>
    </row>
    <row r="177" spans="48:63" ht="15" x14ac:dyDescent="0.2">
      <c r="AV177" s="131">
        <f t="shared" si="93"/>
        <v>42583</v>
      </c>
      <c r="AW177" s="150">
        <v>4.3795000000000002</v>
      </c>
      <c r="AX177" s="150">
        <v>0</v>
      </c>
      <c r="AY177" s="150">
        <v>0.5</v>
      </c>
      <c r="AZ177" s="150">
        <v>0.43</v>
      </c>
      <c r="BA177" s="150">
        <v>-0.19500000000000001</v>
      </c>
      <c r="BB177" s="150">
        <v>0</v>
      </c>
      <c r="BC177" s="82"/>
      <c r="BD177" s="91">
        <f t="shared" si="85"/>
        <v>42583</v>
      </c>
      <c r="BE177" s="86">
        <f t="shared" si="86"/>
        <v>4.4794999999999998</v>
      </c>
      <c r="BF177" s="86">
        <f t="shared" si="87"/>
        <v>4.3795000000000002</v>
      </c>
      <c r="BG177" s="86">
        <f t="shared" si="88"/>
        <v>4.8795000000000002</v>
      </c>
      <c r="BH177" s="86">
        <f t="shared" si="89"/>
        <v>4.8094999999999999</v>
      </c>
      <c r="BI177" s="86">
        <f t="shared" si="90"/>
        <v>5.2195</v>
      </c>
      <c r="BJ177" s="86">
        <f t="shared" si="91"/>
        <v>4.1844999999999999</v>
      </c>
      <c r="BK177" s="92">
        <f t="shared" si="92"/>
        <v>4.3795000000000002</v>
      </c>
    </row>
    <row r="178" spans="48:63" ht="15" x14ac:dyDescent="0.2">
      <c r="AV178" s="131">
        <f t="shared" si="93"/>
        <v>42614</v>
      </c>
      <c r="AW178" s="150">
        <v>4.3645000000000005</v>
      </c>
      <c r="AX178" s="150">
        <v>0</v>
      </c>
      <c r="AY178" s="150">
        <v>0.5</v>
      </c>
      <c r="AZ178" s="150">
        <v>0.43</v>
      </c>
      <c r="BA178" s="150">
        <v>-0.19500000000000001</v>
      </c>
      <c r="BB178" s="150">
        <v>0</v>
      </c>
      <c r="BC178" s="82"/>
      <c r="BD178" s="91">
        <f t="shared" si="85"/>
        <v>42614</v>
      </c>
      <c r="BE178" s="86">
        <f t="shared" si="86"/>
        <v>4.4645000000000001</v>
      </c>
      <c r="BF178" s="86">
        <f t="shared" si="87"/>
        <v>4.3645000000000005</v>
      </c>
      <c r="BG178" s="86">
        <f t="shared" si="88"/>
        <v>4.8645000000000005</v>
      </c>
      <c r="BH178" s="86">
        <f t="shared" si="89"/>
        <v>4.7945000000000002</v>
      </c>
      <c r="BI178" s="86">
        <f t="shared" si="90"/>
        <v>5.2045000000000003</v>
      </c>
      <c r="BJ178" s="86">
        <f t="shared" si="91"/>
        <v>4.1695000000000002</v>
      </c>
      <c r="BK178" s="92">
        <f t="shared" si="92"/>
        <v>4.3645000000000005</v>
      </c>
    </row>
    <row r="179" spans="48:63" ht="15" x14ac:dyDescent="0.2">
      <c r="AV179" s="131">
        <f t="shared" si="93"/>
        <v>42644</v>
      </c>
      <c r="AW179" s="150">
        <v>4.3795000000000002</v>
      </c>
      <c r="AX179" s="150">
        <v>0</v>
      </c>
      <c r="AY179" s="150">
        <v>0.5</v>
      </c>
      <c r="AZ179" s="150">
        <v>0.43</v>
      </c>
      <c r="BA179" s="150">
        <v>-0.19500000000000001</v>
      </c>
      <c r="BB179" s="150">
        <v>0</v>
      </c>
      <c r="BC179" s="82"/>
      <c r="BD179" s="91">
        <f t="shared" si="85"/>
        <v>42644</v>
      </c>
      <c r="BE179" s="86">
        <f t="shared" si="86"/>
        <v>4.4794999999999998</v>
      </c>
      <c r="BF179" s="86">
        <f t="shared" si="87"/>
        <v>4.3795000000000002</v>
      </c>
      <c r="BG179" s="86">
        <f t="shared" si="88"/>
        <v>4.8795000000000002</v>
      </c>
      <c r="BH179" s="86">
        <f t="shared" si="89"/>
        <v>4.8094999999999999</v>
      </c>
      <c r="BI179" s="86">
        <f t="shared" si="90"/>
        <v>5.2195</v>
      </c>
      <c r="BJ179" s="86">
        <f t="shared" si="91"/>
        <v>4.1844999999999999</v>
      </c>
      <c r="BK179" s="92">
        <f t="shared" si="92"/>
        <v>4.3795000000000002</v>
      </c>
    </row>
    <row r="180" spans="48:63" ht="15" x14ac:dyDescent="0.2">
      <c r="AV180" s="131">
        <f t="shared" si="93"/>
        <v>42675</v>
      </c>
      <c r="AW180" s="150">
        <v>4.5245000000000006</v>
      </c>
      <c r="AX180" s="150">
        <v>0</v>
      </c>
      <c r="AY180" s="150">
        <v>0.5</v>
      </c>
      <c r="AZ180" s="150">
        <v>0.35</v>
      </c>
      <c r="BA180" s="150">
        <v>-0.13500000000000001</v>
      </c>
      <c r="BB180" s="150">
        <v>0</v>
      </c>
      <c r="BC180" s="82"/>
      <c r="BD180" s="91">
        <f t="shared" si="85"/>
        <v>42675</v>
      </c>
      <c r="BE180" s="86">
        <f t="shared" si="86"/>
        <v>4.6245000000000003</v>
      </c>
      <c r="BF180" s="86">
        <f t="shared" si="87"/>
        <v>4.5245000000000006</v>
      </c>
      <c r="BG180" s="86">
        <f t="shared" si="88"/>
        <v>5.0245000000000006</v>
      </c>
      <c r="BH180" s="86">
        <f t="shared" si="89"/>
        <v>4.8745000000000003</v>
      </c>
      <c r="BI180" s="86">
        <f t="shared" si="90"/>
        <v>5.2845000000000004</v>
      </c>
      <c r="BJ180" s="86">
        <f t="shared" si="91"/>
        <v>4.3895000000000008</v>
      </c>
      <c r="BK180" s="92">
        <f t="shared" si="92"/>
        <v>4.5245000000000006</v>
      </c>
    </row>
    <row r="181" spans="48:63" ht="15" x14ac:dyDescent="0.2">
      <c r="AV181" s="131">
        <f t="shared" si="93"/>
        <v>42705</v>
      </c>
      <c r="AW181" s="150">
        <v>4.6595000000000004</v>
      </c>
      <c r="AX181" s="150">
        <v>0</v>
      </c>
      <c r="AY181" s="150">
        <v>0.5</v>
      </c>
      <c r="AZ181" s="150">
        <v>0.35</v>
      </c>
      <c r="BA181" s="150">
        <v>-0.13500000000000001</v>
      </c>
      <c r="BB181" s="150">
        <v>0</v>
      </c>
      <c r="BC181" s="82"/>
      <c r="BD181" s="91">
        <f t="shared" si="85"/>
        <v>42705</v>
      </c>
      <c r="BE181" s="86">
        <f t="shared" si="86"/>
        <v>4.7595000000000001</v>
      </c>
      <c r="BF181" s="86">
        <f t="shared" si="87"/>
        <v>4.6595000000000004</v>
      </c>
      <c r="BG181" s="86">
        <f t="shared" si="88"/>
        <v>5.1595000000000004</v>
      </c>
      <c r="BH181" s="86">
        <f t="shared" si="89"/>
        <v>5.0095000000000001</v>
      </c>
      <c r="BI181" s="86">
        <f t="shared" si="90"/>
        <v>5.4195000000000002</v>
      </c>
      <c r="BJ181" s="86">
        <f t="shared" si="91"/>
        <v>4.5245000000000006</v>
      </c>
      <c r="BK181" s="92">
        <f t="shared" si="92"/>
        <v>4.6595000000000004</v>
      </c>
    </row>
    <row r="182" spans="48:63" ht="15" x14ac:dyDescent="0.2">
      <c r="AV182" s="131">
        <f t="shared" si="93"/>
        <v>42736</v>
      </c>
      <c r="AW182" s="150">
        <v>4.7069999999999999</v>
      </c>
      <c r="AX182" s="150">
        <v>0</v>
      </c>
      <c r="AY182" s="150">
        <v>0.5</v>
      </c>
      <c r="AZ182" s="150">
        <v>0.35</v>
      </c>
      <c r="BA182" s="150">
        <v>-0.13500000000000001</v>
      </c>
      <c r="BB182" s="150">
        <v>0</v>
      </c>
      <c r="BC182" s="82"/>
      <c r="BD182" s="91">
        <f t="shared" si="85"/>
        <v>42736</v>
      </c>
      <c r="BE182" s="86">
        <f t="shared" si="86"/>
        <v>4.8069999999999995</v>
      </c>
      <c r="BF182" s="86">
        <f t="shared" si="87"/>
        <v>4.7069999999999999</v>
      </c>
      <c r="BG182" s="86">
        <f t="shared" si="88"/>
        <v>5.2069999999999999</v>
      </c>
      <c r="BH182" s="86">
        <f t="shared" si="89"/>
        <v>5.0569999999999995</v>
      </c>
      <c r="BI182" s="86">
        <f t="shared" si="90"/>
        <v>5.4669999999999996</v>
      </c>
      <c r="BJ182" s="86">
        <f t="shared" si="91"/>
        <v>4.5720000000000001</v>
      </c>
      <c r="BK182" s="92">
        <f t="shared" si="92"/>
        <v>4.7069999999999999</v>
      </c>
    </row>
    <row r="183" spans="48:63" ht="15" x14ac:dyDescent="0.2">
      <c r="AV183" s="131">
        <f t="shared" si="93"/>
        <v>42767</v>
      </c>
      <c r="AW183" s="150">
        <v>4.6260000000000003</v>
      </c>
      <c r="AX183" s="150">
        <v>0</v>
      </c>
      <c r="AY183" s="150">
        <v>0.5</v>
      </c>
      <c r="AZ183" s="150">
        <v>0.35</v>
      </c>
      <c r="BA183" s="150">
        <v>-0.13500000000000001</v>
      </c>
      <c r="BB183" s="150">
        <v>0</v>
      </c>
      <c r="BC183" s="82"/>
      <c r="BD183" s="91">
        <f t="shared" si="85"/>
        <v>42767</v>
      </c>
      <c r="BE183" s="86">
        <f t="shared" si="86"/>
        <v>4.726</v>
      </c>
      <c r="BF183" s="86">
        <f t="shared" si="87"/>
        <v>4.6260000000000003</v>
      </c>
      <c r="BG183" s="86">
        <f t="shared" si="88"/>
        <v>5.1260000000000003</v>
      </c>
      <c r="BH183" s="86">
        <f t="shared" si="89"/>
        <v>4.976</v>
      </c>
      <c r="BI183" s="86">
        <f t="shared" si="90"/>
        <v>5.3860000000000001</v>
      </c>
      <c r="BJ183" s="86">
        <f t="shared" si="91"/>
        <v>4.4910000000000005</v>
      </c>
      <c r="BK183" s="92">
        <f t="shared" si="92"/>
        <v>4.6260000000000003</v>
      </c>
    </row>
    <row r="184" spans="48:63" ht="15" x14ac:dyDescent="0.2">
      <c r="AV184" s="131">
        <f t="shared" si="93"/>
        <v>42795</v>
      </c>
      <c r="AW184" s="150">
        <v>4.5259999999999998</v>
      </c>
      <c r="AX184" s="150">
        <v>0</v>
      </c>
      <c r="AY184" s="150">
        <v>0.5</v>
      </c>
      <c r="AZ184" s="150">
        <v>0.35</v>
      </c>
      <c r="BA184" s="150">
        <v>-0.13500000000000001</v>
      </c>
      <c r="BB184" s="150">
        <v>0</v>
      </c>
      <c r="BC184" s="82"/>
      <c r="BD184" s="91">
        <f t="shared" si="85"/>
        <v>42795</v>
      </c>
      <c r="BE184" s="86">
        <f t="shared" si="86"/>
        <v>4.6259999999999994</v>
      </c>
      <c r="BF184" s="86">
        <f t="shared" si="87"/>
        <v>4.5259999999999998</v>
      </c>
      <c r="BG184" s="86">
        <f t="shared" si="88"/>
        <v>5.0259999999999998</v>
      </c>
      <c r="BH184" s="86">
        <f t="shared" si="89"/>
        <v>4.8759999999999994</v>
      </c>
      <c r="BI184" s="86">
        <f t="shared" si="90"/>
        <v>5.2859999999999996</v>
      </c>
      <c r="BJ184" s="86">
        <f t="shared" si="91"/>
        <v>4.391</v>
      </c>
      <c r="BK184" s="92">
        <f t="shared" si="92"/>
        <v>4.5259999999999998</v>
      </c>
    </row>
    <row r="185" spans="48:63" ht="15" x14ac:dyDescent="0.2">
      <c r="AV185" s="131">
        <f t="shared" si="93"/>
        <v>42826</v>
      </c>
      <c r="AW185" s="150">
        <v>4.3440000000000003</v>
      </c>
      <c r="AX185" s="150">
        <v>0</v>
      </c>
      <c r="AY185" s="150">
        <v>0.5</v>
      </c>
      <c r="AZ185" s="150">
        <v>0.43</v>
      </c>
      <c r="BA185" s="150">
        <v>-0.19500000000000001</v>
      </c>
      <c r="BB185" s="150">
        <v>0</v>
      </c>
      <c r="BC185" s="82"/>
      <c r="BD185" s="91">
        <f t="shared" si="85"/>
        <v>42826</v>
      </c>
      <c r="BE185" s="86">
        <f t="shared" si="86"/>
        <v>4.444</v>
      </c>
      <c r="BF185" s="86">
        <f t="shared" si="87"/>
        <v>4.3440000000000003</v>
      </c>
      <c r="BG185" s="86">
        <f t="shared" si="88"/>
        <v>4.8440000000000003</v>
      </c>
      <c r="BH185" s="86">
        <f t="shared" si="89"/>
        <v>4.774</v>
      </c>
      <c r="BI185" s="86">
        <f t="shared" si="90"/>
        <v>5.1840000000000002</v>
      </c>
      <c r="BJ185" s="86">
        <f t="shared" si="91"/>
        <v>4.149</v>
      </c>
      <c r="BK185" s="92">
        <f t="shared" si="92"/>
        <v>4.3440000000000003</v>
      </c>
    </row>
    <row r="186" spans="48:63" ht="15" x14ac:dyDescent="0.2">
      <c r="AV186" s="131">
        <f t="shared" si="93"/>
        <v>42856</v>
      </c>
      <c r="AW186" s="150">
        <v>4.3470000000000004</v>
      </c>
      <c r="AX186" s="150">
        <v>0</v>
      </c>
      <c r="AY186" s="150">
        <v>0.5</v>
      </c>
      <c r="AZ186" s="150">
        <v>0.43</v>
      </c>
      <c r="BA186" s="150">
        <v>-0.19500000000000001</v>
      </c>
      <c r="BB186" s="150">
        <v>0</v>
      </c>
      <c r="BC186" s="82"/>
      <c r="BD186" s="91">
        <f t="shared" si="85"/>
        <v>42856</v>
      </c>
      <c r="BE186" s="86">
        <f t="shared" si="86"/>
        <v>4.4470000000000001</v>
      </c>
      <c r="BF186" s="86">
        <f t="shared" si="87"/>
        <v>4.3470000000000004</v>
      </c>
      <c r="BG186" s="86">
        <f t="shared" si="88"/>
        <v>4.8470000000000004</v>
      </c>
      <c r="BH186" s="86">
        <f t="shared" si="89"/>
        <v>4.7770000000000001</v>
      </c>
      <c r="BI186" s="86">
        <f t="shared" si="90"/>
        <v>5.1870000000000003</v>
      </c>
      <c r="BJ186" s="86">
        <f t="shared" si="91"/>
        <v>4.1520000000000001</v>
      </c>
      <c r="BK186" s="92">
        <f t="shared" si="92"/>
        <v>4.3470000000000004</v>
      </c>
    </row>
    <row r="187" spans="48:63" ht="15" x14ac:dyDescent="0.2">
      <c r="AV187" s="131">
        <f t="shared" si="93"/>
        <v>42887</v>
      </c>
      <c r="AW187" s="150">
        <v>4.3870000000000005</v>
      </c>
      <c r="AX187" s="150">
        <v>0</v>
      </c>
      <c r="AY187" s="150">
        <v>0.5</v>
      </c>
      <c r="AZ187" s="150">
        <v>0.43</v>
      </c>
      <c r="BA187" s="150">
        <v>-0.19500000000000001</v>
      </c>
      <c r="BB187" s="150">
        <v>0</v>
      </c>
      <c r="BC187" s="82"/>
      <c r="BD187" s="91">
        <f t="shared" si="85"/>
        <v>42887</v>
      </c>
      <c r="BE187" s="86">
        <f t="shared" si="86"/>
        <v>4.4870000000000001</v>
      </c>
      <c r="BF187" s="86">
        <f t="shared" si="87"/>
        <v>4.3870000000000005</v>
      </c>
      <c r="BG187" s="86">
        <f t="shared" si="88"/>
        <v>4.8870000000000005</v>
      </c>
      <c r="BH187" s="86">
        <f t="shared" si="89"/>
        <v>4.8170000000000002</v>
      </c>
      <c r="BI187" s="86">
        <f t="shared" si="90"/>
        <v>5.2270000000000003</v>
      </c>
      <c r="BJ187" s="86">
        <f t="shared" si="91"/>
        <v>4.1920000000000002</v>
      </c>
      <c r="BK187" s="92">
        <f t="shared" si="92"/>
        <v>4.3870000000000005</v>
      </c>
    </row>
    <row r="188" spans="48:63" ht="15" x14ac:dyDescent="0.2">
      <c r="AV188" s="131">
        <f t="shared" si="93"/>
        <v>42917</v>
      </c>
      <c r="AW188" s="150">
        <v>4.4270000000000005</v>
      </c>
      <c r="AX188" s="150">
        <v>0</v>
      </c>
      <c r="AY188" s="150">
        <v>0.5</v>
      </c>
      <c r="AZ188" s="150">
        <v>0.43</v>
      </c>
      <c r="BA188" s="150">
        <v>-0.19500000000000001</v>
      </c>
      <c r="BB188" s="150">
        <v>0</v>
      </c>
      <c r="BC188" s="82"/>
      <c r="BD188" s="91">
        <f t="shared" si="85"/>
        <v>42917</v>
      </c>
      <c r="BE188" s="86">
        <f t="shared" si="86"/>
        <v>4.5270000000000001</v>
      </c>
      <c r="BF188" s="86">
        <f t="shared" si="87"/>
        <v>4.4270000000000005</v>
      </c>
      <c r="BG188" s="86">
        <f t="shared" si="88"/>
        <v>4.9270000000000005</v>
      </c>
      <c r="BH188" s="86">
        <f t="shared" si="89"/>
        <v>4.8570000000000002</v>
      </c>
      <c r="BI188" s="86">
        <f t="shared" si="90"/>
        <v>5.2670000000000003</v>
      </c>
      <c r="BJ188" s="86">
        <f t="shared" si="91"/>
        <v>4.2320000000000002</v>
      </c>
      <c r="BK188" s="92">
        <f t="shared" si="92"/>
        <v>4.4270000000000005</v>
      </c>
    </row>
    <row r="189" spans="48:63" ht="15" x14ac:dyDescent="0.2">
      <c r="AV189" s="131">
        <f t="shared" si="93"/>
        <v>42948</v>
      </c>
      <c r="AW189" s="150">
        <v>4.4770000000000003</v>
      </c>
      <c r="AX189" s="150">
        <v>0</v>
      </c>
      <c r="AY189" s="150">
        <v>0.5</v>
      </c>
      <c r="AZ189" s="150">
        <v>0.43</v>
      </c>
      <c r="BA189" s="150">
        <v>-0.19500000000000001</v>
      </c>
      <c r="BB189" s="150">
        <v>0</v>
      </c>
      <c r="BC189" s="82"/>
      <c r="BD189" s="91">
        <f t="shared" si="85"/>
        <v>42948</v>
      </c>
      <c r="BE189" s="86">
        <f t="shared" si="86"/>
        <v>4.577</v>
      </c>
      <c r="BF189" s="86">
        <f t="shared" si="87"/>
        <v>4.4770000000000003</v>
      </c>
      <c r="BG189" s="86">
        <f t="shared" si="88"/>
        <v>4.9770000000000003</v>
      </c>
      <c r="BH189" s="86">
        <f t="shared" si="89"/>
        <v>4.907</v>
      </c>
      <c r="BI189" s="86">
        <f t="shared" si="90"/>
        <v>5.3170000000000002</v>
      </c>
      <c r="BJ189" s="86">
        <f t="shared" si="91"/>
        <v>4.282</v>
      </c>
      <c r="BK189" s="92">
        <f t="shared" si="92"/>
        <v>4.4770000000000003</v>
      </c>
    </row>
    <row r="190" spans="48:63" ht="15" x14ac:dyDescent="0.2">
      <c r="AV190" s="131">
        <f t="shared" si="93"/>
        <v>42979</v>
      </c>
      <c r="AW190" s="150">
        <v>4.4620000000000006</v>
      </c>
      <c r="AX190" s="150">
        <v>0</v>
      </c>
      <c r="AY190" s="150">
        <v>0.5</v>
      </c>
      <c r="AZ190" s="150">
        <v>0.43</v>
      </c>
      <c r="BA190" s="150">
        <v>-0.19500000000000001</v>
      </c>
      <c r="BB190" s="150">
        <v>0</v>
      </c>
      <c r="BC190" s="82"/>
      <c r="BD190" s="91">
        <f t="shared" si="85"/>
        <v>42979</v>
      </c>
      <c r="BE190" s="86">
        <f t="shared" si="86"/>
        <v>4.5620000000000003</v>
      </c>
      <c r="BF190" s="86">
        <f t="shared" si="87"/>
        <v>4.4620000000000006</v>
      </c>
      <c r="BG190" s="86">
        <f t="shared" si="88"/>
        <v>4.9620000000000006</v>
      </c>
      <c r="BH190" s="86">
        <f t="shared" si="89"/>
        <v>4.8920000000000003</v>
      </c>
      <c r="BI190" s="86">
        <f t="shared" si="90"/>
        <v>5.3020000000000005</v>
      </c>
      <c r="BJ190" s="86">
        <f t="shared" si="91"/>
        <v>4.2670000000000003</v>
      </c>
      <c r="BK190" s="92">
        <f t="shared" si="92"/>
        <v>4.4620000000000006</v>
      </c>
    </row>
    <row r="191" spans="48:63" ht="15" x14ac:dyDescent="0.2">
      <c r="AV191" s="131">
        <f t="shared" si="93"/>
        <v>43009</v>
      </c>
      <c r="AW191" s="150">
        <v>4.4770000000000003</v>
      </c>
      <c r="AX191" s="150">
        <v>0</v>
      </c>
      <c r="AY191" s="150">
        <v>0.5</v>
      </c>
      <c r="AZ191" s="150">
        <v>0.43</v>
      </c>
      <c r="BA191" s="150">
        <v>-0.19500000000000001</v>
      </c>
      <c r="BB191" s="150">
        <v>0</v>
      </c>
      <c r="BC191" s="82"/>
      <c r="BD191" s="91">
        <f t="shared" si="85"/>
        <v>43009</v>
      </c>
      <c r="BE191" s="86">
        <f t="shared" si="86"/>
        <v>4.577</v>
      </c>
      <c r="BF191" s="86">
        <f t="shared" si="87"/>
        <v>4.4770000000000003</v>
      </c>
      <c r="BG191" s="86">
        <f t="shared" si="88"/>
        <v>4.9770000000000003</v>
      </c>
      <c r="BH191" s="86">
        <f t="shared" si="89"/>
        <v>4.907</v>
      </c>
      <c r="BI191" s="86">
        <f t="shared" si="90"/>
        <v>5.3170000000000002</v>
      </c>
      <c r="BJ191" s="86">
        <f t="shared" si="91"/>
        <v>4.282</v>
      </c>
      <c r="BK191" s="92">
        <f t="shared" si="92"/>
        <v>4.4770000000000003</v>
      </c>
    </row>
    <row r="192" spans="48:63" ht="15" x14ac:dyDescent="0.2">
      <c r="AV192" s="131">
        <f t="shared" si="93"/>
        <v>43040</v>
      </c>
      <c r="AW192" s="150">
        <v>4.6219999999999999</v>
      </c>
      <c r="AX192" s="150">
        <v>0</v>
      </c>
      <c r="AY192" s="150">
        <v>0.5</v>
      </c>
      <c r="AZ192" s="150">
        <v>0.35</v>
      </c>
      <c r="BA192" s="150">
        <v>-0.13500000000000001</v>
      </c>
      <c r="BB192" s="150">
        <v>0</v>
      </c>
      <c r="BC192" s="82"/>
      <c r="BD192" s="91">
        <f t="shared" si="85"/>
        <v>43040</v>
      </c>
      <c r="BE192" s="86">
        <f t="shared" si="86"/>
        <v>4.7219999999999995</v>
      </c>
      <c r="BF192" s="86">
        <f t="shared" si="87"/>
        <v>4.6219999999999999</v>
      </c>
      <c r="BG192" s="86">
        <f t="shared" si="88"/>
        <v>5.1219999999999999</v>
      </c>
      <c r="BH192" s="86">
        <f t="shared" si="89"/>
        <v>4.9719999999999995</v>
      </c>
      <c r="BI192" s="86">
        <f t="shared" si="90"/>
        <v>5.3819999999999997</v>
      </c>
      <c r="BJ192" s="86">
        <f t="shared" si="91"/>
        <v>4.4870000000000001</v>
      </c>
      <c r="BK192" s="92">
        <f t="shared" si="92"/>
        <v>4.6219999999999999</v>
      </c>
    </row>
    <row r="193" spans="48:63" ht="15" x14ac:dyDescent="0.2">
      <c r="AV193" s="131">
        <f t="shared" si="93"/>
        <v>43070</v>
      </c>
      <c r="AW193" s="150">
        <v>4.7570000000000006</v>
      </c>
      <c r="AX193" s="150">
        <v>0</v>
      </c>
      <c r="AY193" s="150">
        <v>0.5</v>
      </c>
      <c r="AZ193" s="150">
        <v>0.35</v>
      </c>
      <c r="BA193" s="150">
        <v>-0.13500000000000001</v>
      </c>
      <c r="BB193" s="150">
        <v>0</v>
      </c>
      <c r="BC193" s="82"/>
      <c r="BD193" s="91">
        <f t="shared" si="85"/>
        <v>43070</v>
      </c>
      <c r="BE193" s="86">
        <f t="shared" si="86"/>
        <v>4.8570000000000002</v>
      </c>
      <c r="BF193" s="86">
        <f t="shared" si="87"/>
        <v>4.7570000000000006</v>
      </c>
      <c r="BG193" s="86">
        <f t="shared" si="88"/>
        <v>5.2570000000000006</v>
      </c>
      <c r="BH193" s="86">
        <f t="shared" si="89"/>
        <v>5.1070000000000002</v>
      </c>
      <c r="BI193" s="86">
        <f t="shared" si="90"/>
        <v>5.5170000000000003</v>
      </c>
      <c r="BJ193" s="86">
        <f t="shared" si="91"/>
        <v>4.6220000000000008</v>
      </c>
      <c r="BK193" s="92">
        <f t="shared" si="92"/>
        <v>4.7570000000000006</v>
      </c>
    </row>
    <row r="194" spans="48:63" ht="15" x14ac:dyDescent="0.2">
      <c r="AV194" s="131">
        <f t="shared" si="93"/>
        <v>43101</v>
      </c>
      <c r="AW194" s="150">
        <v>4.8045</v>
      </c>
      <c r="AX194" s="150">
        <v>0</v>
      </c>
      <c r="AY194" s="150">
        <v>0.5</v>
      </c>
      <c r="AZ194" s="150">
        <v>0.35</v>
      </c>
      <c r="BA194" s="150">
        <v>-0.13500000000000001</v>
      </c>
      <c r="BB194" s="150">
        <v>0</v>
      </c>
      <c r="BC194" s="82"/>
      <c r="BD194" s="91">
        <f t="shared" ref="BD194:BD211" si="94">AV194</f>
        <v>43101</v>
      </c>
      <c r="BE194" s="86">
        <f t="shared" si="86"/>
        <v>4.9044999999999996</v>
      </c>
      <c r="BF194" s="86">
        <f t="shared" si="87"/>
        <v>4.8045</v>
      </c>
      <c r="BG194" s="86">
        <f t="shared" si="88"/>
        <v>5.3045</v>
      </c>
      <c r="BH194" s="86">
        <f t="shared" si="89"/>
        <v>5.1544999999999996</v>
      </c>
      <c r="BI194" s="86">
        <f t="shared" si="90"/>
        <v>5.5644999999999998</v>
      </c>
      <c r="BJ194" s="86">
        <f t="shared" si="91"/>
        <v>4.6695000000000002</v>
      </c>
      <c r="BK194" s="92">
        <f t="shared" si="92"/>
        <v>4.8045</v>
      </c>
    </row>
    <row r="195" spans="48:63" ht="15" x14ac:dyDescent="0.2">
      <c r="AV195" s="131">
        <f t="shared" si="93"/>
        <v>43132</v>
      </c>
      <c r="AW195" s="150">
        <v>4.7235000000000005</v>
      </c>
      <c r="AX195" s="150">
        <v>0</v>
      </c>
      <c r="AY195" s="150">
        <v>0.5</v>
      </c>
      <c r="AZ195" s="150">
        <v>0.35</v>
      </c>
      <c r="BA195" s="150">
        <v>-0.13500000000000001</v>
      </c>
      <c r="BB195" s="150">
        <v>0</v>
      </c>
      <c r="BC195" s="82"/>
      <c r="BD195" s="91">
        <f t="shared" si="94"/>
        <v>43132</v>
      </c>
      <c r="BE195" s="86">
        <f t="shared" ref="BE195:BE211" si="95">$AW195+$AX195+$BE$1</f>
        <v>4.8235000000000001</v>
      </c>
      <c r="BF195" s="86">
        <f t="shared" ref="BF195:BF211" si="96">$AW195+$AX195</f>
        <v>4.7235000000000005</v>
      </c>
      <c r="BG195" s="86">
        <f t="shared" ref="BG195:BG211" si="97">$AW195+$AY195</f>
        <v>5.2235000000000005</v>
      </c>
      <c r="BH195" s="86">
        <f t="shared" ref="BH195:BH211" si="98">$AW195+$AZ195</f>
        <v>5.0735000000000001</v>
      </c>
      <c r="BI195" s="86">
        <f t="shared" ref="BI195:BI211" si="99">$AW195+$AZ195+$BI$1</f>
        <v>5.4835000000000003</v>
      </c>
      <c r="BJ195" s="86">
        <f t="shared" ref="BJ195:BJ211" si="100">$AW195+$BA195</f>
        <v>4.5885000000000007</v>
      </c>
      <c r="BK195" s="92">
        <f t="shared" ref="BK195:BK211" si="101">$AW195+$BB195</f>
        <v>4.7235000000000005</v>
      </c>
    </row>
    <row r="196" spans="48:63" ht="15" x14ac:dyDescent="0.2">
      <c r="AV196" s="131">
        <f t="shared" ref="AV196:AV259" si="102">EOMONTH(AV195,0)+1</f>
        <v>43160</v>
      </c>
      <c r="AW196" s="150">
        <v>4.6234999999999999</v>
      </c>
      <c r="AX196" s="150">
        <v>0</v>
      </c>
      <c r="AY196" s="150">
        <v>0.5</v>
      </c>
      <c r="AZ196" s="150">
        <v>0.35</v>
      </c>
      <c r="BA196" s="150">
        <v>-0.13500000000000001</v>
      </c>
      <c r="BB196" s="150">
        <v>0</v>
      </c>
      <c r="BC196" s="82"/>
      <c r="BD196" s="91">
        <f t="shared" si="94"/>
        <v>43160</v>
      </c>
      <c r="BE196" s="86">
        <f t="shared" si="95"/>
        <v>4.7234999999999996</v>
      </c>
      <c r="BF196" s="86">
        <f t="shared" si="96"/>
        <v>4.6234999999999999</v>
      </c>
      <c r="BG196" s="86">
        <f t="shared" si="97"/>
        <v>5.1234999999999999</v>
      </c>
      <c r="BH196" s="86">
        <f t="shared" si="98"/>
        <v>4.9734999999999996</v>
      </c>
      <c r="BI196" s="86">
        <f t="shared" si="99"/>
        <v>5.3834999999999997</v>
      </c>
      <c r="BJ196" s="86">
        <f t="shared" si="100"/>
        <v>4.4885000000000002</v>
      </c>
      <c r="BK196" s="92">
        <f t="shared" si="101"/>
        <v>4.6234999999999999</v>
      </c>
    </row>
    <row r="197" spans="48:63" ht="15" x14ac:dyDescent="0.2">
      <c r="AV197" s="131">
        <f t="shared" si="102"/>
        <v>43191</v>
      </c>
      <c r="AW197" s="150">
        <v>4.4415000000000004</v>
      </c>
      <c r="AX197" s="150">
        <v>0</v>
      </c>
      <c r="AY197" s="150">
        <v>0.5</v>
      </c>
      <c r="AZ197" s="150">
        <v>0.43</v>
      </c>
      <c r="BA197" s="150">
        <v>-0.19500000000000001</v>
      </c>
      <c r="BB197" s="150">
        <v>0</v>
      </c>
      <c r="BC197" s="82"/>
      <c r="BD197" s="91">
        <f t="shared" si="94"/>
        <v>43191</v>
      </c>
      <c r="BE197" s="86">
        <f t="shared" si="95"/>
        <v>4.5415000000000001</v>
      </c>
      <c r="BF197" s="86">
        <f t="shared" si="96"/>
        <v>4.4415000000000004</v>
      </c>
      <c r="BG197" s="86">
        <f t="shared" si="97"/>
        <v>4.9415000000000004</v>
      </c>
      <c r="BH197" s="86">
        <f t="shared" si="98"/>
        <v>4.8715000000000002</v>
      </c>
      <c r="BI197" s="86">
        <f t="shared" si="99"/>
        <v>5.2815000000000003</v>
      </c>
      <c r="BJ197" s="86">
        <f t="shared" si="100"/>
        <v>4.2465000000000002</v>
      </c>
      <c r="BK197" s="92">
        <f t="shared" si="101"/>
        <v>4.4415000000000004</v>
      </c>
    </row>
    <row r="198" spans="48:63" ht="15" x14ac:dyDescent="0.2">
      <c r="AV198" s="131">
        <f t="shared" si="102"/>
        <v>43221</v>
      </c>
      <c r="AW198" s="150">
        <v>4.4445000000000006</v>
      </c>
      <c r="AX198" s="150">
        <v>0</v>
      </c>
      <c r="AY198" s="150">
        <v>0.5</v>
      </c>
      <c r="AZ198" s="150">
        <v>0.43</v>
      </c>
      <c r="BA198" s="150">
        <v>-0.19500000000000001</v>
      </c>
      <c r="BB198" s="150">
        <v>0</v>
      </c>
      <c r="BC198" s="82"/>
      <c r="BD198" s="91">
        <f t="shared" si="94"/>
        <v>43221</v>
      </c>
      <c r="BE198" s="86">
        <f t="shared" si="95"/>
        <v>4.5445000000000002</v>
      </c>
      <c r="BF198" s="86">
        <f t="shared" si="96"/>
        <v>4.4445000000000006</v>
      </c>
      <c r="BG198" s="86">
        <f t="shared" si="97"/>
        <v>4.9445000000000006</v>
      </c>
      <c r="BH198" s="86">
        <f t="shared" si="98"/>
        <v>4.8745000000000003</v>
      </c>
      <c r="BI198" s="86">
        <f t="shared" si="99"/>
        <v>5.2845000000000004</v>
      </c>
      <c r="BJ198" s="86">
        <f t="shared" si="100"/>
        <v>4.2495000000000003</v>
      </c>
      <c r="BK198" s="92">
        <f t="shared" si="101"/>
        <v>4.4445000000000006</v>
      </c>
    </row>
    <row r="199" spans="48:63" ht="15" x14ac:dyDescent="0.2">
      <c r="AV199" s="131">
        <f t="shared" si="102"/>
        <v>43252</v>
      </c>
      <c r="AW199" s="150">
        <v>4.4845000000000006</v>
      </c>
      <c r="AX199" s="150">
        <v>0</v>
      </c>
      <c r="AY199" s="150">
        <v>0.5</v>
      </c>
      <c r="AZ199" s="150">
        <v>0.43</v>
      </c>
      <c r="BA199" s="150">
        <v>-0.19500000000000001</v>
      </c>
      <c r="BB199" s="150">
        <v>0</v>
      </c>
      <c r="BC199" s="82"/>
      <c r="BD199" s="91">
        <f t="shared" si="94"/>
        <v>43252</v>
      </c>
      <c r="BE199" s="86">
        <f t="shared" si="95"/>
        <v>4.5845000000000002</v>
      </c>
      <c r="BF199" s="86">
        <f t="shared" si="96"/>
        <v>4.4845000000000006</v>
      </c>
      <c r="BG199" s="86">
        <f t="shared" si="97"/>
        <v>4.9845000000000006</v>
      </c>
      <c r="BH199" s="86">
        <f t="shared" si="98"/>
        <v>4.9145000000000003</v>
      </c>
      <c r="BI199" s="86">
        <f t="shared" si="99"/>
        <v>5.3245000000000005</v>
      </c>
      <c r="BJ199" s="86">
        <f t="shared" si="100"/>
        <v>4.2895000000000003</v>
      </c>
      <c r="BK199" s="92">
        <f t="shared" si="101"/>
        <v>4.4845000000000006</v>
      </c>
    </row>
    <row r="200" spans="48:63" ht="15" x14ac:dyDescent="0.2">
      <c r="AV200" s="131">
        <f t="shared" si="102"/>
        <v>43282</v>
      </c>
      <c r="AW200" s="150">
        <v>4.5245000000000006</v>
      </c>
      <c r="AX200" s="150">
        <v>0</v>
      </c>
      <c r="AY200" s="150">
        <v>0.5</v>
      </c>
      <c r="AZ200" s="150">
        <v>0.43</v>
      </c>
      <c r="BA200" s="150">
        <v>-0.19500000000000001</v>
      </c>
      <c r="BB200" s="150">
        <v>0</v>
      </c>
      <c r="BC200" s="82"/>
      <c r="BD200" s="91">
        <f t="shared" si="94"/>
        <v>43282</v>
      </c>
      <c r="BE200" s="86">
        <f t="shared" si="95"/>
        <v>4.6245000000000003</v>
      </c>
      <c r="BF200" s="86">
        <f t="shared" si="96"/>
        <v>4.5245000000000006</v>
      </c>
      <c r="BG200" s="86">
        <f t="shared" si="97"/>
        <v>5.0245000000000006</v>
      </c>
      <c r="BH200" s="86">
        <f t="shared" si="98"/>
        <v>4.9545000000000003</v>
      </c>
      <c r="BI200" s="86">
        <f t="shared" si="99"/>
        <v>5.3645000000000005</v>
      </c>
      <c r="BJ200" s="86">
        <f t="shared" si="100"/>
        <v>4.3295000000000003</v>
      </c>
      <c r="BK200" s="92">
        <f t="shared" si="101"/>
        <v>4.5245000000000006</v>
      </c>
    </row>
    <row r="201" spans="48:63" ht="15" x14ac:dyDescent="0.2">
      <c r="AV201" s="131">
        <f t="shared" si="102"/>
        <v>43313</v>
      </c>
      <c r="AW201" s="150">
        <v>4.5745000000000005</v>
      </c>
      <c r="AX201" s="150">
        <v>0</v>
      </c>
      <c r="AY201" s="150">
        <v>0.5</v>
      </c>
      <c r="AZ201" s="150">
        <v>0.43</v>
      </c>
      <c r="BA201" s="150">
        <v>-0.19500000000000001</v>
      </c>
      <c r="BB201" s="150">
        <v>0</v>
      </c>
      <c r="BC201" s="82"/>
      <c r="BD201" s="91">
        <f t="shared" si="94"/>
        <v>43313</v>
      </c>
      <c r="BE201" s="86">
        <f t="shared" si="95"/>
        <v>4.6745000000000001</v>
      </c>
      <c r="BF201" s="86">
        <f t="shared" si="96"/>
        <v>4.5745000000000005</v>
      </c>
      <c r="BG201" s="86">
        <f t="shared" si="97"/>
        <v>5.0745000000000005</v>
      </c>
      <c r="BH201" s="86">
        <f t="shared" si="98"/>
        <v>5.0045000000000002</v>
      </c>
      <c r="BI201" s="86">
        <f t="shared" si="99"/>
        <v>5.4145000000000003</v>
      </c>
      <c r="BJ201" s="86">
        <f t="shared" si="100"/>
        <v>4.3795000000000002</v>
      </c>
      <c r="BK201" s="92">
        <f t="shared" si="101"/>
        <v>4.5745000000000005</v>
      </c>
    </row>
    <row r="202" spans="48:63" ht="15" x14ac:dyDescent="0.2">
      <c r="AV202" s="131">
        <f t="shared" si="102"/>
        <v>43344</v>
      </c>
      <c r="AW202" s="150">
        <v>4.5594999999999999</v>
      </c>
      <c r="AX202" s="150">
        <v>0</v>
      </c>
      <c r="AY202" s="150">
        <v>0.5</v>
      </c>
      <c r="AZ202" s="150">
        <v>0.43</v>
      </c>
      <c r="BA202" s="150">
        <v>-0.19500000000000001</v>
      </c>
      <c r="BB202" s="150">
        <v>0</v>
      </c>
      <c r="BC202" s="82"/>
      <c r="BD202" s="91">
        <f t="shared" si="94"/>
        <v>43344</v>
      </c>
      <c r="BE202" s="86">
        <f t="shared" si="95"/>
        <v>4.6594999999999995</v>
      </c>
      <c r="BF202" s="86">
        <f t="shared" si="96"/>
        <v>4.5594999999999999</v>
      </c>
      <c r="BG202" s="86">
        <f t="shared" si="97"/>
        <v>5.0594999999999999</v>
      </c>
      <c r="BH202" s="86">
        <f t="shared" si="98"/>
        <v>4.9894999999999996</v>
      </c>
      <c r="BI202" s="86">
        <f t="shared" si="99"/>
        <v>5.3994999999999997</v>
      </c>
      <c r="BJ202" s="86">
        <f t="shared" si="100"/>
        <v>4.3644999999999996</v>
      </c>
      <c r="BK202" s="92">
        <f t="shared" si="101"/>
        <v>4.5594999999999999</v>
      </c>
    </row>
    <row r="203" spans="48:63" ht="15" x14ac:dyDescent="0.2">
      <c r="AV203" s="131">
        <f t="shared" si="102"/>
        <v>43374</v>
      </c>
      <c r="AW203" s="150">
        <v>4.5745000000000005</v>
      </c>
      <c r="AX203" s="150">
        <v>0</v>
      </c>
      <c r="AY203" s="150">
        <v>0.5</v>
      </c>
      <c r="AZ203" s="150">
        <v>0.43</v>
      </c>
      <c r="BA203" s="150">
        <v>-0.19500000000000001</v>
      </c>
      <c r="BB203" s="150">
        <v>0</v>
      </c>
      <c r="BC203" s="82"/>
      <c r="BD203" s="91">
        <f t="shared" si="94"/>
        <v>43374</v>
      </c>
      <c r="BE203" s="86">
        <f t="shared" si="95"/>
        <v>4.6745000000000001</v>
      </c>
      <c r="BF203" s="86">
        <f t="shared" si="96"/>
        <v>4.5745000000000005</v>
      </c>
      <c r="BG203" s="86">
        <f t="shared" si="97"/>
        <v>5.0745000000000005</v>
      </c>
      <c r="BH203" s="86">
        <f t="shared" si="98"/>
        <v>5.0045000000000002</v>
      </c>
      <c r="BI203" s="86">
        <f t="shared" si="99"/>
        <v>5.4145000000000003</v>
      </c>
      <c r="BJ203" s="86">
        <f t="shared" si="100"/>
        <v>4.3795000000000002</v>
      </c>
      <c r="BK203" s="92">
        <f t="shared" si="101"/>
        <v>4.5745000000000005</v>
      </c>
    </row>
    <row r="204" spans="48:63" ht="15" x14ac:dyDescent="0.2">
      <c r="AV204" s="131">
        <f t="shared" si="102"/>
        <v>43405</v>
      </c>
      <c r="AW204" s="150">
        <v>4.7195</v>
      </c>
      <c r="AX204" s="150">
        <v>0</v>
      </c>
      <c r="AY204" s="150">
        <v>0.5</v>
      </c>
      <c r="AZ204" s="150">
        <v>0.35</v>
      </c>
      <c r="BA204" s="150">
        <v>-0.13500000000000001</v>
      </c>
      <c r="BB204" s="150">
        <v>0</v>
      </c>
      <c r="BC204" s="82"/>
      <c r="BD204" s="91">
        <f t="shared" si="94"/>
        <v>43405</v>
      </c>
      <c r="BE204" s="86">
        <f t="shared" si="95"/>
        <v>4.8194999999999997</v>
      </c>
      <c r="BF204" s="86">
        <f t="shared" si="96"/>
        <v>4.7195</v>
      </c>
      <c r="BG204" s="86">
        <f t="shared" si="97"/>
        <v>5.2195</v>
      </c>
      <c r="BH204" s="86">
        <f t="shared" si="98"/>
        <v>5.0694999999999997</v>
      </c>
      <c r="BI204" s="86">
        <f t="shared" si="99"/>
        <v>5.4794999999999998</v>
      </c>
      <c r="BJ204" s="86">
        <f t="shared" si="100"/>
        <v>4.5845000000000002</v>
      </c>
      <c r="BK204" s="92">
        <f t="shared" si="101"/>
        <v>4.7195</v>
      </c>
    </row>
    <row r="205" spans="48:63" ht="15" x14ac:dyDescent="0.2">
      <c r="AV205" s="131">
        <f t="shared" si="102"/>
        <v>43435</v>
      </c>
      <c r="AW205" s="150">
        <v>4.8544999999999998</v>
      </c>
      <c r="AX205" s="150">
        <v>0</v>
      </c>
      <c r="AY205" s="150">
        <v>0.5</v>
      </c>
      <c r="AZ205" s="150">
        <v>0.35</v>
      </c>
      <c r="BA205" s="150">
        <v>-0.13500000000000001</v>
      </c>
      <c r="BB205" s="150">
        <v>0</v>
      </c>
      <c r="BC205" s="82"/>
      <c r="BD205" s="91">
        <f t="shared" si="94"/>
        <v>43435</v>
      </c>
      <c r="BE205" s="86">
        <f t="shared" si="95"/>
        <v>4.9544999999999995</v>
      </c>
      <c r="BF205" s="86">
        <f t="shared" si="96"/>
        <v>4.8544999999999998</v>
      </c>
      <c r="BG205" s="86">
        <f t="shared" si="97"/>
        <v>5.3544999999999998</v>
      </c>
      <c r="BH205" s="86">
        <f t="shared" si="98"/>
        <v>5.2044999999999995</v>
      </c>
      <c r="BI205" s="86">
        <f t="shared" si="99"/>
        <v>5.6144999999999996</v>
      </c>
      <c r="BJ205" s="86">
        <f t="shared" si="100"/>
        <v>4.7195</v>
      </c>
      <c r="BK205" s="92">
        <f t="shared" si="101"/>
        <v>4.8544999999999998</v>
      </c>
    </row>
    <row r="206" spans="48:63" ht="15" x14ac:dyDescent="0.2">
      <c r="AV206" s="131">
        <f t="shared" si="102"/>
        <v>43466</v>
      </c>
      <c r="AW206" s="150">
        <v>4.9020000000000001</v>
      </c>
      <c r="AX206" s="150">
        <v>0</v>
      </c>
      <c r="AY206" s="150">
        <v>0.5</v>
      </c>
      <c r="AZ206" s="150">
        <v>0.35</v>
      </c>
      <c r="BA206" s="150">
        <v>-0.13500000000000001</v>
      </c>
      <c r="BB206" s="150">
        <v>0</v>
      </c>
      <c r="BC206" s="82"/>
      <c r="BD206" s="91">
        <f t="shared" si="94"/>
        <v>43466</v>
      </c>
      <c r="BE206" s="86">
        <f t="shared" si="95"/>
        <v>5.0019999999999998</v>
      </c>
      <c r="BF206" s="86">
        <f t="shared" si="96"/>
        <v>4.9020000000000001</v>
      </c>
      <c r="BG206" s="86">
        <f t="shared" si="97"/>
        <v>5.4020000000000001</v>
      </c>
      <c r="BH206" s="86">
        <f t="shared" si="98"/>
        <v>5.2519999999999998</v>
      </c>
      <c r="BI206" s="86">
        <f t="shared" si="99"/>
        <v>5.6619999999999999</v>
      </c>
      <c r="BJ206" s="86">
        <f t="shared" si="100"/>
        <v>4.7670000000000003</v>
      </c>
      <c r="BK206" s="92">
        <f t="shared" si="101"/>
        <v>4.9020000000000001</v>
      </c>
    </row>
    <row r="207" spans="48:63" ht="15" x14ac:dyDescent="0.2">
      <c r="AV207" s="131">
        <f t="shared" si="102"/>
        <v>43497</v>
      </c>
      <c r="AW207" s="150">
        <v>4.8210000000000006</v>
      </c>
      <c r="AX207" s="150">
        <v>0</v>
      </c>
      <c r="AY207" s="150">
        <v>0.5</v>
      </c>
      <c r="AZ207" s="150">
        <v>0.35</v>
      </c>
      <c r="BA207" s="150">
        <v>-0.13500000000000001</v>
      </c>
      <c r="BB207" s="150">
        <v>0</v>
      </c>
      <c r="BC207" s="82"/>
      <c r="BD207" s="91">
        <f t="shared" si="94"/>
        <v>43497</v>
      </c>
      <c r="BE207" s="86">
        <f t="shared" si="95"/>
        <v>4.9210000000000003</v>
      </c>
      <c r="BF207" s="86">
        <f t="shared" si="96"/>
        <v>4.8210000000000006</v>
      </c>
      <c r="BG207" s="86">
        <f t="shared" si="97"/>
        <v>5.3210000000000006</v>
      </c>
      <c r="BH207" s="86">
        <f t="shared" si="98"/>
        <v>5.1710000000000003</v>
      </c>
      <c r="BI207" s="86">
        <f t="shared" si="99"/>
        <v>5.5810000000000004</v>
      </c>
      <c r="BJ207" s="86">
        <f t="shared" si="100"/>
        <v>4.6860000000000008</v>
      </c>
      <c r="BK207" s="92">
        <f t="shared" si="101"/>
        <v>4.8210000000000006</v>
      </c>
    </row>
    <row r="208" spans="48:63" ht="15" x14ac:dyDescent="0.2">
      <c r="AV208" s="131">
        <f t="shared" si="102"/>
        <v>43525</v>
      </c>
      <c r="AW208" s="150">
        <v>4.7210000000000001</v>
      </c>
      <c r="AX208" s="150">
        <v>0</v>
      </c>
      <c r="AY208" s="150">
        <v>0.5</v>
      </c>
      <c r="AZ208" s="150">
        <v>0.35</v>
      </c>
      <c r="BA208" s="150">
        <v>-0.13500000000000001</v>
      </c>
      <c r="BB208" s="150">
        <v>0</v>
      </c>
      <c r="BC208" s="82"/>
      <c r="BD208" s="91">
        <f t="shared" si="94"/>
        <v>43525</v>
      </c>
      <c r="BE208" s="86">
        <f t="shared" si="95"/>
        <v>4.8209999999999997</v>
      </c>
      <c r="BF208" s="86">
        <f t="shared" si="96"/>
        <v>4.7210000000000001</v>
      </c>
      <c r="BG208" s="86">
        <f t="shared" si="97"/>
        <v>5.2210000000000001</v>
      </c>
      <c r="BH208" s="86">
        <f t="shared" si="98"/>
        <v>5.0709999999999997</v>
      </c>
      <c r="BI208" s="86">
        <f t="shared" si="99"/>
        <v>5.4809999999999999</v>
      </c>
      <c r="BJ208" s="86">
        <f t="shared" si="100"/>
        <v>4.5860000000000003</v>
      </c>
      <c r="BK208" s="92">
        <f t="shared" si="101"/>
        <v>4.7210000000000001</v>
      </c>
    </row>
    <row r="209" spans="48:63" ht="15" x14ac:dyDescent="0.2">
      <c r="AV209" s="131">
        <f t="shared" si="102"/>
        <v>43556</v>
      </c>
      <c r="AW209" s="150">
        <v>4.5390000000000006</v>
      </c>
      <c r="AX209" s="150">
        <v>0</v>
      </c>
      <c r="AY209" s="150">
        <v>0.5</v>
      </c>
      <c r="AZ209" s="150">
        <v>0.43</v>
      </c>
      <c r="BA209" s="150">
        <v>-0.19500000000000001</v>
      </c>
      <c r="BB209" s="150">
        <v>0</v>
      </c>
      <c r="BC209" s="82"/>
      <c r="BD209" s="91">
        <f t="shared" si="94"/>
        <v>43556</v>
      </c>
      <c r="BE209" s="86">
        <f t="shared" si="95"/>
        <v>4.6390000000000002</v>
      </c>
      <c r="BF209" s="86">
        <f t="shared" si="96"/>
        <v>4.5390000000000006</v>
      </c>
      <c r="BG209" s="86">
        <f t="shared" si="97"/>
        <v>5.0390000000000006</v>
      </c>
      <c r="BH209" s="86">
        <f t="shared" si="98"/>
        <v>4.9690000000000003</v>
      </c>
      <c r="BI209" s="86">
        <f t="shared" si="99"/>
        <v>5.3790000000000004</v>
      </c>
      <c r="BJ209" s="86">
        <f t="shared" si="100"/>
        <v>4.3440000000000003</v>
      </c>
      <c r="BK209" s="92">
        <f t="shared" si="101"/>
        <v>4.5390000000000006</v>
      </c>
    </row>
    <row r="210" spans="48:63" ht="15" x14ac:dyDescent="0.2">
      <c r="AV210" s="131">
        <f t="shared" si="102"/>
        <v>43586</v>
      </c>
      <c r="AW210" s="150">
        <v>4.5419999999999998</v>
      </c>
      <c r="AX210" s="150">
        <v>0</v>
      </c>
      <c r="AY210" s="150">
        <v>0.5</v>
      </c>
      <c r="AZ210" s="150">
        <v>0.43</v>
      </c>
      <c r="BA210" s="150">
        <v>-0.19500000000000001</v>
      </c>
      <c r="BB210" s="150">
        <v>0</v>
      </c>
      <c r="BC210" s="82"/>
      <c r="BD210" s="91">
        <f t="shared" si="94"/>
        <v>43586</v>
      </c>
      <c r="BE210" s="86">
        <f t="shared" si="95"/>
        <v>4.6419999999999995</v>
      </c>
      <c r="BF210" s="86">
        <f t="shared" si="96"/>
        <v>4.5419999999999998</v>
      </c>
      <c r="BG210" s="86">
        <f t="shared" si="97"/>
        <v>5.0419999999999998</v>
      </c>
      <c r="BH210" s="86">
        <f t="shared" si="98"/>
        <v>4.9719999999999995</v>
      </c>
      <c r="BI210" s="86">
        <f t="shared" si="99"/>
        <v>5.3819999999999997</v>
      </c>
      <c r="BJ210" s="86">
        <f t="shared" si="100"/>
        <v>4.3469999999999995</v>
      </c>
      <c r="BK210" s="92">
        <f t="shared" si="101"/>
        <v>4.5419999999999998</v>
      </c>
    </row>
    <row r="211" spans="48:63" ht="15.75" thickBot="1" x14ac:dyDescent="0.25">
      <c r="AV211" s="131">
        <f t="shared" si="102"/>
        <v>43617</v>
      </c>
      <c r="AW211" s="150">
        <v>4.5819999999999999</v>
      </c>
      <c r="AX211" s="150">
        <v>0</v>
      </c>
      <c r="AY211" s="150">
        <v>0.5</v>
      </c>
      <c r="AZ211" s="150">
        <v>0.43</v>
      </c>
      <c r="BA211" s="150">
        <v>-0.19500000000000001</v>
      </c>
      <c r="BB211" s="150">
        <v>0</v>
      </c>
      <c r="BC211" s="82"/>
      <c r="BD211" s="93">
        <f t="shared" si="94"/>
        <v>43617</v>
      </c>
      <c r="BE211" s="94">
        <f t="shared" si="95"/>
        <v>4.6819999999999995</v>
      </c>
      <c r="BF211" s="94">
        <f t="shared" si="96"/>
        <v>4.5819999999999999</v>
      </c>
      <c r="BG211" s="94">
        <f t="shared" si="97"/>
        <v>5.0819999999999999</v>
      </c>
      <c r="BH211" s="94">
        <f t="shared" si="98"/>
        <v>5.0119999999999996</v>
      </c>
      <c r="BI211" s="94">
        <f t="shared" si="99"/>
        <v>5.4219999999999997</v>
      </c>
      <c r="BJ211" s="94">
        <f t="shared" si="100"/>
        <v>4.3869999999999996</v>
      </c>
      <c r="BK211" s="95">
        <f t="shared" si="101"/>
        <v>4.5819999999999999</v>
      </c>
    </row>
    <row r="212" spans="48:63" ht="15" x14ac:dyDescent="0.2">
      <c r="AV212" s="131">
        <f t="shared" si="102"/>
        <v>43647</v>
      </c>
      <c r="AW212" s="150">
        <v>4.6219999999999999</v>
      </c>
      <c r="AX212" s="150">
        <v>0</v>
      </c>
      <c r="AY212" s="150">
        <v>0.5</v>
      </c>
      <c r="AZ212" s="150">
        <v>0.43</v>
      </c>
      <c r="BA212" s="150">
        <v>-0.19500000000000001</v>
      </c>
      <c r="BB212" s="150">
        <v>0</v>
      </c>
      <c r="BC212" s="82"/>
    </row>
    <row r="213" spans="48:63" ht="15" x14ac:dyDescent="0.2">
      <c r="AV213" s="131">
        <f t="shared" si="102"/>
        <v>43678</v>
      </c>
      <c r="AW213" s="150">
        <v>4.6720000000000006</v>
      </c>
      <c r="AX213" s="150">
        <v>0</v>
      </c>
      <c r="AY213" s="150">
        <v>0.5</v>
      </c>
      <c r="AZ213" s="150">
        <v>0.43</v>
      </c>
      <c r="BA213" s="150">
        <v>-0.19500000000000001</v>
      </c>
      <c r="BB213" s="150">
        <v>0</v>
      </c>
      <c r="BC213" s="82"/>
    </row>
    <row r="214" spans="48:63" ht="15" x14ac:dyDescent="0.2">
      <c r="AV214" s="131">
        <f t="shared" si="102"/>
        <v>43709</v>
      </c>
      <c r="AW214" s="150">
        <v>4.657</v>
      </c>
      <c r="AX214" s="150">
        <v>0</v>
      </c>
      <c r="AY214" s="150">
        <v>0.5</v>
      </c>
      <c r="AZ214" s="150">
        <v>0.43</v>
      </c>
      <c r="BA214" s="150">
        <v>-0.19500000000000001</v>
      </c>
      <c r="BB214" s="150">
        <v>0</v>
      </c>
      <c r="BC214" s="82"/>
    </row>
    <row r="215" spans="48:63" ht="15" x14ac:dyDescent="0.2">
      <c r="AV215" s="131">
        <f t="shared" si="102"/>
        <v>43739</v>
      </c>
      <c r="AW215" s="150">
        <v>4.6720000000000006</v>
      </c>
      <c r="AX215" s="150">
        <v>0</v>
      </c>
      <c r="AY215" s="150">
        <v>0.5</v>
      </c>
      <c r="AZ215" s="150">
        <v>0.43</v>
      </c>
      <c r="BA215" s="150">
        <v>-0.19500000000000001</v>
      </c>
      <c r="BB215" s="150">
        <v>0</v>
      </c>
      <c r="BC215" s="82"/>
    </row>
    <row r="216" spans="48:63" ht="15" x14ac:dyDescent="0.2">
      <c r="AV216" s="131">
        <f t="shared" si="102"/>
        <v>43770</v>
      </c>
      <c r="AW216" s="150">
        <v>4.8170000000000002</v>
      </c>
      <c r="AX216" s="150">
        <v>0</v>
      </c>
      <c r="AY216" s="150">
        <v>0.5</v>
      </c>
      <c r="AZ216" s="150">
        <v>0.35</v>
      </c>
      <c r="BA216" s="150">
        <v>-0.13500000000000001</v>
      </c>
      <c r="BB216" s="150">
        <v>0</v>
      </c>
      <c r="BC216" s="82"/>
    </row>
    <row r="217" spans="48:63" ht="15" x14ac:dyDescent="0.2">
      <c r="AV217" s="131">
        <f t="shared" si="102"/>
        <v>43800</v>
      </c>
      <c r="AW217" s="150">
        <v>4.952</v>
      </c>
      <c r="AX217" s="150">
        <v>0</v>
      </c>
      <c r="AY217" s="150">
        <v>0.5</v>
      </c>
      <c r="AZ217" s="150">
        <v>0.35</v>
      </c>
      <c r="BA217" s="150">
        <v>-0.13500000000000001</v>
      </c>
      <c r="BB217" s="150">
        <v>0</v>
      </c>
      <c r="BC217" s="82"/>
    </row>
    <row r="218" spans="48:63" ht="15" x14ac:dyDescent="0.2">
      <c r="AV218" s="131">
        <f t="shared" si="102"/>
        <v>43831</v>
      </c>
      <c r="AW218" s="150">
        <v>4.9995000000000003</v>
      </c>
      <c r="AX218" s="150">
        <v>0</v>
      </c>
      <c r="AY218" s="150">
        <v>0.5</v>
      </c>
      <c r="AZ218" s="150">
        <v>0.35</v>
      </c>
      <c r="BA218" s="150">
        <v>-0.13500000000000001</v>
      </c>
      <c r="BB218" s="150">
        <v>0</v>
      </c>
      <c r="BC218" s="82"/>
    </row>
    <row r="219" spans="48:63" ht="15" x14ac:dyDescent="0.2">
      <c r="AV219" s="131">
        <f t="shared" si="102"/>
        <v>43862</v>
      </c>
      <c r="AW219" s="150">
        <v>4.9184999999999999</v>
      </c>
      <c r="AX219" s="150">
        <v>0</v>
      </c>
      <c r="AY219" s="150">
        <v>0.5</v>
      </c>
      <c r="AZ219" s="150">
        <v>0.35</v>
      </c>
      <c r="BA219" s="150">
        <v>-0.13500000000000001</v>
      </c>
      <c r="BB219" s="150">
        <v>0</v>
      </c>
      <c r="BC219" s="82"/>
    </row>
    <row r="220" spans="48:63" ht="15" x14ac:dyDescent="0.2">
      <c r="AV220" s="131">
        <f t="shared" si="102"/>
        <v>43891</v>
      </c>
      <c r="AW220" s="150">
        <v>4.8185000000000002</v>
      </c>
      <c r="AX220" s="150">
        <v>0</v>
      </c>
      <c r="AY220" s="150">
        <v>0.5</v>
      </c>
      <c r="AZ220" s="150">
        <v>0.35</v>
      </c>
      <c r="BA220" s="150">
        <v>-0.13500000000000001</v>
      </c>
      <c r="BB220" s="150">
        <v>0</v>
      </c>
      <c r="BC220" s="82"/>
    </row>
    <row r="221" spans="48:63" ht="15" x14ac:dyDescent="0.2">
      <c r="AV221" s="131">
        <f t="shared" si="102"/>
        <v>43922</v>
      </c>
      <c r="AW221" s="150">
        <v>4.6364999999999998</v>
      </c>
      <c r="AX221" s="150">
        <v>0</v>
      </c>
      <c r="AY221" s="150">
        <v>0.5</v>
      </c>
      <c r="AZ221" s="150">
        <v>0.43</v>
      </c>
      <c r="BA221" s="150">
        <v>-0.19500000000000001</v>
      </c>
      <c r="BB221" s="150">
        <v>0</v>
      </c>
      <c r="BC221" s="82"/>
      <c r="BD221" s="38"/>
      <c r="BE221" s="39"/>
      <c r="BF221" s="39"/>
      <c r="BG221" s="39"/>
      <c r="BH221" s="39"/>
      <c r="BI221" s="39"/>
      <c r="BJ221" s="39"/>
      <c r="BK221" s="39"/>
    </row>
    <row r="222" spans="48:63" ht="15" x14ac:dyDescent="0.2">
      <c r="AV222" s="131">
        <f t="shared" si="102"/>
        <v>43952</v>
      </c>
      <c r="AW222" s="150">
        <v>4.6395</v>
      </c>
      <c r="AX222" s="150">
        <v>0</v>
      </c>
      <c r="AY222" s="150">
        <v>0.5</v>
      </c>
      <c r="AZ222" s="150">
        <v>0.43</v>
      </c>
      <c r="BA222" s="150">
        <v>-0.19500000000000001</v>
      </c>
      <c r="BB222" s="150">
        <v>0</v>
      </c>
      <c r="BC222" s="82"/>
      <c r="BD222" s="38"/>
      <c r="BE222" s="39"/>
      <c r="BF222" s="39"/>
      <c r="BG222" s="39"/>
      <c r="BH222" s="39"/>
      <c r="BI222" s="39"/>
      <c r="BJ222" s="39"/>
      <c r="BK222" s="39"/>
    </row>
    <row r="223" spans="48:63" ht="15" x14ac:dyDescent="0.2">
      <c r="AV223" s="131">
        <f t="shared" si="102"/>
        <v>43983</v>
      </c>
      <c r="AW223" s="150">
        <v>4.6795</v>
      </c>
      <c r="AX223" s="150">
        <v>0</v>
      </c>
      <c r="AY223" s="150">
        <v>0.5</v>
      </c>
      <c r="AZ223" s="150">
        <v>0.43</v>
      </c>
      <c r="BA223" s="150">
        <v>-0.19500000000000001</v>
      </c>
      <c r="BB223" s="150">
        <v>0</v>
      </c>
      <c r="BC223" s="82"/>
      <c r="BD223" s="38"/>
      <c r="BE223" s="39"/>
      <c r="BF223" s="39"/>
      <c r="BG223" s="39"/>
      <c r="BH223" s="39"/>
      <c r="BI223" s="39"/>
      <c r="BJ223" s="39"/>
      <c r="BK223" s="39"/>
    </row>
    <row r="224" spans="48:63" ht="15" x14ac:dyDescent="0.2">
      <c r="AV224" s="131">
        <f t="shared" si="102"/>
        <v>44013</v>
      </c>
      <c r="AW224" s="150">
        <v>4.7195</v>
      </c>
      <c r="AX224" s="150">
        <v>0</v>
      </c>
      <c r="AY224" s="150">
        <v>0.5</v>
      </c>
      <c r="AZ224" s="150">
        <v>0.43</v>
      </c>
      <c r="BA224" s="150">
        <v>-0.19500000000000001</v>
      </c>
      <c r="BB224" s="150">
        <v>0</v>
      </c>
      <c r="BC224" s="82"/>
      <c r="BD224" s="38"/>
      <c r="BE224" s="39"/>
      <c r="BF224" s="39"/>
      <c r="BG224" s="39"/>
      <c r="BH224" s="39"/>
      <c r="BI224" s="39"/>
      <c r="BJ224" s="39"/>
      <c r="BK224" s="39"/>
    </row>
    <row r="225" spans="48:63" ht="15" x14ac:dyDescent="0.2">
      <c r="AV225" s="131">
        <f t="shared" si="102"/>
        <v>44044</v>
      </c>
      <c r="AW225" s="150">
        <v>4.7694999999999999</v>
      </c>
      <c r="AX225" s="150">
        <v>0</v>
      </c>
      <c r="AY225" s="150">
        <v>0.5</v>
      </c>
      <c r="AZ225" s="150">
        <v>0.43</v>
      </c>
      <c r="BA225" s="150">
        <v>-0.19500000000000001</v>
      </c>
      <c r="BB225" s="150">
        <v>0</v>
      </c>
      <c r="BC225" s="82"/>
      <c r="BD225" s="38"/>
      <c r="BE225" s="39"/>
      <c r="BF225" s="39"/>
      <c r="BG225" s="39"/>
      <c r="BH225" s="39"/>
      <c r="BI225" s="39"/>
      <c r="BJ225" s="39"/>
      <c r="BK225" s="39"/>
    </row>
    <row r="226" spans="48:63" ht="15" x14ac:dyDescent="0.2">
      <c r="AV226" s="131">
        <f t="shared" si="102"/>
        <v>44075</v>
      </c>
      <c r="AW226" s="150">
        <v>4.7545000000000002</v>
      </c>
      <c r="AX226" s="150">
        <v>0</v>
      </c>
      <c r="AY226" s="150">
        <v>0.5</v>
      </c>
      <c r="AZ226" s="150">
        <v>0.43</v>
      </c>
      <c r="BA226" s="150">
        <v>-0.19500000000000001</v>
      </c>
      <c r="BB226" s="150">
        <v>0</v>
      </c>
      <c r="BC226" s="82"/>
      <c r="BD226" s="38"/>
      <c r="BE226" s="39"/>
      <c r="BF226" s="39"/>
      <c r="BG226" s="39"/>
      <c r="BH226" s="39"/>
      <c r="BI226" s="39"/>
      <c r="BJ226" s="39"/>
      <c r="BK226" s="39"/>
    </row>
    <row r="227" spans="48:63" ht="15" x14ac:dyDescent="0.2">
      <c r="AV227" s="131">
        <f t="shared" si="102"/>
        <v>44105</v>
      </c>
      <c r="AW227" s="150">
        <v>4.7694999999999999</v>
      </c>
      <c r="AX227" s="150">
        <v>0</v>
      </c>
      <c r="AY227" s="150">
        <v>0.5</v>
      </c>
      <c r="AZ227" s="150">
        <v>0.43</v>
      </c>
      <c r="BA227" s="150">
        <v>-0.19500000000000001</v>
      </c>
      <c r="BB227" s="150">
        <v>0</v>
      </c>
      <c r="BC227" s="82"/>
      <c r="BD227" s="38"/>
      <c r="BE227" s="39"/>
      <c r="BF227" s="39"/>
      <c r="BG227" s="39"/>
      <c r="BH227" s="39"/>
      <c r="BI227" s="39"/>
      <c r="BJ227" s="39"/>
      <c r="BK227" s="39"/>
    </row>
    <row r="228" spans="48:63" ht="15" x14ac:dyDescent="0.2">
      <c r="AV228" s="131">
        <f t="shared" si="102"/>
        <v>44136</v>
      </c>
      <c r="AW228" s="150">
        <v>4.9145000000000003</v>
      </c>
      <c r="AX228" s="150">
        <v>0</v>
      </c>
      <c r="AY228" s="150">
        <v>0.5</v>
      </c>
      <c r="AZ228" s="150">
        <v>0.35</v>
      </c>
      <c r="BA228" s="150">
        <v>0</v>
      </c>
      <c r="BB228" s="150">
        <v>0</v>
      </c>
      <c r="BC228" s="82"/>
      <c r="BD228" s="38"/>
      <c r="BE228" s="39"/>
      <c r="BF228" s="39"/>
      <c r="BG228" s="39"/>
      <c r="BH228" s="39"/>
      <c r="BI228" s="39"/>
      <c r="BJ228" s="39"/>
      <c r="BK228" s="39"/>
    </row>
    <row r="229" spans="48:63" ht="15" x14ac:dyDescent="0.2">
      <c r="AV229" s="131">
        <f t="shared" si="102"/>
        <v>44166</v>
      </c>
      <c r="AW229" s="150">
        <v>5.0495000000000001</v>
      </c>
      <c r="AX229" s="150">
        <v>0</v>
      </c>
      <c r="AY229" s="150">
        <v>0.5</v>
      </c>
      <c r="AZ229" s="150">
        <v>0.35</v>
      </c>
      <c r="BA229" s="150">
        <v>0</v>
      </c>
      <c r="BB229" s="150">
        <v>0</v>
      </c>
      <c r="BC229" s="82"/>
      <c r="BD229" s="38"/>
      <c r="BE229" s="39"/>
      <c r="BF229" s="39"/>
      <c r="BG229" s="39"/>
      <c r="BH229" s="39"/>
      <c r="BI229" s="39"/>
      <c r="BJ229" s="39"/>
      <c r="BK229" s="39"/>
    </row>
    <row r="230" spans="48:63" ht="15" x14ac:dyDescent="0.2">
      <c r="AV230" s="131">
        <f t="shared" si="102"/>
        <v>44197</v>
      </c>
      <c r="AW230" s="150">
        <v>5.0970000000000004</v>
      </c>
      <c r="AX230" s="150">
        <v>0</v>
      </c>
      <c r="AY230" s="150">
        <v>0.5</v>
      </c>
      <c r="AZ230" s="150">
        <v>0.35</v>
      </c>
      <c r="BA230" s="150">
        <v>0</v>
      </c>
      <c r="BB230" s="150">
        <v>0</v>
      </c>
      <c r="BC230" s="82"/>
      <c r="BD230" s="38"/>
      <c r="BE230" s="39"/>
      <c r="BF230" s="39"/>
      <c r="BG230" s="39"/>
      <c r="BH230" s="39"/>
      <c r="BI230" s="39"/>
      <c r="BJ230" s="39"/>
      <c r="BK230" s="39"/>
    </row>
    <row r="231" spans="48:63" ht="15" x14ac:dyDescent="0.2">
      <c r="AV231" s="131">
        <f t="shared" si="102"/>
        <v>44228</v>
      </c>
      <c r="AW231" s="150">
        <v>5.016</v>
      </c>
      <c r="AX231" s="150">
        <v>0</v>
      </c>
      <c r="AY231" s="150">
        <v>0.5</v>
      </c>
      <c r="AZ231" s="150">
        <v>0.35</v>
      </c>
      <c r="BA231" s="150">
        <v>0</v>
      </c>
      <c r="BB231" s="150">
        <v>0</v>
      </c>
      <c r="BC231" s="82"/>
      <c r="BD231" s="38"/>
      <c r="BE231" s="39"/>
      <c r="BF231" s="39"/>
      <c r="BG231" s="39"/>
      <c r="BH231" s="39"/>
      <c r="BI231" s="39"/>
      <c r="BJ231" s="39"/>
      <c r="BK231" s="39"/>
    </row>
    <row r="232" spans="48:63" ht="15" x14ac:dyDescent="0.2">
      <c r="AV232" s="131">
        <f t="shared" si="102"/>
        <v>44256</v>
      </c>
      <c r="AW232" s="150">
        <v>4.9160000000000004</v>
      </c>
      <c r="AX232" s="150">
        <v>0</v>
      </c>
      <c r="AY232" s="150">
        <v>0.5</v>
      </c>
      <c r="AZ232" s="150">
        <v>0.35</v>
      </c>
      <c r="BA232" s="150">
        <v>0</v>
      </c>
      <c r="BB232" s="150">
        <v>0</v>
      </c>
      <c r="BC232" s="82"/>
      <c r="BD232" s="38"/>
      <c r="BE232" s="39"/>
      <c r="BF232" s="39"/>
      <c r="BG232" s="39"/>
      <c r="BH232" s="39"/>
      <c r="BI232" s="39"/>
      <c r="BJ232" s="39"/>
      <c r="BK232" s="39"/>
    </row>
    <row r="233" spans="48:63" ht="15" x14ac:dyDescent="0.2">
      <c r="AV233" s="131">
        <f t="shared" si="102"/>
        <v>44287</v>
      </c>
      <c r="AW233" s="150">
        <v>4.734</v>
      </c>
      <c r="AX233" s="150">
        <v>0</v>
      </c>
      <c r="AY233" s="150">
        <v>0.5</v>
      </c>
      <c r="AZ233" s="150">
        <v>0.43</v>
      </c>
      <c r="BA233" s="150">
        <v>0</v>
      </c>
      <c r="BB233" s="150">
        <v>0</v>
      </c>
      <c r="BC233" s="82"/>
      <c r="BD233" s="38"/>
      <c r="BE233" s="39"/>
      <c r="BF233" s="39"/>
      <c r="BG233" s="39"/>
      <c r="BH233" s="39"/>
      <c r="BI233" s="39"/>
      <c r="BJ233" s="39"/>
      <c r="BK233" s="39"/>
    </row>
    <row r="234" spans="48:63" ht="15" x14ac:dyDescent="0.2">
      <c r="AV234" s="131">
        <f t="shared" si="102"/>
        <v>44317</v>
      </c>
      <c r="AW234" s="150">
        <v>4.7370000000000001</v>
      </c>
      <c r="AX234" s="150">
        <v>0</v>
      </c>
      <c r="AY234" s="150">
        <v>0.5</v>
      </c>
      <c r="AZ234" s="150">
        <v>0.43</v>
      </c>
      <c r="BA234" s="150">
        <v>0</v>
      </c>
      <c r="BB234" s="150">
        <v>0</v>
      </c>
      <c r="BC234" s="82"/>
      <c r="BD234" s="38"/>
      <c r="BE234" s="39"/>
      <c r="BF234" s="39"/>
      <c r="BG234" s="39"/>
      <c r="BH234" s="39"/>
      <c r="BI234" s="39"/>
      <c r="BJ234" s="39"/>
      <c r="BK234" s="39"/>
    </row>
    <row r="235" spans="48:63" ht="15" x14ac:dyDescent="0.2">
      <c r="AV235" s="131">
        <f t="shared" si="102"/>
        <v>44348</v>
      </c>
      <c r="AW235" s="150">
        <v>4.7770000000000001</v>
      </c>
      <c r="AX235" s="150">
        <v>0</v>
      </c>
      <c r="AY235" s="150">
        <v>0.5</v>
      </c>
      <c r="AZ235" s="150">
        <v>0.43</v>
      </c>
      <c r="BA235" s="150">
        <v>0</v>
      </c>
      <c r="BB235" s="150">
        <v>0</v>
      </c>
      <c r="BC235" s="82"/>
      <c r="BD235" s="38"/>
      <c r="BE235" s="39"/>
      <c r="BF235" s="39"/>
      <c r="BG235" s="39"/>
      <c r="BH235" s="39"/>
      <c r="BI235" s="39"/>
      <c r="BJ235" s="39"/>
      <c r="BK235" s="39"/>
    </row>
    <row r="236" spans="48:63" ht="15" x14ac:dyDescent="0.2">
      <c r="AV236" s="131">
        <f t="shared" si="102"/>
        <v>44378</v>
      </c>
      <c r="AW236" s="150">
        <v>4.8170000000000002</v>
      </c>
      <c r="AX236" s="150">
        <v>0</v>
      </c>
      <c r="AY236" s="150">
        <v>0.5</v>
      </c>
      <c r="AZ236" s="150">
        <v>0.43</v>
      </c>
      <c r="BA236" s="150">
        <v>0</v>
      </c>
      <c r="BB236" s="150">
        <v>0</v>
      </c>
      <c r="BC236" s="82"/>
      <c r="BD236" s="38"/>
      <c r="BE236" s="39"/>
      <c r="BF236" s="39"/>
      <c r="BG236" s="39"/>
      <c r="BH236" s="39"/>
      <c r="BI236" s="39"/>
      <c r="BJ236" s="39"/>
      <c r="BK236" s="39"/>
    </row>
    <row r="237" spans="48:63" ht="15" x14ac:dyDescent="0.2">
      <c r="AV237" s="131">
        <f t="shared" si="102"/>
        <v>44409</v>
      </c>
      <c r="AW237" s="150">
        <v>4.867</v>
      </c>
      <c r="AX237" s="150">
        <v>0</v>
      </c>
      <c r="AY237" s="150">
        <v>0.5</v>
      </c>
      <c r="AZ237" s="150">
        <v>0.43</v>
      </c>
      <c r="BA237" s="150">
        <v>0</v>
      </c>
      <c r="BB237" s="150">
        <v>0</v>
      </c>
      <c r="BC237" s="82"/>
      <c r="BD237" s="38"/>
      <c r="BE237" s="39"/>
      <c r="BF237" s="39"/>
      <c r="BG237" s="39"/>
      <c r="BH237" s="39"/>
      <c r="BI237" s="39"/>
      <c r="BJ237" s="39"/>
      <c r="BK237" s="39"/>
    </row>
    <row r="238" spans="48:63" ht="15" x14ac:dyDescent="0.2">
      <c r="AV238" s="131">
        <f t="shared" si="102"/>
        <v>44440</v>
      </c>
      <c r="AW238" s="150">
        <v>4.8520000000000003</v>
      </c>
      <c r="AX238" s="150">
        <v>0</v>
      </c>
      <c r="AY238" s="150">
        <v>0.5</v>
      </c>
      <c r="AZ238" s="150">
        <v>0.43</v>
      </c>
      <c r="BA238" s="150">
        <v>0</v>
      </c>
      <c r="BB238" s="150">
        <v>0</v>
      </c>
      <c r="BC238" s="82"/>
      <c r="BD238" s="38"/>
      <c r="BE238" s="39"/>
      <c r="BF238" s="39"/>
      <c r="BG238" s="39"/>
      <c r="BH238" s="39"/>
      <c r="BI238" s="39"/>
      <c r="BJ238" s="39"/>
      <c r="BK238" s="39"/>
    </row>
    <row r="239" spans="48:63" ht="15" x14ac:dyDescent="0.2">
      <c r="AV239" s="131">
        <f t="shared" si="102"/>
        <v>44470</v>
      </c>
      <c r="AW239" s="150">
        <v>4.867</v>
      </c>
      <c r="AX239" s="150">
        <v>0</v>
      </c>
      <c r="AY239" s="150">
        <v>0.5</v>
      </c>
      <c r="AZ239" s="150">
        <v>0.43</v>
      </c>
      <c r="BA239" s="150">
        <v>0</v>
      </c>
      <c r="BB239" s="150">
        <v>0</v>
      </c>
      <c r="BC239" s="82"/>
      <c r="BD239" s="38"/>
      <c r="BE239" s="39"/>
      <c r="BF239" s="39"/>
      <c r="BG239" s="39"/>
      <c r="BH239" s="39"/>
      <c r="BI239" s="39"/>
      <c r="BJ239" s="39"/>
      <c r="BK239" s="39"/>
    </row>
    <row r="240" spans="48:63" ht="15" x14ac:dyDescent="0.2">
      <c r="AV240" s="131">
        <f t="shared" si="102"/>
        <v>44501</v>
      </c>
      <c r="AW240" s="150">
        <v>5.0120000000000005</v>
      </c>
      <c r="AX240" s="150">
        <v>0</v>
      </c>
      <c r="AY240" s="150">
        <v>0</v>
      </c>
      <c r="AZ240" s="150">
        <v>0</v>
      </c>
      <c r="BA240" s="150">
        <v>0</v>
      </c>
      <c r="BB240" s="150">
        <v>0</v>
      </c>
      <c r="BC240" s="82"/>
      <c r="BD240" s="38"/>
      <c r="BE240" s="39"/>
      <c r="BF240" s="39"/>
      <c r="BG240" s="39"/>
      <c r="BH240" s="39"/>
      <c r="BI240" s="39"/>
      <c r="BJ240" s="39"/>
      <c r="BK240" s="39"/>
    </row>
    <row r="241" spans="48:63" ht="15" x14ac:dyDescent="0.2">
      <c r="AV241" s="131">
        <f t="shared" si="102"/>
        <v>44531</v>
      </c>
      <c r="AW241" s="150">
        <v>5.1470000000000002</v>
      </c>
      <c r="AX241" s="150">
        <v>0</v>
      </c>
      <c r="AY241" s="150">
        <v>0</v>
      </c>
      <c r="AZ241" s="150">
        <v>0</v>
      </c>
      <c r="BA241" s="150">
        <v>0</v>
      </c>
      <c r="BB241" s="150">
        <v>0</v>
      </c>
      <c r="BC241" s="82"/>
      <c r="BD241" s="38"/>
      <c r="BE241" s="39"/>
      <c r="BF241" s="39"/>
      <c r="BG241" s="39"/>
      <c r="BH241" s="39"/>
      <c r="BI241" s="39"/>
      <c r="BJ241" s="39"/>
      <c r="BK241" s="39"/>
    </row>
    <row r="242" spans="48:63" ht="15" x14ac:dyDescent="0.2">
      <c r="AV242" s="131">
        <f t="shared" si="102"/>
        <v>44562</v>
      </c>
      <c r="AW242" s="150">
        <v>5.1945000000000006</v>
      </c>
      <c r="AX242" s="150">
        <v>0</v>
      </c>
      <c r="AY242" s="150">
        <v>0</v>
      </c>
      <c r="AZ242" s="150">
        <v>0</v>
      </c>
      <c r="BA242" s="150">
        <v>0</v>
      </c>
      <c r="BB242" s="150">
        <v>0</v>
      </c>
      <c r="BC242" s="82"/>
      <c r="BD242" s="38"/>
      <c r="BE242" s="39"/>
      <c r="BF242" s="39"/>
      <c r="BG242" s="39"/>
      <c r="BH242" s="39"/>
      <c r="BI242" s="39"/>
      <c r="BJ242" s="39"/>
      <c r="BK242" s="39"/>
    </row>
    <row r="243" spans="48:63" ht="15" x14ac:dyDescent="0.2">
      <c r="AV243" s="131">
        <f t="shared" si="102"/>
        <v>44593</v>
      </c>
      <c r="AW243" s="150">
        <v>5.1135000000000002</v>
      </c>
      <c r="AX243" s="150">
        <v>0</v>
      </c>
      <c r="AY243" s="150">
        <v>0</v>
      </c>
      <c r="AZ243" s="150">
        <v>0</v>
      </c>
      <c r="BA243" s="150">
        <v>0</v>
      </c>
      <c r="BB243" s="150">
        <v>0</v>
      </c>
      <c r="BC243" s="82"/>
      <c r="BD243" s="38"/>
      <c r="BE243" s="39"/>
      <c r="BF243" s="39"/>
      <c r="BG243" s="39"/>
      <c r="BH243" s="39"/>
      <c r="BI243" s="39"/>
      <c r="BJ243" s="39"/>
      <c r="BK243" s="39"/>
    </row>
    <row r="244" spans="48:63" ht="15" x14ac:dyDescent="0.2">
      <c r="AV244" s="131">
        <f t="shared" si="102"/>
        <v>44621</v>
      </c>
      <c r="AW244" s="150">
        <v>5.0135000000000005</v>
      </c>
      <c r="AX244" s="150">
        <v>0</v>
      </c>
      <c r="AY244" s="150">
        <v>0</v>
      </c>
      <c r="AZ244" s="150">
        <v>0</v>
      </c>
      <c r="BA244" s="150">
        <v>0</v>
      </c>
      <c r="BB244" s="150">
        <v>0</v>
      </c>
      <c r="BC244" s="82"/>
      <c r="BD244" s="38"/>
      <c r="BE244" s="39"/>
      <c r="BF244" s="39"/>
      <c r="BG244" s="39"/>
      <c r="BH244" s="39"/>
      <c r="BI244" s="39"/>
      <c r="BJ244" s="39"/>
      <c r="BK244" s="39"/>
    </row>
    <row r="245" spans="48:63" ht="15" x14ac:dyDescent="0.2">
      <c r="AV245" s="131">
        <f t="shared" si="102"/>
        <v>44652</v>
      </c>
      <c r="AW245" s="150">
        <v>4.8315000000000001</v>
      </c>
      <c r="AX245" s="150">
        <v>0</v>
      </c>
      <c r="AY245" s="150">
        <v>0</v>
      </c>
      <c r="AZ245" s="150">
        <v>0</v>
      </c>
      <c r="BA245" s="150">
        <v>0</v>
      </c>
      <c r="BB245" s="150">
        <v>0</v>
      </c>
      <c r="BC245" s="82"/>
      <c r="BD245" s="38"/>
      <c r="BE245" s="39"/>
      <c r="BF245" s="39"/>
      <c r="BG245" s="39"/>
      <c r="BH245" s="39"/>
      <c r="BI245" s="39"/>
      <c r="BJ245" s="39"/>
      <c r="BK245" s="39"/>
    </row>
    <row r="246" spans="48:63" ht="15" x14ac:dyDescent="0.2">
      <c r="AV246" s="131">
        <f t="shared" si="102"/>
        <v>44682</v>
      </c>
      <c r="AW246" s="150">
        <v>4.8345000000000002</v>
      </c>
      <c r="AX246" s="150">
        <v>0</v>
      </c>
      <c r="AY246" s="150">
        <v>0</v>
      </c>
      <c r="AZ246" s="150">
        <v>0</v>
      </c>
      <c r="BA246" s="150">
        <v>0</v>
      </c>
      <c r="BB246" s="150">
        <v>0</v>
      </c>
      <c r="BC246" s="82"/>
      <c r="BD246" s="38"/>
      <c r="BE246" s="39"/>
      <c r="BF246" s="39"/>
      <c r="BG246" s="39"/>
      <c r="BH246" s="39"/>
      <c r="BI246" s="39"/>
      <c r="BJ246" s="39"/>
      <c r="BK246" s="39"/>
    </row>
    <row r="247" spans="48:63" ht="15" x14ac:dyDescent="0.2">
      <c r="AV247" s="131">
        <f t="shared" si="102"/>
        <v>44713</v>
      </c>
      <c r="AW247" s="150">
        <v>4.8745000000000003</v>
      </c>
      <c r="AX247" s="150">
        <v>0</v>
      </c>
      <c r="AY247" s="150">
        <v>0</v>
      </c>
      <c r="AZ247" s="150">
        <v>0</v>
      </c>
      <c r="BA247" s="150">
        <v>0</v>
      </c>
      <c r="BB247" s="150">
        <v>0</v>
      </c>
      <c r="BC247" s="82"/>
      <c r="BD247" s="38"/>
      <c r="BE247" s="39"/>
      <c r="BF247" s="39"/>
      <c r="BG247" s="39"/>
      <c r="BH247" s="39"/>
      <c r="BI247" s="39"/>
      <c r="BJ247" s="39"/>
      <c r="BK247" s="39"/>
    </row>
    <row r="248" spans="48:63" ht="15" x14ac:dyDescent="0.2">
      <c r="AV248" s="131">
        <f t="shared" si="102"/>
        <v>44743</v>
      </c>
      <c r="AW248" s="150">
        <v>4.9145000000000003</v>
      </c>
      <c r="AX248" s="150">
        <v>0</v>
      </c>
      <c r="AY248" s="150">
        <v>0</v>
      </c>
      <c r="AZ248" s="150">
        <v>0</v>
      </c>
      <c r="BA248" s="150">
        <v>0</v>
      </c>
      <c r="BB248" s="150">
        <v>0</v>
      </c>
      <c r="BC248" s="82"/>
      <c r="BD248" s="38"/>
      <c r="BE248" s="39"/>
      <c r="BF248" s="39"/>
      <c r="BG248" s="39"/>
      <c r="BH248" s="39"/>
      <c r="BI248" s="39"/>
      <c r="BJ248" s="39"/>
      <c r="BK248" s="39"/>
    </row>
    <row r="249" spans="48:63" ht="15" x14ac:dyDescent="0.2">
      <c r="AV249" s="131">
        <f t="shared" si="102"/>
        <v>44774</v>
      </c>
      <c r="AW249" s="150">
        <v>4.9645000000000001</v>
      </c>
      <c r="AX249" s="150">
        <v>0</v>
      </c>
      <c r="AY249" s="150">
        <v>0</v>
      </c>
      <c r="AZ249" s="150">
        <v>0</v>
      </c>
      <c r="BA249" s="150">
        <v>0</v>
      </c>
      <c r="BB249" s="150">
        <v>0</v>
      </c>
      <c r="BC249" s="82"/>
      <c r="BD249" s="38"/>
      <c r="BE249" s="39"/>
      <c r="BF249" s="39"/>
      <c r="BG249" s="39"/>
      <c r="BH249" s="39"/>
      <c r="BI249" s="39"/>
      <c r="BJ249" s="39"/>
      <c r="BK249" s="39"/>
    </row>
    <row r="250" spans="48:63" ht="15" x14ac:dyDescent="0.2">
      <c r="AV250" s="131">
        <f t="shared" si="102"/>
        <v>44805</v>
      </c>
      <c r="AW250" s="150">
        <v>4.9495000000000005</v>
      </c>
      <c r="AX250" s="150">
        <v>0</v>
      </c>
      <c r="AY250" s="150">
        <v>0</v>
      </c>
      <c r="AZ250" s="150">
        <v>0</v>
      </c>
      <c r="BA250" s="150">
        <v>0</v>
      </c>
      <c r="BB250" s="150">
        <v>0</v>
      </c>
      <c r="BC250" s="82"/>
      <c r="BD250" s="38"/>
      <c r="BE250" s="39"/>
      <c r="BF250" s="39"/>
      <c r="BG250" s="39"/>
      <c r="BH250" s="39"/>
      <c r="BI250" s="39"/>
      <c r="BJ250" s="39"/>
      <c r="BK250" s="39"/>
    </row>
    <row r="251" spans="48:63" ht="15" x14ac:dyDescent="0.2">
      <c r="AV251" s="131">
        <f t="shared" si="102"/>
        <v>44835</v>
      </c>
      <c r="AW251" s="150">
        <v>4.9645000000000001</v>
      </c>
      <c r="AX251" s="150">
        <v>0</v>
      </c>
      <c r="AY251" s="150">
        <v>0</v>
      </c>
      <c r="AZ251" s="150">
        <v>0</v>
      </c>
      <c r="BA251" s="150">
        <v>0</v>
      </c>
      <c r="BB251" s="150">
        <v>0</v>
      </c>
      <c r="BC251" s="82"/>
      <c r="BD251" s="38"/>
      <c r="BE251" s="39"/>
      <c r="BF251" s="39"/>
      <c r="BG251" s="39"/>
      <c r="BH251" s="39"/>
      <c r="BI251" s="39"/>
      <c r="BJ251" s="39"/>
      <c r="BK251" s="39"/>
    </row>
    <row r="252" spans="48:63" ht="15" x14ac:dyDescent="0.2">
      <c r="AV252" s="131">
        <f t="shared" si="102"/>
        <v>44866</v>
      </c>
      <c r="AW252" s="150">
        <v>5.1095000000000006</v>
      </c>
      <c r="AX252" s="150">
        <v>0</v>
      </c>
      <c r="AY252" s="150">
        <v>0</v>
      </c>
      <c r="AZ252" s="150">
        <v>0</v>
      </c>
      <c r="BA252" s="150">
        <v>0</v>
      </c>
      <c r="BB252" s="150">
        <v>0</v>
      </c>
      <c r="BC252" s="82"/>
      <c r="BD252" s="38"/>
      <c r="BE252" s="39"/>
      <c r="BF252" s="39"/>
      <c r="BG252" s="39"/>
      <c r="BH252" s="39"/>
      <c r="BI252" s="39"/>
      <c r="BJ252" s="39"/>
      <c r="BK252" s="39"/>
    </row>
    <row r="253" spans="48:63" ht="15" x14ac:dyDescent="0.2">
      <c r="AV253" s="131">
        <f t="shared" si="102"/>
        <v>44896</v>
      </c>
      <c r="AW253" s="150">
        <v>5.2445000000000004</v>
      </c>
      <c r="AX253" s="150">
        <v>0</v>
      </c>
      <c r="AY253" s="150">
        <v>0</v>
      </c>
      <c r="AZ253" s="150">
        <v>0</v>
      </c>
      <c r="BA253" s="150">
        <v>0</v>
      </c>
      <c r="BB253" s="150">
        <v>0</v>
      </c>
      <c r="BC253" s="82"/>
      <c r="BD253" s="38"/>
      <c r="BE253" s="39"/>
      <c r="BF253" s="39"/>
      <c r="BG253" s="39"/>
      <c r="BH253" s="39"/>
      <c r="BI253" s="39"/>
      <c r="BJ253" s="39"/>
      <c r="BK253" s="39"/>
    </row>
    <row r="254" spans="48:63" ht="15" x14ac:dyDescent="0.2">
      <c r="AV254" s="131">
        <f t="shared" si="102"/>
        <v>44927</v>
      </c>
      <c r="AW254" s="150">
        <v>5.2919999999999998</v>
      </c>
      <c r="AX254" s="150">
        <v>0</v>
      </c>
      <c r="AY254" s="150">
        <v>0</v>
      </c>
      <c r="AZ254" s="150">
        <v>0</v>
      </c>
      <c r="BA254" s="150">
        <v>0</v>
      </c>
      <c r="BB254" s="150">
        <v>0</v>
      </c>
      <c r="BC254" s="82"/>
      <c r="BD254" s="38"/>
      <c r="BE254" s="39"/>
      <c r="BF254" s="39"/>
      <c r="BG254" s="39"/>
      <c r="BH254" s="39"/>
      <c r="BI254" s="39"/>
      <c r="BJ254" s="39"/>
      <c r="BK254" s="39"/>
    </row>
    <row r="255" spans="48:63" ht="15" x14ac:dyDescent="0.2">
      <c r="AV255" s="131">
        <f t="shared" si="102"/>
        <v>44958</v>
      </c>
      <c r="AW255" s="150">
        <v>5.2110000000000003</v>
      </c>
      <c r="AX255" s="150">
        <v>0</v>
      </c>
      <c r="AY255" s="150">
        <v>0</v>
      </c>
      <c r="AZ255" s="150">
        <v>0</v>
      </c>
      <c r="BA255" s="150">
        <v>0</v>
      </c>
      <c r="BB255" s="150">
        <v>0</v>
      </c>
      <c r="BC255" s="82"/>
      <c r="BD255" s="38"/>
      <c r="BE255" s="39"/>
      <c r="BF255" s="39"/>
      <c r="BG255" s="39"/>
      <c r="BH255" s="39"/>
      <c r="BI255" s="39"/>
      <c r="BJ255" s="39"/>
      <c r="BK255" s="39"/>
    </row>
    <row r="256" spans="48:63" ht="15" x14ac:dyDescent="0.2">
      <c r="AV256" s="131">
        <f t="shared" si="102"/>
        <v>44986</v>
      </c>
      <c r="AW256" s="150">
        <v>5.1110000000000007</v>
      </c>
      <c r="AX256" s="150">
        <v>0</v>
      </c>
      <c r="AY256" s="150">
        <v>0</v>
      </c>
      <c r="AZ256" s="150">
        <v>0</v>
      </c>
      <c r="BA256" s="150">
        <v>0</v>
      </c>
      <c r="BB256" s="150">
        <v>0</v>
      </c>
      <c r="BC256" s="82"/>
      <c r="BD256" s="38"/>
      <c r="BE256" s="39"/>
      <c r="BF256" s="39"/>
      <c r="BG256" s="39"/>
      <c r="BH256" s="39"/>
      <c r="BI256" s="39"/>
      <c r="BJ256" s="39"/>
      <c r="BK256" s="39"/>
    </row>
    <row r="257" spans="48:63" ht="15" x14ac:dyDescent="0.2">
      <c r="AV257" s="131">
        <f t="shared" si="102"/>
        <v>45017</v>
      </c>
      <c r="AW257" s="150">
        <v>4.9290000000000003</v>
      </c>
      <c r="AX257" s="150">
        <v>0</v>
      </c>
      <c r="AY257" s="150">
        <v>0</v>
      </c>
      <c r="AZ257" s="150">
        <v>0</v>
      </c>
      <c r="BA257" s="150">
        <v>0</v>
      </c>
      <c r="BB257" s="150">
        <v>0</v>
      </c>
      <c r="BC257" s="82"/>
      <c r="BD257" s="38"/>
      <c r="BE257" s="39"/>
      <c r="BF257" s="39"/>
      <c r="BG257" s="39"/>
      <c r="BH257" s="39"/>
      <c r="BI257" s="39"/>
      <c r="BJ257" s="39"/>
      <c r="BK257" s="39"/>
    </row>
    <row r="258" spans="48:63" ht="15" x14ac:dyDescent="0.2">
      <c r="AV258" s="131">
        <f t="shared" si="102"/>
        <v>45047</v>
      </c>
      <c r="AW258" s="150">
        <v>4.9320000000000004</v>
      </c>
      <c r="AX258" s="150">
        <v>0</v>
      </c>
      <c r="AY258" s="150">
        <v>0</v>
      </c>
      <c r="AZ258" s="150">
        <v>0</v>
      </c>
      <c r="BA258" s="150">
        <v>0</v>
      </c>
      <c r="BB258" s="150">
        <v>0</v>
      </c>
      <c r="BC258" s="82"/>
      <c r="BD258" s="38"/>
      <c r="BE258" s="39"/>
      <c r="BF258" s="39"/>
      <c r="BG258" s="39"/>
      <c r="BH258" s="39"/>
      <c r="BI258" s="39"/>
      <c r="BJ258" s="39"/>
      <c r="BK258" s="39"/>
    </row>
    <row r="259" spans="48:63" ht="15" x14ac:dyDescent="0.2">
      <c r="AV259" s="131">
        <f t="shared" si="102"/>
        <v>45078</v>
      </c>
      <c r="AW259" s="150">
        <v>4.9720000000000004</v>
      </c>
      <c r="AX259" s="150">
        <v>0</v>
      </c>
      <c r="AY259" s="150">
        <v>0</v>
      </c>
      <c r="AZ259" s="150">
        <v>0</v>
      </c>
      <c r="BA259" s="150">
        <v>0</v>
      </c>
      <c r="BB259" s="150">
        <v>0</v>
      </c>
      <c r="BC259" s="82"/>
      <c r="BD259" s="38"/>
      <c r="BE259" s="39"/>
      <c r="BF259" s="39"/>
      <c r="BG259" s="39"/>
      <c r="BH259" s="39"/>
      <c r="BI259" s="39"/>
      <c r="BJ259" s="39"/>
      <c r="BK259" s="39"/>
    </row>
    <row r="260" spans="48:63" ht="15" x14ac:dyDescent="0.2">
      <c r="AV260" s="131">
        <f t="shared" ref="AV260:AV323" si="103">EOMONTH(AV259,0)+1</f>
        <v>45108</v>
      </c>
      <c r="AW260" s="150">
        <v>5.0120000000000005</v>
      </c>
      <c r="AX260" s="150">
        <v>0</v>
      </c>
      <c r="AY260" s="150">
        <v>0</v>
      </c>
      <c r="AZ260" s="150">
        <v>0</v>
      </c>
      <c r="BA260" s="150">
        <v>0</v>
      </c>
      <c r="BB260" s="150">
        <v>0</v>
      </c>
      <c r="BC260" s="82"/>
      <c r="BD260" s="38"/>
      <c r="BE260" s="39"/>
      <c r="BF260" s="39"/>
      <c r="BG260" s="39"/>
      <c r="BH260" s="39"/>
      <c r="BI260" s="39"/>
      <c r="BJ260" s="39"/>
      <c r="BK260" s="39"/>
    </row>
    <row r="261" spans="48:63" ht="15" x14ac:dyDescent="0.2">
      <c r="AV261" s="131">
        <f t="shared" si="103"/>
        <v>45139</v>
      </c>
      <c r="AW261" s="150">
        <v>5.0620000000000003</v>
      </c>
      <c r="AX261" s="150">
        <v>0</v>
      </c>
      <c r="AY261" s="150">
        <v>0</v>
      </c>
      <c r="AZ261" s="150">
        <v>0</v>
      </c>
      <c r="BA261" s="150">
        <v>0</v>
      </c>
      <c r="BB261" s="150">
        <v>0</v>
      </c>
      <c r="BC261" s="82"/>
      <c r="BD261" s="38"/>
      <c r="BE261" s="39"/>
      <c r="BF261" s="39"/>
      <c r="BG261" s="39"/>
      <c r="BH261" s="39"/>
      <c r="BI261" s="39"/>
      <c r="BJ261" s="39"/>
      <c r="BK261" s="39"/>
    </row>
    <row r="262" spans="48:63" ht="15" x14ac:dyDescent="0.2">
      <c r="AV262" s="131">
        <f t="shared" si="103"/>
        <v>45170</v>
      </c>
      <c r="AW262" s="150">
        <v>5.0470000000000006</v>
      </c>
      <c r="AX262" s="150">
        <v>0</v>
      </c>
      <c r="AY262" s="150">
        <v>0</v>
      </c>
      <c r="AZ262" s="150">
        <v>0</v>
      </c>
      <c r="BA262" s="150">
        <v>0</v>
      </c>
      <c r="BB262" s="150">
        <v>0</v>
      </c>
      <c r="BC262" s="82"/>
      <c r="BD262" s="38"/>
      <c r="BE262" s="39"/>
      <c r="BF262" s="39"/>
      <c r="BG262" s="39"/>
      <c r="BH262" s="39"/>
      <c r="BI262" s="39"/>
      <c r="BJ262" s="39"/>
      <c r="BK262" s="39"/>
    </row>
    <row r="263" spans="48:63" ht="15" x14ac:dyDescent="0.2">
      <c r="AV263" s="131">
        <f t="shared" si="103"/>
        <v>45200</v>
      </c>
      <c r="AW263" s="150">
        <v>5.0620000000000003</v>
      </c>
      <c r="AX263" s="150">
        <v>0</v>
      </c>
      <c r="AY263" s="150">
        <v>0</v>
      </c>
      <c r="AZ263" s="150">
        <v>0</v>
      </c>
      <c r="BA263" s="150">
        <v>0</v>
      </c>
      <c r="BB263" s="150">
        <v>0</v>
      </c>
      <c r="BC263" s="82"/>
      <c r="BD263" s="38"/>
      <c r="BE263" s="39"/>
      <c r="BF263" s="39"/>
      <c r="BG263" s="39"/>
      <c r="BH263" s="39"/>
      <c r="BI263" s="39"/>
      <c r="BJ263" s="39"/>
      <c r="BK263" s="39"/>
    </row>
    <row r="264" spans="48:63" ht="15" x14ac:dyDescent="0.2">
      <c r="AV264" s="131">
        <f t="shared" si="103"/>
        <v>45231</v>
      </c>
      <c r="AW264" s="150">
        <v>5.2069999999999999</v>
      </c>
      <c r="AX264" s="150">
        <v>0</v>
      </c>
      <c r="AY264" s="150">
        <v>0</v>
      </c>
      <c r="AZ264" s="150">
        <v>0</v>
      </c>
      <c r="BA264" s="150">
        <v>0</v>
      </c>
      <c r="BB264" s="150">
        <v>0</v>
      </c>
      <c r="BC264" s="82"/>
      <c r="BD264" s="38"/>
      <c r="BE264" s="39"/>
      <c r="BF264" s="39"/>
      <c r="BG264" s="39"/>
      <c r="BH264" s="39"/>
      <c r="BI264" s="39"/>
      <c r="BJ264" s="39"/>
      <c r="BK264" s="39"/>
    </row>
    <row r="265" spans="48:63" ht="15" x14ac:dyDescent="0.2">
      <c r="AV265" s="131">
        <f t="shared" si="103"/>
        <v>45261</v>
      </c>
      <c r="AW265" s="150">
        <v>5.3420000000000005</v>
      </c>
      <c r="AX265" s="150">
        <v>0</v>
      </c>
      <c r="AY265" s="150">
        <v>0</v>
      </c>
      <c r="AZ265" s="150">
        <v>0</v>
      </c>
      <c r="BA265" s="150">
        <v>0</v>
      </c>
      <c r="BB265" s="150">
        <v>0</v>
      </c>
      <c r="BC265" s="82"/>
      <c r="BD265" s="38"/>
      <c r="BE265" s="39"/>
      <c r="BF265" s="39"/>
      <c r="BG265" s="39"/>
      <c r="BH265" s="39"/>
      <c r="BI265" s="39"/>
      <c r="BJ265" s="39"/>
      <c r="BK265" s="39"/>
    </row>
    <row r="266" spans="48:63" ht="15" x14ac:dyDescent="0.2">
      <c r="AV266" s="131">
        <f t="shared" si="103"/>
        <v>45292</v>
      </c>
      <c r="AW266" s="150">
        <v>5.3895</v>
      </c>
      <c r="AX266" s="150">
        <v>0</v>
      </c>
      <c r="AY266" s="150">
        <v>0</v>
      </c>
      <c r="AZ266" s="150">
        <v>0</v>
      </c>
      <c r="BA266" s="150">
        <v>0</v>
      </c>
      <c r="BB266" s="150">
        <v>0</v>
      </c>
      <c r="BC266" s="82"/>
      <c r="BD266" s="38"/>
      <c r="BE266" s="39"/>
      <c r="BF266" s="39"/>
      <c r="BG266" s="39"/>
      <c r="BH266" s="39"/>
      <c r="BI266" s="39"/>
      <c r="BJ266" s="39"/>
      <c r="BK266" s="39"/>
    </row>
    <row r="267" spans="48:63" ht="15" x14ac:dyDescent="0.2">
      <c r="AV267" s="131">
        <f t="shared" si="103"/>
        <v>45323</v>
      </c>
      <c r="AW267" s="150">
        <v>5.3085000000000004</v>
      </c>
      <c r="AX267" s="150">
        <v>0</v>
      </c>
      <c r="AY267" s="150">
        <v>0</v>
      </c>
      <c r="AZ267" s="150">
        <v>0</v>
      </c>
      <c r="BA267" s="150">
        <v>0</v>
      </c>
      <c r="BB267" s="150">
        <v>0</v>
      </c>
      <c r="BC267" s="82"/>
      <c r="BD267" s="38"/>
      <c r="BE267" s="39"/>
      <c r="BF267" s="39"/>
      <c r="BG267" s="39"/>
      <c r="BH267" s="39"/>
      <c r="BI267" s="39"/>
      <c r="BJ267" s="39"/>
      <c r="BK267" s="39"/>
    </row>
    <row r="268" spans="48:63" ht="15" x14ac:dyDescent="0.2">
      <c r="AV268" s="131">
        <f t="shared" si="103"/>
        <v>45352</v>
      </c>
      <c r="AW268" s="150">
        <v>5.2084999999999999</v>
      </c>
      <c r="AX268" s="150">
        <v>0</v>
      </c>
      <c r="AY268" s="150">
        <v>0</v>
      </c>
      <c r="AZ268" s="150">
        <v>0</v>
      </c>
      <c r="BA268" s="150">
        <v>0</v>
      </c>
      <c r="BB268" s="150">
        <v>0</v>
      </c>
      <c r="BC268" s="82"/>
      <c r="BD268" s="38"/>
      <c r="BE268" s="39"/>
      <c r="BF268" s="39"/>
      <c r="BG268" s="39"/>
      <c r="BH268" s="39"/>
      <c r="BI268" s="39"/>
      <c r="BJ268" s="39"/>
      <c r="BK268" s="39"/>
    </row>
    <row r="269" spans="48:63" ht="15" x14ac:dyDescent="0.2">
      <c r="AV269" s="131">
        <f t="shared" si="103"/>
        <v>45383</v>
      </c>
      <c r="AW269" s="150">
        <v>5.0265000000000004</v>
      </c>
      <c r="AX269" s="150">
        <v>0</v>
      </c>
      <c r="AY269" s="150">
        <v>0</v>
      </c>
      <c r="AZ269" s="150">
        <v>0</v>
      </c>
      <c r="BA269" s="150">
        <v>0</v>
      </c>
      <c r="BB269" s="150">
        <v>0</v>
      </c>
      <c r="BC269" s="82"/>
      <c r="BD269" s="38"/>
      <c r="BE269" s="39"/>
      <c r="BF269" s="39"/>
      <c r="BG269" s="39"/>
      <c r="BH269" s="39"/>
      <c r="BI269" s="39"/>
      <c r="BJ269" s="39"/>
      <c r="BK269" s="39"/>
    </row>
    <row r="270" spans="48:63" ht="15" x14ac:dyDescent="0.2">
      <c r="AV270" s="131">
        <f t="shared" si="103"/>
        <v>45413</v>
      </c>
      <c r="AW270" s="150">
        <v>5.0295000000000005</v>
      </c>
      <c r="AX270" s="150">
        <v>0</v>
      </c>
      <c r="AY270" s="150">
        <v>0</v>
      </c>
      <c r="AZ270" s="150">
        <v>0</v>
      </c>
      <c r="BA270" s="150">
        <v>0</v>
      </c>
      <c r="BB270" s="150">
        <v>0</v>
      </c>
      <c r="BC270" s="82"/>
      <c r="BD270" s="38"/>
      <c r="BE270" s="39"/>
      <c r="BF270" s="39"/>
      <c r="BG270" s="39"/>
      <c r="BH270" s="39"/>
      <c r="BI270" s="39"/>
      <c r="BJ270" s="39"/>
      <c r="BK270" s="39"/>
    </row>
    <row r="271" spans="48:63" ht="15" x14ac:dyDescent="0.2">
      <c r="AV271" s="131">
        <f t="shared" si="103"/>
        <v>45444</v>
      </c>
      <c r="AW271" s="150">
        <v>5.0695000000000006</v>
      </c>
      <c r="AX271" s="150">
        <v>0</v>
      </c>
      <c r="AY271" s="150">
        <v>0</v>
      </c>
      <c r="AZ271" s="150">
        <v>0</v>
      </c>
      <c r="BA271" s="150">
        <v>0</v>
      </c>
      <c r="BB271" s="150">
        <v>0</v>
      </c>
      <c r="BC271" s="82"/>
      <c r="BD271" s="38"/>
      <c r="BE271" s="39"/>
      <c r="BF271" s="39"/>
      <c r="BG271" s="39"/>
      <c r="BH271" s="39"/>
      <c r="BI271" s="39"/>
      <c r="BJ271" s="39"/>
      <c r="BK271" s="39"/>
    </row>
    <row r="272" spans="48:63" ht="15" x14ac:dyDescent="0.2">
      <c r="AV272" s="131">
        <f t="shared" si="103"/>
        <v>45474</v>
      </c>
      <c r="AW272" s="150">
        <v>5.1095000000000006</v>
      </c>
      <c r="AX272" s="150">
        <v>0</v>
      </c>
      <c r="AY272" s="150">
        <v>0</v>
      </c>
      <c r="AZ272" s="150">
        <v>0</v>
      </c>
      <c r="BA272" s="150">
        <v>0</v>
      </c>
      <c r="BB272" s="150">
        <v>0</v>
      </c>
      <c r="BC272" s="82"/>
      <c r="BD272" s="38"/>
      <c r="BE272" s="39"/>
      <c r="BF272" s="39"/>
      <c r="BG272" s="39"/>
      <c r="BH272" s="39"/>
      <c r="BI272" s="39"/>
      <c r="BJ272" s="39"/>
      <c r="BK272" s="39"/>
    </row>
    <row r="273" spans="48:63" ht="15" x14ac:dyDescent="0.2">
      <c r="AV273" s="131">
        <f t="shared" si="103"/>
        <v>45505</v>
      </c>
      <c r="AW273" s="150">
        <v>5.1595000000000004</v>
      </c>
      <c r="AX273" s="150">
        <v>0</v>
      </c>
      <c r="AY273" s="150">
        <v>0</v>
      </c>
      <c r="AZ273" s="150">
        <v>0</v>
      </c>
      <c r="BA273" s="150">
        <v>0</v>
      </c>
      <c r="BB273" s="150">
        <v>0</v>
      </c>
      <c r="BC273" s="82"/>
      <c r="BD273" s="38"/>
      <c r="BE273" s="39"/>
      <c r="BF273" s="39"/>
      <c r="BG273" s="39"/>
      <c r="BH273" s="39"/>
      <c r="BI273" s="39"/>
      <c r="BJ273" s="39"/>
      <c r="BK273" s="39"/>
    </row>
    <row r="274" spans="48:63" ht="15" x14ac:dyDescent="0.2">
      <c r="AV274" s="131">
        <f t="shared" si="103"/>
        <v>45536</v>
      </c>
      <c r="AW274" s="150">
        <v>5.1444999999999999</v>
      </c>
      <c r="AX274" s="150">
        <v>0</v>
      </c>
      <c r="AY274" s="150">
        <v>0</v>
      </c>
      <c r="AZ274" s="150">
        <v>0</v>
      </c>
      <c r="BA274" s="150">
        <v>0</v>
      </c>
      <c r="BB274" s="150">
        <v>0</v>
      </c>
      <c r="BC274" s="82"/>
      <c r="BD274" s="38"/>
      <c r="BE274" s="39"/>
      <c r="BF274" s="39"/>
      <c r="BG274" s="39"/>
      <c r="BH274" s="39"/>
      <c r="BI274" s="39"/>
      <c r="BJ274" s="39"/>
      <c r="BK274" s="39"/>
    </row>
    <row r="275" spans="48:63" ht="15" x14ac:dyDescent="0.2">
      <c r="AV275" s="131">
        <f t="shared" si="103"/>
        <v>45566</v>
      </c>
      <c r="AW275" s="150">
        <v>5.1595000000000004</v>
      </c>
      <c r="AX275" s="150">
        <v>0</v>
      </c>
      <c r="AY275" s="150">
        <v>0</v>
      </c>
      <c r="AZ275" s="150">
        <v>0</v>
      </c>
      <c r="BA275" s="150">
        <v>0</v>
      </c>
      <c r="BB275" s="150">
        <v>0</v>
      </c>
      <c r="BC275" s="82"/>
      <c r="BD275" s="38"/>
      <c r="BE275" s="39"/>
      <c r="BF275" s="39"/>
      <c r="BG275" s="39"/>
      <c r="BH275" s="39"/>
      <c r="BI275" s="39"/>
      <c r="BJ275" s="39"/>
      <c r="BK275" s="39"/>
    </row>
    <row r="276" spans="48:63" ht="15" x14ac:dyDescent="0.2">
      <c r="AV276" s="131">
        <f t="shared" si="103"/>
        <v>45597</v>
      </c>
      <c r="AW276" s="150">
        <v>5.3045</v>
      </c>
      <c r="AX276" s="150">
        <v>0</v>
      </c>
      <c r="AY276" s="150">
        <v>0</v>
      </c>
      <c r="AZ276" s="150">
        <v>0</v>
      </c>
      <c r="BA276" s="150">
        <v>0</v>
      </c>
      <c r="BB276" s="150">
        <v>0</v>
      </c>
      <c r="BC276" s="82"/>
      <c r="BD276" s="38"/>
      <c r="BE276" s="39"/>
      <c r="BF276" s="39"/>
      <c r="BG276" s="39"/>
      <c r="BH276" s="39"/>
      <c r="BI276" s="39"/>
      <c r="BJ276" s="39"/>
      <c r="BK276" s="39"/>
    </row>
    <row r="277" spans="48:63" ht="15" x14ac:dyDescent="0.2">
      <c r="AV277" s="131">
        <f t="shared" si="103"/>
        <v>45627</v>
      </c>
      <c r="AW277" s="150">
        <v>5.4395000000000007</v>
      </c>
      <c r="AX277" s="150">
        <v>0</v>
      </c>
      <c r="AY277" s="150">
        <v>0</v>
      </c>
      <c r="AZ277" s="150">
        <v>0</v>
      </c>
      <c r="BA277" s="150">
        <v>0</v>
      </c>
      <c r="BB277" s="150">
        <v>0</v>
      </c>
      <c r="BC277" s="82"/>
      <c r="BD277" s="38"/>
      <c r="BE277" s="39"/>
      <c r="BF277" s="39"/>
      <c r="BG277" s="39"/>
      <c r="BH277" s="39"/>
      <c r="BI277" s="39"/>
      <c r="BJ277" s="39"/>
      <c r="BK277" s="39"/>
    </row>
    <row r="278" spans="48:63" ht="15" x14ac:dyDescent="0.2">
      <c r="AV278" s="131">
        <f t="shared" si="103"/>
        <v>45658</v>
      </c>
      <c r="AW278" s="136">
        <v>5.2360000000000007</v>
      </c>
      <c r="AX278" s="82">
        <v>0</v>
      </c>
      <c r="AY278" s="82">
        <v>0</v>
      </c>
      <c r="AZ278" s="82">
        <v>0</v>
      </c>
      <c r="BA278" s="82">
        <v>0</v>
      </c>
      <c r="BB278" s="128">
        <v>0</v>
      </c>
      <c r="BC278" s="82"/>
      <c r="BD278" s="38"/>
      <c r="BE278" s="39"/>
      <c r="BF278" s="39"/>
      <c r="BG278" s="39"/>
      <c r="BH278" s="39"/>
      <c r="BI278" s="39"/>
      <c r="BJ278" s="39"/>
      <c r="BK278" s="39"/>
    </row>
    <row r="279" spans="48:63" ht="15.75" thickBot="1" x14ac:dyDescent="0.25">
      <c r="AV279" s="131">
        <f t="shared" si="103"/>
        <v>45689</v>
      </c>
      <c r="AW279" s="137">
        <v>5.3959999999999999</v>
      </c>
      <c r="AX279" s="138">
        <v>0</v>
      </c>
      <c r="AY279" s="138">
        <v>0</v>
      </c>
      <c r="AZ279" s="138">
        <v>0</v>
      </c>
      <c r="BA279" s="138">
        <v>0</v>
      </c>
      <c r="BB279" s="139">
        <v>0</v>
      </c>
      <c r="BC279" s="82"/>
      <c r="BD279" s="38"/>
      <c r="BE279" s="39"/>
      <c r="BF279" s="39"/>
      <c r="BG279" s="39"/>
      <c r="BH279" s="39"/>
      <c r="BI279" s="39"/>
      <c r="BJ279" s="39"/>
      <c r="BK279" s="39"/>
    </row>
    <row r="280" spans="48:63" ht="15.75" thickBot="1" x14ac:dyDescent="0.25">
      <c r="AV280" s="131">
        <f t="shared" si="103"/>
        <v>45717</v>
      </c>
      <c r="AW280" s="137">
        <v>5.8150000000000004</v>
      </c>
      <c r="AX280" s="138">
        <v>0</v>
      </c>
      <c r="AY280" s="138">
        <v>0</v>
      </c>
      <c r="AZ280" s="138">
        <v>0</v>
      </c>
      <c r="BA280" s="138">
        <v>0</v>
      </c>
      <c r="BB280" s="139">
        <v>0</v>
      </c>
      <c r="BC280" s="82"/>
      <c r="BD280" s="38"/>
      <c r="BE280" s="39"/>
      <c r="BF280" s="39"/>
      <c r="BG280" s="39"/>
      <c r="BH280" s="39"/>
      <c r="BI280" s="39"/>
      <c r="BJ280" s="39"/>
      <c r="BK280" s="39"/>
    </row>
    <row r="281" spans="48:63" ht="15.75" thickBot="1" x14ac:dyDescent="0.25">
      <c r="AV281" s="131">
        <f t="shared" si="103"/>
        <v>45748</v>
      </c>
      <c r="AW281" s="137">
        <v>5.5395000000000003</v>
      </c>
      <c r="AX281" s="138">
        <v>0</v>
      </c>
      <c r="AY281" s="138">
        <v>0</v>
      </c>
      <c r="AZ281" s="138">
        <v>0</v>
      </c>
      <c r="BA281" s="138">
        <v>0</v>
      </c>
      <c r="BB281" s="139">
        <v>0</v>
      </c>
      <c r="BC281" s="82"/>
      <c r="BD281" s="38"/>
      <c r="BE281" s="39"/>
      <c r="BF281" s="39"/>
      <c r="BG281" s="39"/>
      <c r="BH281" s="39"/>
      <c r="BI281" s="39"/>
      <c r="BJ281" s="39"/>
      <c r="BK281" s="39"/>
    </row>
    <row r="282" spans="48:63" ht="15" x14ac:dyDescent="0.2">
      <c r="AV282" s="131">
        <f t="shared" si="103"/>
        <v>45778</v>
      </c>
      <c r="AW282" s="140"/>
      <c r="AX282" s="141">
        <v>0</v>
      </c>
      <c r="AY282" s="141">
        <v>0</v>
      </c>
      <c r="AZ282" s="141">
        <v>0</v>
      </c>
      <c r="BA282" s="141">
        <v>0</v>
      </c>
      <c r="BB282" s="142">
        <v>0</v>
      </c>
      <c r="BC282" s="82"/>
      <c r="BD282" s="38"/>
      <c r="BE282" s="39"/>
      <c r="BF282" s="39"/>
      <c r="BG282" s="39"/>
      <c r="BH282" s="39"/>
      <c r="BI282" s="39"/>
      <c r="BJ282" s="39"/>
      <c r="BK282" s="39"/>
    </row>
    <row r="283" spans="48:63" ht="15" x14ac:dyDescent="0.2">
      <c r="AV283" s="131">
        <f t="shared" si="103"/>
        <v>45809</v>
      </c>
      <c r="AW283" s="140"/>
      <c r="AX283" s="141">
        <v>0</v>
      </c>
      <c r="AY283" s="141">
        <v>0</v>
      </c>
      <c r="AZ283" s="141">
        <v>0</v>
      </c>
      <c r="BA283" s="141">
        <v>0</v>
      </c>
      <c r="BB283" s="142">
        <v>0</v>
      </c>
      <c r="BC283" s="35"/>
      <c r="BD283" s="38"/>
      <c r="BE283" s="39"/>
      <c r="BF283" s="39"/>
      <c r="BG283" s="39"/>
      <c r="BH283" s="39"/>
      <c r="BI283" s="39"/>
      <c r="BJ283" s="39"/>
      <c r="BK283" s="39"/>
    </row>
    <row r="284" spans="48:63" ht="15" x14ac:dyDescent="0.2">
      <c r="AV284" s="131">
        <f t="shared" si="103"/>
        <v>45839</v>
      </c>
      <c r="AW284" s="140"/>
      <c r="AX284" s="141">
        <v>0</v>
      </c>
      <c r="AY284" s="141">
        <v>0</v>
      </c>
      <c r="AZ284" s="141">
        <v>0</v>
      </c>
      <c r="BA284" s="141">
        <v>0</v>
      </c>
      <c r="BB284" s="142">
        <v>0</v>
      </c>
      <c r="BC284" s="35"/>
      <c r="BD284" s="38"/>
      <c r="BE284" s="39"/>
      <c r="BF284" s="39"/>
      <c r="BG284" s="39"/>
      <c r="BH284" s="39"/>
      <c r="BI284" s="39"/>
      <c r="BJ284" s="39"/>
      <c r="BK284" s="39"/>
    </row>
    <row r="285" spans="48:63" ht="15" x14ac:dyDescent="0.2">
      <c r="AV285" s="131">
        <f t="shared" si="103"/>
        <v>45870</v>
      </c>
      <c r="AW285" s="140"/>
      <c r="AX285" s="141">
        <v>0</v>
      </c>
      <c r="AY285" s="141">
        <v>0</v>
      </c>
      <c r="AZ285" s="141">
        <v>0</v>
      </c>
      <c r="BA285" s="141">
        <v>0</v>
      </c>
      <c r="BB285" s="142">
        <v>0</v>
      </c>
      <c r="BC285" s="35"/>
      <c r="BD285" s="38"/>
      <c r="BE285" s="39"/>
      <c r="BF285" s="39"/>
      <c r="BG285" s="39"/>
      <c r="BH285" s="39"/>
      <c r="BI285" s="39"/>
      <c r="BJ285" s="39"/>
      <c r="BK285" s="39"/>
    </row>
    <row r="286" spans="48:63" ht="15" x14ac:dyDescent="0.2">
      <c r="AV286" s="131">
        <f t="shared" si="103"/>
        <v>45901</v>
      </c>
      <c r="AW286" s="140"/>
      <c r="AX286" s="141">
        <v>0</v>
      </c>
      <c r="AY286" s="141">
        <v>0</v>
      </c>
      <c r="AZ286" s="141">
        <v>0</v>
      </c>
      <c r="BA286" s="141">
        <v>0</v>
      </c>
      <c r="BB286" s="142">
        <v>0</v>
      </c>
      <c r="BC286" s="35"/>
      <c r="BD286" s="38"/>
      <c r="BE286" s="39"/>
      <c r="BF286" s="39"/>
      <c r="BG286" s="39"/>
      <c r="BH286" s="39"/>
      <c r="BI286" s="39"/>
      <c r="BJ286" s="39"/>
      <c r="BK286" s="39"/>
    </row>
    <row r="287" spans="48:63" ht="15" x14ac:dyDescent="0.2">
      <c r="AV287" s="131">
        <f t="shared" si="103"/>
        <v>45931</v>
      </c>
      <c r="AW287" s="140"/>
      <c r="AX287" s="141">
        <v>0</v>
      </c>
      <c r="AY287" s="141">
        <v>0</v>
      </c>
      <c r="AZ287" s="141">
        <v>0</v>
      </c>
      <c r="BA287" s="141">
        <v>0</v>
      </c>
      <c r="BB287" s="142">
        <v>0</v>
      </c>
      <c r="BC287" s="35"/>
      <c r="BD287" s="38"/>
      <c r="BE287" s="39"/>
      <c r="BF287" s="39"/>
      <c r="BG287" s="39"/>
      <c r="BH287" s="39"/>
      <c r="BI287" s="39"/>
      <c r="BJ287" s="39"/>
      <c r="BK287" s="39"/>
    </row>
    <row r="288" spans="48:63" ht="15" x14ac:dyDescent="0.2">
      <c r="AV288" s="131">
        <f t="shared" si="103"/>
        <v>45962</v>
      </c>
      <c r="AW288" s="140"/>
      <c r="AX288" s="141">
        <v>0</v>
      </c>
      <c r="AY288" s="141">
        <v>0</v>
      </c>
      <c r="AZ288" s="141">
        <v>0</v>
      </c>
      <c r="BA288" s="141">
        <v>0</v>
      </c>
      <c r="BB288" s="142">
        <v>0</v>
      </c>
      <c r="BC288" s="35"/>
      <c r="BD288" s="38"/>
      <c r="BE288" s="39"/>
      <c r="BF288" s="39"/>
      <c r="BG288" s="39"/>
      <c r="BH288" s="39"/>
      <c r="BI288" s="39"/>
      <c r="BJ288" s="39"/>
      <c r="BK288" s="39"/>
    </row>
    <row r="289" spans="48:63" ht="15" x14ac:dyDescent="0.2">
      <c r="AV289" s="131">
        <f t="shared" si="103"/>
        <v>45992</v>
      </c>
      <c r="AW289" s="140"/>
      <c r="AX289" s="141">
        <v>0</v>
      </c>
      <c r="AY289" s="141">
        <v>0</v>
      </c>
      <c r="AZ289" s="141">
        <v>0</v>
      </c>
      <c r="BA289" s="141">
        <v>0</v>
      </c>
      <c r="BB289" s="142">
        <v>0</v>
      </c>
      <c r="BC289" s="35"/>
      <c r="BD289" s="38"/>
      <c r="BE289" s="39"/>
      <c r="BF289" s="39"/>
      <c r="BG289" s="39"/>
      <c r="BH289" s="39"/>
      <c r="BI289" s="39"/>
      <c r="BJ289" s="39"/>
      <c r="BK289" s="39"/>
    </row>
    <row r="290" spans="48:63" ht="15" x14ac:dyDescent="0.2">
      <c r="AV290" s="131">
        <f t="shared" si="103"/>
        <v>46023</v>
      </c>
      <c r="AW290" s="140"/>
      <c r="AX290" s="141">
        <v>0</v>
      </c>
      <c r="AY290" s="141">
        <v>0</v>
      </c>
      <c r="AZ290" s="141">
        <v>0</v>
      </c>
      <c r="BA290" s="141">
        <v>0</v>
      </c>
      <c r="BB290" s="142">
        <v>0</v>
      </c>
      <c r="BC290" s="35"/>
      <c r="BD290" s="38"/>
      <c r="BE290" s="39"/>
      <c r="BF290" s="39"/>
      <c r="BG290" s="39"/>
      <c r="BH290" s="39"/>
      <c r="BI290" s="39"/>
      <c r="BJ290" s="39"/>
      <c r="BK290" s="39"/>
    </row>
    <row r="291" spans="48:63" ht="15" x14ac:dyDescent="0.2">
      <c r="AV291" s="131">
        <f t="shared" si="103"/>
        <v>46054</v>
      </c>
      <c r="AW291" s="140"/>
      <c r="AX291" s="141">
        <v>0</v>
      </c>
      <c r="AY291" s="141">
        <v>0</v>
      </c>
      <c r="AZ291" s="141">
        <v>0</v>
      </c>
      <c r="BA291" s="141">
        <v>0</v>
      </c>
      <c r="BB291" s="142">
        <v>0</v>
      </c>
      <c r="BC291" s="35"/>
      <c r="BD291" s="38"/>
      <c r="BE291" s="39"/>
      <c r="BF291" s="39"/>
      <c r="BG291" s="39"/>
      <c r="BH291" s="39"/>
      <c r="BI291" s="39"/>
      <c r="BJ291" s="39"/>
      <c r="BK291" s="39"/>
    </row>
    <row r="292" spans="48:63" ht="15" x14ac:dyDescent="0.2">
      <c r="AV292" s="131">
        <f t="shared" si="103"/>
        <v>46082</v>
      </c>
      <c r="AW292" s="140"/>
      <c r="AX292" s="141">
        <v>0</v>
      </c>
      <c r="AY292" s="141">
        <v>0</v>
      </c>
      <c r="AZ292" s="141">
        <v>0</v>
      </c>
      <c r="BA292" s="141">
        <v>0</v>
      </c>
      <c r="BB292" s="142">
        <v>0</v>
      </c>
      <c r="BC292" s="35"/>
      <c r="BD292" s="38"/>
      <c r="BE292" s="39"/>
      <c r="BF292" s="39"/>
      <c r="BG292" s="39"/>
      <c r="BH292" s="39"/>
      <c r="BI292" s="39"/>
      <c r="BJ292" s="39"/>
      <c r="BK292" s="39"/>
    </row>
    <row r="293" spans="48:63" ht="15" x14ac:dyDescent="0.2">
      <c r="AV293" s="131">
        <f t="shared" si="103"/>
        <v>46113</v>
      </c>
      <c r="AW293" s="140"/>
      <c r="AX293" s="141">
        <v>0</v>
      </c>
      <c r="AY293" s="141">
        <v>0</v>
      </c>
      <c r="AZ293" s="141">
        <v>0</v>
      </c>
      <c r="BA293" s="141">
        <v>0</v>
      </c>
      <c r="BB293" s="142">
        <v>0</v>
      </c>
      <c r="BC293" s="35"/>
      <c r="BD293" s="38"/>
      <c r="BE293" s="39"/>
      <c r="BF293" s="39"/>
      <c r="BG293" s="39"/>
      <c r="BH293" s="39"/>
      <c r="BI293" s="39"/>
      <c r="BJ293" s="39"/>
      <c r="BK293" s="39"/>
    </row>
    <row r="294" spans="48:63" ht="15" x14ac:dyDescent="0.2">
      <c r="AV294" s="131">
        <f t="shared" si="103"/>
        <v>46143</v>
      </c>
      <c r="AW294" s="140"/>
      <c r="AX294" s="141">
        <v>0</v>
      </c>
      <c r="AY294" s="141">
        <v>0</v>
      </c>
      <c r="AZ294" s="141">
        <v>0</v>
      </c>
      <c r="BA294" s="141">
        <v>0</v>
      </c>
      <c r="BB294" s="142">
        <v>0</v>
      </c>
      <c r="BC294" s="35"/>
      <c r="BD294" s="38"/>
      <c r="BE294" s="39"/>
      <c r="BF294" s="39"/>
      <c r="BG294" s="39"/>
      <c r="BH294" s="39"/>
      <c r="BI294" s="39"/>
      <c r="BJ294" s="39"/>
      <c r="BK294" s="39"/>
    </row>
    <row r="295" spans="48:63" ht="15" x14ac:dyDescent="0.2">
      <c r="AV295" s="131">
        <f t="shared" si="103"/>
        <v>46174</v>
      </c>
      <c r="AW295" s="140"/>
      <c r="AX295" s="141">
        <v>0</v>
      </c>
      <c r="AY295" s="141">
        <v>0</v>
      </c>
      <c r="AZ295" s="141">
        <v>0</v>
      </c>
      <c r="BA295" s="141">
        <v>0</v>
      </c>
      <c r="BB295" s="142">
        <v>0</v>
      </c>
      <c r="BC295" s="35"/>
      <c r="BD295" s="38"/>
      <c r="BE295" s="39"/>
      <c r="BF295" s="39"/>
      <c r="BG295" s="39"/>
      <c r="BH295" s="39"/>
      <c r="BI295" s="39"/>
      <c r="BJ295" s="39"/>
      <c r="BK295" s="39"/>
    </row>
    <row r="296" spans="48:63" ht="15" x14ac:dyDescent="0.2">
      <c r="AV296" s="131">
        <f t="shared" si="103"/>
        <v>46204</v>
      </c>
      <c r="AW296" s="140"/>
      <c r="AX296" s="141">
        <v>0</v>
      </c>
      <c r="AY296" s="141">
        <v>0</v>
      </c>
      <c r="AZ296" s="141">
        <v>0</v>
      </c>
      <c r="BA296" s="141">
        <v>0</v>
      </c>
      <c r="BB296" s="142">
        <v>0</v>
      </c>
      <c r="BC296" s="35"/>
      <c r="BD296" s="38"/>
      <c r="BE296" s="39"/>
      <c r="BF296" s="39"/>
      <c r="BG296" s="39"/>
      <c r="BH296" s="39"/>
      <c r="BI296" s="39"/>
      <c r="BJ296" s="39"/>
      <c r="BK296" s="39"/>
    </row>
    <row r="297" spans="48:63" ht="15" x14ac:dyDescent="0.2">
      <c r="AV297" s="131">
        <f t="shared" si="103"/>
        <v>46235</v>
      </c>
      <c r="AW297" s="140"/>
      <c r="AX297" s="141">
        <v>0</v>
      </c>
      <c r="AY297" s="141">
        <v>0</v>
      </c>
      <c r="AZ297" s="141">
        <v>0</v>
      </c>
      <c r="BA297" s="141">
        <v>0</v>
      </c>
      <c r="BB297" s="142">
        <v>0</v>
      </c>
      <c r="BC297" s="35"/>
      <c r="BD297" s="38"/>
      <c r="BE297" s="39"/>
      <c r="BF297" s="39"/>
      <c r="BG297" s="39"/>
      <c r="BH297" s="39"/>
      <c r="BI297" s="39"/>
      <c r="BJ297" s="39"/>
      <c r="BK297" s="39"/>
    </row>
    <row r="298" spans="48:63" ht="15" x14ac:dyDescent="0.2">
      <c r="AV298" s="131">
        <f t="shared" si="103"/>
        <v>46266</v>
      </c>
      <c r="AW298" s="140"/>
      <c r="AX298" s="141">
        <v>0</v>
      </c>
      <c r="AY298" s="141">
        <v>0</v>
      </c>
      <c r="AZ298" s="141">
        <v>0</v>
      </c>
      <c r="BA298" s="141">
        <v>0</v>
      </c>
      <c r="BB298" s="142">
        <v>0</v>
      </c>
      <c r="BC298" s="35"/>
      <c r="BD298" s="38"/>
      <c r="BE298" s="39"/>
      <c r="BF298" s="39"/>
      <c r="BG298" s="39"/>
      <c r="BH298" s="39"/>
      <c r="BI298" s="39"/>
      <c r="BJ298" s="39"/>
      <c r="BK298" s="39"/>
    </row>
    <row r="299" spans="48:63" ht="15" x14ac:dyDescent="0.2">
      <c r="AV299" s="131">
        <f t="shared" si="103"/>
        <v>46296</v>
      </c>
      <c r="AW299" s="140"/>
      <c r="AX299" s="141">
        <v>0</v>
      </c>
      <c r="AY299" s="141">
        <v>0</v>
      </c>
      <c r="AZ299" s="141">
        <v>0</v>
      </c>
      <c r="BA299" s="141">
        <v>0</v>
      </c>
      <c r="BB299" s="142">
        <v>0</v>
      </c>
      <c r="BC299" s="35"/>
      <c r="BD299" s="38"/>
      <c r="BE299" s="39"/>
      <c r="BF299" s="39"/>
      <c r="BG299" s="39"/>
      <c r="BH299" s="39"/>
      <c r="BI299" s="39"/>
      <c r="BJ299" s="39"/>
      <c r="BK299" s="39"/>
    </row>
    <row r="300" spans="48:63" ht="15" x14ac:dyDescent="0.2">
      <c r="AV300" s="131">
        <f t="shared" si="103"/>
        <v>46327</v>
      </c>
      <c r="AW300" s="136"/>
      <c r="AX300" s="82">
        <v>0</v>
      </c>
      <c r="AY300" s="82">
        <v>0</v>
      </c>
      <c r="AZ300" s="82">
        <v>0</v>
      </c>
      <c r="BA300" s="82">
        <v>0</v>
      </c>
      <c r="BB300" s="128">
        <v>0</v>
      </c>
      <c r="BC300" s="35"/>
      <c r="BD300" s="38"/>
      <c r="BE300" s="39"/>
      <c r="BF300" s="39"/>
      <c r="BG300" s="39"/>
      <c r="BH300" s="39"/>
      <c r="BI300" s="39"/>
      <c r="BJ300" s="39"/>
      <c r="BK300" s="39"/>
    </row>
    <row r="301" spans="48:63" ht="15" x14ac:dyDescent="0.2">
      <c r="AV301" s="131">
        <f t="shared" si="103"/>
        <v>46357</v>
      </c>
      <c r="AW301" s="136"/>
      <c r="AX301" s="82">
        <v>0</v>
      </c>
      <c r="AY301" s="82">
        <v>0</v>
      </c>
      <c r="AZ301" s="82">
        <v>0</v>
      </c>
      <c r="BA301" s="82">
        <v>0</v>
      </c>
      <c r="BB301" s="128">
        <v>0</v>
      </c>
      <c r="BC301" s="35"/>
      <c r="BD301" s="38"/>
      <c r="BE301" s="39"/>
      <c r="BF301" s="39"/>
      <c r="BG301" s="39"/>
      <c r="BH301" s="39"/>
      <c r="BI301" s="39"/>
      <c r="BJ301" s="39"/>
      <c r="BK301" s="39"/>
    </row>
    <row r="302" spans="48:63" ht="15" x14ac:dyDescent="0.2">
      <c r="AV302" s="131">
        <f t="shared" si="103"/>
        <v>46388</v>
      </c>
      <c r="AW302" s="136"/>
      <c r="AX302" s="82">
        <v>0</v>
      </c>
      <c r="AY302" s="82">
        <v>0</v>
      </c>
      <c r="AZ302" s="82">
        <v>0</v>
      </c>
      <c r="BA302" s="82">
        <v>0</v>
      </c>
      <c r="BB302" s="128">
        <v>0</v>
      </c>
      <c r="BC302" s="35"/>
      <c r="BD302" s="38"/>
      <c r="BE302" s="39"/>
      <c r="BF302" s="39"/>
      <c r="BG302" s="39"/>
      <c r="BH302" s="39"/>
      <c r="BI302" s="39"/>
      <c r="BJ302" s="39"/>
      <c r="BK302" s="39"/>
    </row>
    <row r="303" spans="48:63" ht="15" x14ac:dyDescent="0.2">
      <c r="AV303" s="131">
        <f t="shared" si="103"/>
        <v>46419</v>
      </c>
      <c r="AW303" s="136"/>
      <c r="AX303" s="82">
        <v>0</v>
      </c>
      <c r="AY303" s="82">
        <v>0</v>
      </c>
      <c r="AZ303" s="82">
        <v>0</v>
      </c>
      <c r="BA303" s="82">
        <v>0</v>
      </c>
      <c r="BB303" s="128">
        <v>0</v>
      </c>
      <c r="BC303" s="35"/>
      <c r="BD303" s="38"/>
      <c r="BE303" s="39"/>
      <c r="BF303" s="39"/>
      <c r="BG303" s="39"/>
      <c r="BH303" s="39"/>
      <c r="BI303" s="39"/>
      <c r="BJ303" s="39"/>
      <c r="BK303" s="39"/>
    </row>
    <row r="304" spans="48:63" ht="15" x14ac:dyDescent="0.2">
      <c r="AV304" s="131">
        <f t="shared" si="103"/>
        <v>46447</v>
      </c>
      <c r="AW304" s="136"/>
      <c r="AX304" s="82">
        <v>0</v>
      </c>
      <c r="AY304" s="82">
        <v>0</v>
      </c>
      <c r="AZ304" s="82">
        <v>0</v>
      </c>
      <c r="BA304" s="82">
        <v>0</v>
      </c>
      <c r="BB304" s="128">
        <v>0</v>
      </c>
      <c r="BC304" s="35"/>
      <c r="BD304" s="38"/>
      <c r="BE304" s="39"/>
      <c r="BF304" s="39"/>
      <c r="BG304" s="39"/>
      <c r="BH304" s="39"/>
      <c r="BI304" s="39"/>
      <c r="BJ304" s="39"/>
      <c r="BK304" s="39"/>
    </row>
    <row r="305" spans="48:63" ht="15" x14ac:dyDescent="0.2">
      <c r="AV305" s="131">
        <f t="shared" si="103"/>
        <v>46478</v>
      </c>
      <c r="AW305" s="136"/>
      <c r="AX305" s="82">
        <v>0</v>
      </c>
      <c r="AY305" s="82">
        <v>0</v>
      </c>
      <c r="AZ305" s="82">
        <v>0</v>
      </c>
      <c r="BA305" s="82">
        <v>0</v>
      </c>
      <c r="BB305" s="128">
        <v>0</v>
      </c>
      <c r="BC305" s="35"/>
      <c r="BD305" s="38"/>
      <c r="BE305" s="39"/>
      <c r="BF305" s="39"/>
      <c r="BG305" s="39"/>
      <c r="BH305" s="39"/>
      <c r="BI305" s="39"/>
      <c r="BJ305" s="39"/>
      <c r="BK305" s="39"/>
    </row>
    <row r="306" spans="48:63" ht="15" x14ac:dyDescent="0.2">
      <c r="AV306" s="131">
        <f t="shared" si="103"/>
        <v>46508</v>
      </c>
      <c r="AW306" s="136"/>
      <c r="AX306" s="82">
        <v>0</v>
      </c>
      <c r="AY306" s="82">
        <v>0</v>
      </c>
      <c r="AZ306" s="82">
        <v>0</v>
      </c>
      <c r="BA306" s="82">
        <v>0</v>
      </c>
      <c r="BB306" s="128">
        <v>0</v>
      </c>
      <c r="BC306" s="35"/>
      <c r="BD306" s="38"/>
      <c r="BE306" s="39"/>
      <c r="BF306" s="39"/>
      <c r="BG306" s="39"/>
      <c r="BH306" s="39"/>
      <c r="BI306" s="39"/>
      <c r="BJ306" s="39"/>
      <c r="BK306" s="39"/>
    </row>
    <row r="307" spans="48:63" ht="15" x14ac:dyDescent="0.2">
      <c r="AV307" s="131">
        <f t="shared" si="103"/>
        <v>46539</v>
      </c>
      <c r="AW307" s="136"/>
      <c r="AX307" s="82">
        <v>0</v>
      </c>
      <c r="AY307" s="82">
        <v>0</v>
      </c>
      <c r="AZ307" s="82">
        <v>0</v>
      </c>
      <c r="BA307" s="82">
        <v>0</v>
      </c>
      <c r="BB307" s="128">
        <v>0</v>
      </c>
      <c r="BC307" s="35"/>
      <c r="BD307" s="38"/>
      <c r="BE307" s="39"/>
      <c r="BF307" s="39"/>
      <c r="BG307" s="39"/>
      <c r="BH307" s="39"/>
      <c r="BI307" s="39"/>
      <c r="BJ307" s="39"/>
      <c r="BK307" s="39"/>
    </row>
    <row r="308" spans="48:63" ht="15" x14ac:dyDescent="0.2">
      <c r="AV308" s="131">
        <f t="shared" si="103"/>
        <v>46569</v>
      </c>
      <c r="AW308" s="136"/>
      <c r="AX308" s="82">
        <v>0</v>
      </c>
      <c r="AY308" s="82">
        <v>0</v>
      </c>
      <c r="AZ308" s="82">
        <v>0</v>
      </c>
      <c r="BA308" s="82">
        <v>0</v>
      </c>
      <c r="BB308" s="128">
        <v>0</v>
      </c>
      <c r="BC308" s="35"/>
      <c r="BD308" s="38"/>
      <c r="BE308" s="39"/>
      <c r="BF308" s="39"/>
      <c r="BG308" s="39"/>
      <c r="BH308" s="39"/>
      <c r="BI308" s="39"/>
      <c r="BJ308" s="39"/>
      <c r="BK308" s="39"/>
    </row>
    <row r="309" spans="48:63" ht="15" x14ac:dyDescent="0.2">
      <c r="AV309" s="131">
        <f t="shared" si="103"/>
        <v>46600</v>
      </c>
      <c r="AW309" s="136"/>
      <c r="AX309" s="82">
        <v>0</v>
      </c>
      <c r="AY309" s="82">
        <v>0</v>
      </c>
      <c r="AZ309" s="82">
        <v>0</v>
      </c>
      <c r="BA309" s="82">
        <v>0</v>
      </c>
      <c r="BB309" s="128">
        <v>0</v>
      </c>
      <c r="BC309" s="35"/>
      <c r="BD309" s="38"/>
      <c r="BE309" s="39"/>
      <c r="BF309" s="39"/>
      <c r="BG309" s="39"/>
      <c r="BH309" s="39"/>
      <c r="BI309" s="39"/>
      <c r="BJ309" s="39"/>
      <c r="BK309" s="39"/>
    </row>
    <row r="310" spans="48:63" ht="15" x14ac:dyDescent="0.2">
      <c r="AV310" s="131">
        <f t="shared" si="103"/>
        <v>46631</v>
      </c>
      <c r="AW310" s="136"/>
      <c r="AX310" s="82">
        <v>0</v>
      </c>
      <c r="AY310" s="82">
        <v>0</v>
      </c>
      <c r="AZ310" s="82">
        <v>0</v>
      </c>
      <c r="BA310" s="82">
        <v>0</v>
      </c>
      <c r="BB310" s="128">
        <v>0</v>
      </c>
      <c r="BC310" s="35"/>
      <c r="BD310" s="38"/>
      <c r="BE310" s="39"/>
      <c r="BF310" s="39"/>
      <c r="BG310" s="39"/>
      <c r="BH310" s="39"/>
      <c r="BI310" s="39"/>
      <c r="BJ310" s="39"/>
      <c r="BK310" s="39"/>
    </row>
    <row r="311" spans="48:63" ht="15" x14ac:dyDescent="0.2">
      <c r="AV311" s="131">
        <f t="shared" si="103"/>
        <v>46661</v>
      </c>
      <c r="AW311" s="136"/>
      <c r="AX311" s="82">
        <v>0</v>
      </c>
      <c r="AY311" s="82">
        <v>0</v>
      </c>
      <c r="AZ311" s="82">
        <v>0</v>
      </c>
      <c r="BA311" s="82">
        <v>0</v>
      </c>
      <c r="BB311" s="128">
        <v>0</v>
      </c>
      <c r="BC311" s="35"/>
      <c r="BD311" s="38"/>
      <c r="BE311" s="39"/>
      <c r="BF311" s="39"/>
      <c r="BG311" s="39"/>
      <c r="BH311" s="39"/>
      <c r="BI311" s="39"/>
      <c r="BJ311" s="39"/>
      <c r="BK311" s="39"/>
    </row>
    <row r="312" spans="48:63" ht="15" x14ac:dyDescent="0.2">
      <c r="AV312" s="131">
        <f t="shared" si="103"/>
        <v>46692</v>
      </c>
      <c r="AW312" s="136"/>
      <c r="AX312" s="82">
        <v>0</v>
      </c>
      <c r="AY312" s="82">
        <v>0</v>
      </c>
      <c r="AZ312" s="82">
        <v>0</v>
      </c>
      <c r="BA312" s="82">
        <v>0</v>
      </c>
      <c r="BB312" s="128">
        <v>0</v>
      </c>
      <c r="BC312" s="35"/>
      <c r="BD312" s="38"/>
      <c r="BE312" s="39"/>
      <c r="BF312" s="39"/>
      <c r="BG312" s="39"/>
      <c r="BH312" s="39"/>
      <c r="BI312" s="39"/>
      <c r="BJ312" s="39"/>
      <c r="BK312" s="39"/>
    </row>
    <row r="313" spans="48:63" ht="15" x14ac:dyDescent="0.2">
      <c r="AV313" s="131">
        <f t="shared" si="103"/>
        <v>46722</v>
      </c>
      <c r="AW313" s="136"/>
      <c r="AX313" s="82">
        <v>0</v>
      </c>
      <c r="AY313" s="82">
        <v>0</v>
      </c>
      <c r="AZ313" s="82">
        <v>0</v>
      </c>
      <c r="BA313" s="82">
        <v>0</v>
      </c>
      <c r="BB313" s="128">
        <v>0</v>
      </c>
      <c r="BC313" s="35"/>
      <c r="BD313" s="38"/>
      <c r="BE313" s="39"/>
      <c r="BF313" s="39"/>
      <c r="BG313" s="39"/>
      <c r="BH313" s="39"/>
      <c r="BI313" s="39"/>
      <c r="BJ313" s="39"/>
      <c r="BK313" s="39"/>
    </row>
    <row r="314" spans="48:63" ht="15" x14ac:dyDescent="0.2">
      <c r="AV314" s="131">
        <f t="shared" si="103"/>
        <v>46753</v>
      </c>
      <c r="AW314" s="136"/>
      <c r="AX314" s="82">
        <v>0</v>
      </c>
      <c r="AY314" s="82">
        <v>0</v>
      </c>
      <c r="AZ314" s="82">
        <v>0</v>
      </c>
      <c r="BA314" s="82">
        <v>0</v>
      </c>
      <c r="BB314" s="128">
        <v>0</v>
      </c>
      <c r="BC314" s="35"/>
      <c r="BD314" s="38"/>
      <c r="BE314" s="39"/>
      <c r="BF314" s="39"/>
      <c r="BG314" s="39"/>
      <c r="BH314" s="39"/>
      <c r="BI314" s="39"/>
      <c r="BJ314" s="39"/>
      <c r="BK314" s="39"/>
    </row>
    <row r="315" spans="48:63" ht="15" x14ac:dyDescent="0.2">
      <c r="AV315" s="131">
        <f t="shared" si="103"/>
        <v>46784</v>
      </c>
      <c r="AW315" s="136"/>
      <c r="AX315" s="82">
        <v>0</v>
      </c>
      <c r="AY315" s="82">
        <v>0</v>
      </c>
      <c r="AZ315" s="82">
        <v>0</v>
      </c>
      <c r="BA315" s="82">
        <v>0</v>
      </c>
      <c r="BB315" s="128">
        <v>0</v>
      </c>
      <c r="BC315" s="35"/>
      <c r="BD315" s="38"/>
      <c r="BE315" s="39"/>
      <c r="BF315" s="39"/>
      <c r="BG315" s="39"/>
      <c r="BH315" s="39"/>
      <c r="BI315" s="39"/>
      <c r="BJ315" s="39"/>
      <c r="BK315" s="39"/>
    </row>
    <row r="316" spans="48:63" ht="15" x14ac:dyDescent="0.2">
      <c r="AV316" s="131">
        <f t="shared" si="103"/>
        <v>46813</v>
      </c>
      <c r="AW316" s="136"/>
      <c r="AX316" s="82">
        <v>0</v>
      </c>
      <c r="AY316" s="82">
        <v>0</v>
      </c>
      <c r="AZ316" s="82">
        <v>0</v>
      </c>
      <c r="BA316" s="82">
        <v>0</v>
      </c>
      <c r="BB316" s="128">
        <v>0</v>
      </c>
      <c r="BC316" s="35"/>
      <c r="BD316" s="38"/>
      <c r="BE316" s="39"/>
      <c r="BF316" s="39"/>
      <c r="BG316" s="39"/>
      <c r="BH316" s="39"/>
      <c r="BI316" s="39"/>
      <c r="BJ316" s="39"/>
      <c r="BK316" s="39"/>
    </row>
    <row r="317" spans="48:63" ht="15" x14ac:dyDescent="0.2">
      <c r="AV317" s="131">
        <f t="shared" si="103"/>
        <v>46844</v>
      </c>
      <c r="AW317" s="136"/>
      <c r="AX317" s="82">
        <v>0</v>
      </c>
      <c r="AY317" s="82">
        <v>0</v>
      </c>
      <c r="AZ317" s="82">
        <v>0</v>
      </c>
      <c r="BA317" s="82">
        <v>0</v>
      </c>
      <c r="BB317" s="128">
        <v>0</v>
      </c>
      <c r="BC317" s="35"/>
      <c r="BD317" s="38"/>
      <c r="BE317" s="39"/>
      <c r="BF317" s="39"/>
      <c r="BG317" s="39"/>
      <c r="BH317" s="39"/>
      <c r="BI317" s="39"/>
      <c r="BJ317" s="39"/>
      <c r="BK317" s="39"/>
    </row>
    <row r="318" spans="48:63" ht="15" x14ac:dyDescent="0.2">
      <c r="AV318" s="131">
        <f t="shared" si="103"/>
        <v>46874</v>
      </c>
      <c r="AW318" s="136"/>
      <c r="AX318" s="82">
        <v>0</v>
      </c>
      <c r="AY318" s="82">
        <v>0</v>
      </c>
      <c r="AZ318" s="82">
        <v>0</v>
      </c>
      <c r="BA318" s="82">
        <v>0</v>
      </c>
      <c r="BB318" s="128">
        <v>0</v>
      </c>
      <c r="BC318" s="35"/>
      <c r="BD318" s="38"/>
      <c r="BE318" s="39"/>
      <c r="BF318" s="39"/>
      <c r="BG318" s="39"/>
      <c r="BH318" s="39"/>
      <c r="BI318" s="39"/>
      <c r="BJ318" s="39"/>
      <c r="BK318" s="39"/>
    </row>
    <row r="319" spans="48:63" ht="15" x14ac:dyDescent="0.2">
      <c r="AV319" s="131">
        <f t="shared" si="103"/>
        <v>46905</v>
      </c>
      <c r="AW319" s="136"/>
      <c r="AX319" s="82">
        <v>0</v>
      </c>
      <c r="AY319" s="82">
        <v>0</v>
      </c>
      <c r="AZ319" s="82">
        <v>0</v>
      </c>
      <c r="BA319" s="82">
        <v>0</v>
      </c>
      <c r="BB319" s="128">
        <v>0</v>
      </c>
      <c r="BC319" s="35"/>
      <c r="BD319" s="38"/>
      <c r="BE319" s="39"/>
      <c r="BF319" s="39"/>
      <c r="BG319" s="39"/>
      <c r="BH319" s="39"/>
      <c r="BI319" s="39"/>
      <c r="BJ319" s="39"/>
      <c r="BK319" s="39"/>
    </row>
    <row r="320" spans="48:63" ht="15" x14ac:dyDescent="0.2">
      <c r="AV320" s="131">
        <f t="shared" si="103"/>
        <v>46935</v>
      </c>
      <c r="AW320" s="136"/>
      <c r="AX320" s="82">
        <v>0</v>
      </c>
      <c r="AY320" s="82">
        <v>0</v>
      </c>
      <c r="AZ320" s="82">
        <v>0</v>
      </c>
      <c r="BA320" s="82">
        <v>0</v>
      </c>
      <c r="BB320" s="128">
        <v>0</v>
      </c>
      <c r="BC320" s="35"/>
      <c r="BD320" s="38"/>
      <c r="BE320" s="39"/>
      <c r="BF320" s="39"/>
      <c r="BG320" s="39"/>
      <c r="BH320" s="39"/>
      <c r="BI320" s="39"/>
      <c r="BJ320" s="39"/>
      <c r="BK320" s="39"/>
    </row>
    <row r="321" spans="48:63" ht="15" x14ac:dyDescent="0.2">
      <c r="AV321" s="131">
        <f t="shared" si="103"/>
        <v>46966</v>
      </c>
      <c r="AW321" s="136"/>
      <c r="AX321" s="82">
        <v>0</v>
      </c>
      <c r="AY321" s="82">
        <v>0</v>
      </c>
      <c r="AZ321" s="82">
        <v>0</v>
      </c>
      <c r="BA321" s="82">
        <v>0</v>
      </c>
      <c r="BB321" s="128">
        <v>0</v>
      </c>
      <c r="BC321" s="35"/>
      <c r="BD321" s="38"/>
      <c r="BE321" s="39"/>
      <c r="BF321" s="39"/>
      <c r="BG321" s="39"/>
      <c r="BH321" s="39"/>
      <c r="BI321" s="39"/>
      <c r="BJ321" s="39"/>
      <c r="BK321" s="39"/>
    </row>
    <row r="322" spans="48:63" ht="15" x14ac:dyDescent="0.2">
      <c r="AV322" s="131">
        <f t="shared" si="103"/>
        <v>46997</v>
      </c>
      <c r="AW322" s="136"/>
      <c r="AX322" s="82">
        <v>0</v>
      </c>
      <c r="AY322" s="82">
        <v>0</v>
      </c>
      <c r="AZ322" s="82">
        <v>0</v>
      </c>
      <c r="BA322" s="82">
        <v>0</v>
      </c>
      <c r="BB322" s="128">
        <v>0</v>
      </c>
      <c r="BC322" s="35"/>
      <c r="BD322" s="38"/>
      <c r="BE322" s="39"/>
      <c r="BF322" s="39"/>
      <c r="BG322" s="39"/>
      <c r="BH322" s="39"/>
      <c r="BI322" s="39"/>
      <c r="BJ322" s="39"/>
      <c r="BK322" s="39"/>
    </row>
    <row r="323" spans="48:63" ht="15" x14ac:dyDescent="0.2">
      <c r="AV323" s="131">
        <f t="shared" si="103"/>
        <v>47027</v>
      </c>
      <c r="AW323" s="136"/>
      <c r="AX323" s="82">
        <v>0</v>
      </c>
      <c r="AY323" s="82">
        <v>0</v>
      </c>
      <c r="AZ323" s="82">
        <v>0</v>
      </c>
      <c r="BA323" s="82">
        <v>0</v>
      </c>
      <c r="BB323" s="128">
        <v>0</v>
      </c>
      <c r="BC323" s="35"/>
      <c r="BD323" s="38"/>
      <c r="BE323" s="39"/>
      <c r="BF323" s="39"/>
      <c r="BG323" s="39"/>
      <c r="BH323" s="39"/>
      <c r="BI323" s="39"/>
      <c r="BJ323" s="39"/>
      <c r="BK323" s="39"/>
    </row>
    <row r="324" spans="48:63" ht="15" x14ac:dyDescent="0.2">
      <c r="AV324" s="131">
        <f t="shared" ref="AV324:AV353" si="104">EOMONTH(AV323,0)+1</f>
        <v>47058</v>
      </c>
      <c r="AW324" s="136"/>
      <c r="AX324" s="82">
        <v>0</v>
      </c>
      <c r="AY324" s="82">
        <v>0</v>
      </c>
      <c r="AZ324" s="82">
        <v>0</v>
      </c>
      <c r="BA324" s="82">
        <v>0</v>
      </c>
      <c r="BB324" s="128">
        <v>0</v>
      </c>
      <c r="BC324" s="35"/>
      <c r="BD324" s="38"/>
      <c r="BE324" s="39"/>
      <c r="BF324" s="39"/>
      <c r="BG324" s="39"/>
      <c r="BH324" s="39"/>
      <c r="BI324" s="39"/>
      <c r="BJ324" s="39"/>
      <c r="BK324" s="39"/>
    </row>
    <row r="325" spans="48:63" ht="15" x14ac:dyDescent="0.2">
      <c r="AV325" s="131">
        <f t="shared" si="104"/>
        <v>47088</v>
      </c>
      <c r="AW325" s="136"/>
      <c r="AX325" s="82">
        <v>0</v>
      </c>
      <c r="AY325" s="82">
        <v>0</v>
      </c>
      <c r="AZ325" s="82">
        <v>0</v>
      </c>
      <c r="BA325" s="82">
        <v>0</v>
      </c>
      <c r="BB325" s="128">
        <v>0</v>
      </c>
      <c r="BC325" s="35"/>
      <c r="BD325" s="38"/>
      <c r="BE325" s="39"/>
      <c r="BF325" s="39"/>
      <c r="BG325" s="39"/>
      <c r="BH325" s="39"/>
      <c r="BI325" s="39"/>
      <c r="BJ325" s="39"/>
      <c r="BK325" s="39"/>
    </row>
    <row r="326" spans="48:63" ht="15" x14ac:dyDescent="0.2">
      <c r="AV326" s="131">
        <f t="shared" si="104"/>
        <v>47119</v>
      </c>
      <c r="AW326" s="136"/>
      <c r="AX326" s="82">
        <v>0</v>
      </c>
      <c r="AY326" s="82">
        <v>0</v>
      </c>
      <c r="AZ326" s="82">
        <v>0</v>
      </c>
      <c r="BA326" s="82">
        <v>0</v>
      </c>
      <c r="BB326" s="128">
        <v>0</v>
      </c>
      <c r="BC326" s="35"/>
      <c r="BD326" s="38"/>
      <c r="BE326" s="39"/>
      <c r="BF326" s="39"/>
      <c r="BG326" s="39"/>
      <c r="BH326" s="39"/>
      <c r="BI326" s="39"/>
      <c r="BJ326" s="39"/>
      <c r="BK326" s="39"/>
    </row>
    <row r="327" spans="48:63" ht="15" x14ac:dyDescent="0.2">
      <c r="AV327" s="131">
        <f t="shared" si="104"/>
        <v>47150</v>
      </c>
      <c r="AW327" s="136"/>
      <c r="AX327" s="82">
        <v>0</v>
      </c>
      <c r="AY327" s="82">
        <v>0</v>
      </c>
      <c r="AZ327" s="82">
        <v>0</v>
      </c>
      <c r="BA327" s="82">
        <v>0</v>
      </c>
      <c r="BB327" s="128">
        <v>0</v>
      </c>
      <c r="BC327" s="35"/>
      <c r="BD327" s="38"/>
      <c r="BE327" s="39"/>
      <c r="BF327" s="39"/>
      <c r="BG327" s="39"/>
      <c r="BH327" s="39"/>
      <c r="BI327" s="39"/>
      <c r="BJ327" s="39"/>
      <c r="BK327" s="39"/>
    </row>
    <row r="328" spans="48:63" ht="15" x14ac:dyDescent="0.2">
      <c r="AV328" s="131">
        <f t="shared" si="104"/>
        <v>47178</v>
      </c>
      <c r="AW328" s="136"/>
      <c r="AX328" s="82">
        <v>0</v>
      </c>
      <c r="AY328" s="82">
        <v>0</v>
      </c>
      <c r="AZ328" s="82">
        <v>0</v>
      </c>
      <c r="BA328" s="82">
        <v>0</v>
      </c>
      <c r="BB328" s="128">
        <v>0</v>
      </c>
      <c r="BC328" s="35"/>
      <c r="BD328" s="38"/>
      <c r="BE328" s="39"/>
      <c r="BF328" s="39"/>
      <c r="BG328" s="39"/>
      <c r="BH328" s="39"/>
      <c r="BI328" s="39"/>
      <c r="BJ328" s="39"/>
      <c r="BK328" s="39"/>
    </row>
    <row r="329" spans="48:63" ht="15" x14ac:dyDescent="0.2">
      <c r="AV329" s="131">
        <f t="shared" si="104"/>
        <v>47209</v>
      </c>
      <c r="AW329" s="136"/>
      <c r="AX329" s="82">
        <v>0</v>
      </c>
      <c r="AY329" s="82">
        <v>0</v>
      </c>
      <c r="AZ329" s="82">
        <v>0</v>
      </c>
      <c r="BA329" s="82">
        <v>0</v>
      </c>
      <c r="BB329" s="128">
        <v>0</v>
      </c>
      <c r="BC329" s="35"/>
      <c r="BD329" s="38"/>
      <c r="BE329" s="39"/>
      <c r="BF329" s="39"/>
      <c r="BG329" s="39"/>
      <c r="BH329" s="39"/>
      <c r="BI329" s="39"/>
      <c r="BJ329" s="39"/>
      <c r="BK329" s="39"/>
    </row>
    <row r="330" spans="48:63" ht="15" x14ac:dyDescent="0.2">
      <c r="AV330" s="131">
        <f t="shared" si="104"/>
        <v>47239</v>
      </c>
      <c r="AW330" s="136"/>
      <c r="AX330" s="82">
        <v>0</v>
      </c>
      <c r="AY330" s="82">
        <v>0</v>
      </c>
      <c r="AZ330" s="82">
        <v>0</v>
      </c>
      <c r="BA330" s="82">
        <v>0</v>
      </c>
      <c r="BB330" s="128">
        <v>0</v>
      </c>
      <c r="BC330" s="35"/>
      <c r="BD330" s="38"/>
      <c r="BE330" s="39"/>
      <c r="BF330" s="39"/>
      <c r="BG330" s="39"/>
      <c r="BH330" s="39"/>
      <c r="BI330" s="39"/>
      <c r="BJ330" s="39"/>
      <c r="BK330" s="39"/>
    </row>
    <row r="331" spans="48:63" ht="15" x14ac:dyDescent="0.2">
      <c r="AV331" s="131">
        <f t="shared" si="104"/>
        <v>47270</v>
      </c>
      <c r="AW331" s="136"/>
      <c r="AX331" s="82">
        <v>0</v>
      </c>
      <c r="AY331" s="82">
        <v>0</v>
      </c>
      <c r="AZ331" s="82">
        <v>0</v>
      </c>
      <c r="BA331" s="82">
        <v>0</v>
      </c>
      <c r="BB331" s="128">
        <v>0</v>
      </c>
      <c r="BC331" s="35"/>
      <c r="BD331" s="38"/>
      <c r="BE331" s="39"/>
      <c r="BF331" s="39"/>
      <c r="BG331" s="39"/>
      <c r="BH331" s="39"/>
      <c r="BI331" s="39"/>
      <c r="BJ331" s="39"/>
      <c r="BK331" s="39"/>
    </row>
    <row r="332" spans="48:63" ht="15" x14ac:dyDescent="0.2">
      <c r="AV332" s="131">
        <f t="shared" si="104"/>
        <v>47300</v>
      </c>
      <c r="AW332" s="136"/>
      <c r="AX332" s="82">
        <v>0</v>
      </c>
      <c r="AY332" s="82">
        <v>0</v>
      </c>
      <c r="AZ332" s="82">
        <v>0</v>
      </c>
      <c r="BA332" s="82">
        <v>0</v>
      </c>
      <c r="BB332" s="128">
        <v>0</v>
      </c>
      <c r="BC332" s="35"/>
      <c r="BD332" s="38"/>
      <c r="BE332" s="39"/>
      <c r="BF332" s="39"/>
      <c r="BG332" s="39"/>
      <c r="BH332" s="39"/>
      <c r="BI332" s="39"/>
      <c r="BJ332" s="39"/>
      <c r="BK332" s="39"/>
    </row>
    <row r="333" spans="48:63" ht="15" x14ac:dyDescent="0.2">
      <c r="AV333" s="131">
        <f t="shared" si="104"/>
        <v>47331</v>
      </c>
      <c r="AW333" s="136"/>
      <c r="AX333" s="82">
        <v>0</v>
      </c>
      <c r="AY333" s="82">
        <v>0</v>
      </c>
      <c r="AZ333" s="82">
        <v>0</v>
      </c>
      <c r="BA333" s="82">
        <v>0</v>
      </c>
      <c r="BB333" s="128">
        <v>0</v>
      </c>
      <c r="BC333" s="35"/>
      <c r="BD333" s="38"/>
      <c r="BE333" s="39"/>
      <c r="BF333" s="39"/>
      <c r="BG333" s="39"/>
      <c r="BH333" s="39"/>
      <c r="BI333" s="39"/>
      <c r="BJ333" s="39"/>
      <c r="BK333" s="39"/>
    </row>
    <row r="334" spans="48:63" ht="15" x14ac:dyDescent="0.2">
      <c r="AV334" s="131">
        <f t="shared" si="104"/>
        <v>47362</v>
      </c>
      <c r="AW334" s="136"/>
      <c r="AX334" s="82">
        <v>0</v>
      </c>
      <c r="AY334" s="82">
        <v>0</v>
      </c>
      <c r="AZ334" s="82">
        <v>0</v>
      </c>
      <c r="BA334" s="82">
        <v>0</v>
      </c>
      <c r="BB334" s="128">
        <v>0</v>
      </c>
      <c r="BC334" s="35"/>
      <c r="BD334" s="38"/>
      <c r="BE334" s="39"/>
      <c r="BF334" s="39"/>
      <c r="BG334" s="39"/>
      <c r="BH334" s="39"/>
      <c r="BI334" s="39"/>
      <c r="BJ334" s="39"/>
      <c r="BK334" s="39"/>
    </row>
    <row r="335" spans="48:63" ht="15" x14ac:dyDescent="0.2">
      <c r="AV335" s="131">
        <f t="shared" si="104"/>
        <v>47392</v>
      </c>
      <c r="AW335" s="136"/>
      <c r="AX335" s="82">
        <v>0</v>
      </c>
      <c r="AY335" s="82">
        <v>0</v>
      </c>
      <c r="AZ335" s="82">
        <v>0</v>
      </c>
      <c r="BA335" s="82">
        <v>0</v>
      </c>
      <c r="BB335" s="128">
        <v>0</v>
      </c>
      <c r="BC335" s="35"/>
      <c r="BD335" s="38"/>
      <c r="BE335" s="39"/>
      <c r="BF335" s="39"/>
      <c r="BG335" s="39"/>
      <c r="BH335" s="39"/>
      <c r="BI335" s="39"/>
      <c r="BJ335" s="39"/>
      <c r="BK335" s="39"/>
    </row>
    <row r="336" spans="48:63" ht="15" x14ac:dyDescent="0.2">
      <c r="AV336" s="131">
        <f t="shared" si="104"/>
        <v>47423</v>
      </c>
      <c r="AW336" s="136"/>
      <c r="AX336" s="82">
        <v>0</v>
      </c>
      <c r="AY336" s="82">
        <v>0</v>
      </c>
      <c r="AZ336" s="82">
        <v>0</v>
      </c>
      <c r="BA336" s="82">
        <v>0</v>
      </c>
      <c r="BB336" s="128">
        <v>0</v>
      </c>
      <c r="BC336" s="35"/>
      <c r="BD336" s="38"/>
      <c r="BE336" s="39"/>
      <c r="BF336" s="39"/>
      <c r="BG336" s="39"/>
      <c r="BH336" s="39"/>
      <c r="BI336" s="39"/>
      <c r="BJ336" s="39"/>
      <c r="BK336" s="39"/>
    </row>
    <row r="337" spans="48:63" ht="15" x14ac:dyDescent="0.2">
      <c r="AV337" s="131">
        <f t="shared" si="104"/>
        <v>47453</v>
      </c>
      <c r="AW337" s="136"/>
      <c r="AX337" s="82">
        <v>0</v>
      </c>
      <c r="AY337" s="82">
        <v>0</v>
      </c>
      <c r="AZ337" s="82">
        <v>0</v>
      </c>
      <c r="BA337" s="82">
        <v>0</v>
      </c>
      <c r="BB337" s="128">
        <v>0</v>
      </c>
      <c r="BC337" s="35"/>
      <c r="BD337" s="38"/>
      <c r="BE337" s="39"/>
      <c r="BF337" s="39"/>
      <c r="BG337" s="39"/>
      <c r="BH337" s="39"/>
      <c r="BI337" s="39"/>
      <c r="BJ337" s="39"/>
      <c r="BK337" s="39"/>
    </row>
    <row r="338" spans="48:63" ht="15" x14ac:dyDescent="0.2">
      <c r="AV338" s="131">
        <f t="shared" si="104"/>
        <v>47484</v>
      </c>
      <c r="AW338" s="136"/>
      <c r="AX338" s="82">
        <v>0</v>
      </c>
      <c r="AY338" s="82">
        <v>0</v>
      </c>
      <c r="AZ338" s="82">
        <v>0</v>
      </c>
      <c r="BA338" s="82">
        <v>0</v>
      </c>
      <c r="BB338" s="128">
        <v>0</v>
      </c>
      <c r="BC338" s="35"/>
      <c r="BD338" s="38"/>
      <c r="BE338" s="39"/>
      <c r="BF338" s="39"/>
      <c r="BG338" s="39"/>
      <c r="BH338" s="39"/>
      <c r="BI338" s="39"/>
      <c r="BJ338" s="39"/>
      <c r="BK338" s="39"/>
    </row>
    <row r="339" spans="48:63" ht="15" x14ac:dyDescent="0.2">
      <c r="AV339" s="131">
        <f t="shared" si="104"/>
        <v>47515</v>
      </c>
      <c r="AW339" s="136"/>
      <c r="AX339" s="82">
        <v>0</v>
      </c>
      <c r="AY339" s="82">
        <v>0</v>
      </c>
      <c r="AZ339" s="82">
        <v>0</v>
      </c>
      <c r="BA339" s="82">
        <v>0</v>
      </c>
      <c r="BB339" s="128">
        <v>0</v>
      </c>
      <c r="BC339" s="35"/>
      <c r="BD339" s="38"/>
      <c r="BE339" s="39"/>
      <c r="BF339" s="39"/>
      <c r="BG339" s="39"/>
      <c r="BH339" s="39"/>
      <c r="BI339" s="39"/>
      <c r="BJ339" s="39"/>
      <c r="BK339" s="39"/>
    </row>
    <row r="340" spans="48:63" ht="15" x14ac:dyDescent="0.2">
      <c r="AV340" s="131">
        <f t="shared" si="104"/>
        <v>47543</v>
      </c>
      <c r="AW340" s="136"/>
      <c r="AX340" s="82">
        <v>0</v>
      </c>
      <c r="AY340" s="82">
        <v>0</v>
      </c>
      <c r="AZ340" s="82">
        <v>0</v>
      </c>
      <c r="BA340" s="82">
        <v>0</v>
      </c>
      <c r="BB340" s="128">
        <v>0</v>
      </c>
      <c r="BC340" s="35"/>
      <c r="BD340" s="38"/>
      <c r="BE340" s="39"/>
      <c r="BF340" s="39"/>
      <c r="BG340" s="39"/>
      <c r="BH340" s="39"/>
      <c r="BI340" s="39"/>
      <c r="BJ340" s="39"/>
      <c r="BK340" s="39"/>
    </row>
    <row r="341" spans="48:63" ht="15" x14ac:dyDescent="0.2">
      <c r="AV341" s="131">
        <f t="shared" si="104"/>
        <v>47574</v>
      </c>
      <c r="AW341" s="136"/>
      <c r="AX341" s="82">
        <v>0</v>
      </c>
      <c r="AY341" s="82">
        <v>0</v>
      </c>
      <c r="AZ341" s="82">
        <v>0</v>
      </c>
      <c r="BA341" s="82">
        <v>0</v>
      </c>
      <c r="BB341" s="128">
        <v>0</v>
      </c>
      <c r="BC341" s="35"/>
      <c r="BD341" s="38"/>
      <c r="BE341" s="39"/>
      <c r="BF341" s="39"/>
      <c r="BG341" s="39"/>
      <c r="BH341" s="39"/>
      <c r="BI341" s="39"/>
      <c r="BJ341" s="39"/>
      <c r="BK341" s="39"/>
    </row>
    <row r="342" spans="48:63" ht="15" x14ac:dyDescent="0.2">
      <c r="AV342" s="131">
        <f t="shared" si="104"/>
        <v>47604</v>
      </c>
      <c r="AW342" s="136"/>
      <c r="AX342" s="82">
        <v>0</v>
      </c>
      <c r="AY342" s="82">
        <v>0</v>
      </c>
      <c r="AZ342" s="82">
        <v>0</v>
      </c>
      <c r="BA342" s="82">
        <v>0</v>
      </c>
      <c r="BB342" s="128">
        <v>0</v>
      </c>
      <c r="BC342" s="35"/>
      <c r="BD342" s="38"/>
      <c r="BE342" s="39"/>
      <c r="BF342" s="39"/>
      <c r="BG342" s="39"/>
      <c r="BH342" s="39"/>
      <c r="BI342" s="39"/>
      <c r="BJ342" s="39"/>
      <c r="BK342" s="39"/>
    </row>
    <row r="343" spans="48:63" ht="15" x14ac:dyDescent="0.2">
      <c r="AV343" s="131">
        <f t="shared" si="104"/>
        <v>47635</v>
      </c>
      <c r="AW343" s="136"/>
      <c r="AX343" s="82"/>
      <c r="AY343" s="82"/>
      <c r="AZ343" s="82"/>
      <c r="BA343" s="82"/>
      <c r="BB343" s="128"/>
      <c r="BC343" s="35"/>
      <c r="BD343" s="38"/>
      <c r="BE343" s="39"/>
      <c r="BF343" s="39"/>
      <c r="BG343" s="39"/>
      <c r="BH343" s="39"/>
      <c r="BI343" s="39"/>
      <c r="BJ343" s="39"/>
      <c r="BK343" s="39"/>
    </row>
    <row r="344" spans="48:63" ht="15" x14ac:dyDescent="0.2">
      <c r="AV344" s="131">
        <f t="shared" si="104"/>
        <v>47665</v>
      </c>
      <c r="AW344" s="136"/>
      <c r="AX344" s="82"/>
      <c r="AY344" s="82"/>
      <c r="AZ344" s="82"/>
      <c r="BA344" s="82"/>
      <c r="BB344" s="128"/>
      <c r="BC344" s="35"/>
      <c r="BD344" s="38"/>
      <c r="BE344" s="39"/>
      <c r="BF344" s="39"/>
      <c r="BG344" s="39"/>
      <c r="BH344" s="39"/>
      <c r="BI344" s="39"/>
      <c r="BJ344" s="39"/>
      <c r="BK344" s="39"/>
    </row>
    <row r="345" spans="48:63" ht="15" x14ac:dyDescent="0.2">
      <c r="AV345" s="131">
        <f t="shared" si="104"/>
        <v>47696</v>
      </c>
      <c r="AW345" s="136"/>
      <c r="AX345" s="82"/>
      <c r="AY345" s="82"/>
      <c r="AZ345" s="82"/>
      <c r="BA345" s="82"/>
      <c r="BB345" s="128"/>
      <c r="BC345" s="35"/>
      <c r="BD345" s="38"/>
      <c r="BE345" s="39"/>
      <c r="BF345" s="39"/>
      <c r="BG345" s="39"/>
      <c r="BH345" s="39"/>
      <c r="BI345" s="39"/>
      <c r="BJ345" s="39"/>
      <c r="BK345" s="39"/>
    </row>
    <row r="346" spans="48:63" ht="15" x14ac:dyDescent="0.2">
      <c r="AV346" s="131">
        <f t="shared" si="104"/>
        <v>47727</v>
      </c>
      <c r="AW346" s="136"/>
      <c r="AX346" s="82"/>
      <c r="AY346" s="82"/>
      <c r="AZ346" s="82"/>
      <c r="BA346" s="82"/>
      <c r="BB346" s="128"/>
      <c r="BC346" s="35"/>
      <c r="BD346" s="38"/>
      <c r="BE346" s="39"/>
      <c r="BF346" s="39"/>
      <c r="BG346" s="39"/>
      <c r="BH346" s="39"/>
      <c r="BI346" s="39"/>
      <c r="BJ346" s="39"/>
      <c r="BK346" s="39"/>
    </row>
    <row r="347" spans="48:63" ht="15" x14ac:dyDescent="0.2">
      <c r="AV347" s="131">
        <f t="shared" si="104"/>
        <v>47757</v>
      </c>
      <c r="AW347" s="136"/>
      <c r="AX347" s="82"/>
      <c r="AY347" s="82"/>
      <c r="AZ347" s="82"/>
      <c r="BA347" s="82"/>
      <c r="BB347" s="128"/>
      <c r="BC347" s="35"/>
      <c r="BD347" s="38"/>
      <c r="BE347" s="39"/>
      <c r="BF347" s="39"/>
      <c r="BG347" s="39"/>
      <c r="BH347" s="39"/>
      <c r="BI347" s="39"/>
      <c r="BJ347" s="39"/>
      <c r="BK347" s="39"/>
    </row>
    <row r="348" spans="48:63" ht="15" x14ac:dyDescent="0.2">
      <c r="AV348" s="131">
        <f t="shared" si="104"/>
        <v>47788</v>
      </c>
      <c r="AW348" s="136"/>
      <c r="AX348" s="82"/>
      <c r="AY348" s="82"/>
      <c r="AZ348" s="82"/>
      <c r="BA348" s="82"/>
      <c r="BB348" s="128"/>
      <c r="BC348" s="35"/>
      <c r="BD348" s="38"/>
      <c r="BE348" s="39"/>
      <c r="BF348" s="39"/>
      <c r="BG348" s="39"/>
      <c r="BH348" s="39"/>
      <c r="BI348" s="39"/>
      <c r="BJ348" s="39"/>
      <c r="BK348" s="39"/>
    </row>
    <row r="349" spans="48:63" ht="15" x14ac:dyDescent="0.2">
      <c r="AV349" s="131">
        <f t="shared" si="104"/>
        <v>47818</v>
      </c>
      <c r="AW349" s="136"/>
      <c r="AX349" s="82"/>
      <c r="AY349" s="82"/>
      <c r="AZ349" s="82"/>
      <c r="BA349" s="82"/>
      <c r="BB349" s="128"/>
      <c r="BC349" s="35"/>
      <c r="BD349" s="38"/>
      <c r="BE349" s="39"/>
      <c r="BF349" s="39"/>
      <c r="BG349" s="39"/>
      <c r="BH349" s="39"/>
      <c r="BI349" s="39"/>
      <c r="BJ349" s="39"/>
      <c r="BK349" s="39"/>
    </row>
    <row r="350" spans="48:63" ht="15" x14ac:dyDescent="0.2">
      <c r="AV350" s="131">
        <f t="shared" si="104"/>
        <v>47849</v>
      </c>
      <c r="AW350" s="136"/>
      <c r="AX350" s="82"/>
      <c r="AY350" s="82"/>
      <c r="AZ350" s="82"/>
      <c r="BA350" s="82"/>
      <c r="BB350" s="128"/>
      <c r="BC350" s="35"/>
      <c r="BD350" s="38"/>
      <c r="BE350" s="39"/>
      <c r="BF350" s="39"/>
      <c r="BG350" s="39"/>
      <c r="BH350" s="39"/>
      <c r="BI350" s="39"/>
      <c r="BJ350" s="39"/>
      <c r="BK350" s="39"/>
    </row>
    <row r="351" spans="48:63" ht="15" x14ac:dyDescent="0.2">
      <c r="AV351" s="131">
        <f t="shared" si="104"/>
        <v>47880</v>
      </c>
      <c r="AW351" s="136"/>
      <c r="AX351" s="82"/>
      <c r="AY351" s="82"/>
      <c r="AZ351" s="82"/>
      <c r="BA351" s="82"/>
      <c r="BB351" s="128"/>
      <c r="BC351" s="35"/>
      <c r="BD351" s="38"/>
      <c r="BE351" s="39"/>
      <c r="BF351" s="39"/>
      <c r="BG351" s="39"/>
      <c r="BH351" s="39"/>
      <c r="BI351" s="39"/>
      <c r="BJ351" s="39"/>
      <c r="BK351" s="39"/>
    </row>
    <row r="352" spans="48:63" ht="15" x14ac:dyDescent="0.2">
      <c r="AV352" s="131">
        <f t="shared" si="104"/>
        <v>47908</v>
      </c>
      <c r="AW352" s="136"/>
      <c r="AX352" s="82"/>
      <c r="AY352" s="82"/>
      <c r="AZ352" s="82"/>
      <c r="BA352" s="82"/>
      <c r="BB352" s="128"/>
      <c r="BC352" s="35"/>
      <c r="BD352" s="38"/>
      <c r="BE352" s="39"/>
      <c r="BF352" s="39"/>
      <c r="BG352" s="39"/>
      <c r="BH352" s="39"/>
      <c r="BI352" s="39"/>
      <c r="BJ352" s="39"/>
      <c r="BK352" s="39"/>
    </row>
    <row r="353" spans="48:63" ht="15.75" thickBot="1" x14ac:dyDescent="0.25">
      <c r="AV353" s="132">
        <f t="shared" si="104"/>
        <v>47939</v>
      </c>
      <c r="AW353" s="137"/>
      <c r="AX353" s="138"/>
      <c r="AY353" s="138"/>
      <c r="AZ353" s="138"/>
      <c r="BA353" s="138"/>
      <c r="BB353" s="139"/>
      <c r="BC353" s="35"/>
      <c r="BD353" s="38"/>
      <c r="BE353" s="39"/>
      <c r="BF353" s="39"/>
      <c r="BG353" s="39"/>
      <c r="BH353" s="39"/>
      <c r="BI353" s="39"/>
      <c r="BJ353" s="39"/>
      <c r="BK353" s="39"/>
    </row>
    <row r="354" spans="48:63" x14ac:dyDescent="0.2">
      <c r="AW354" s="127"/>
      <c r="AX354" s="127"/>
      <c r="AY354" s="127"/>
      <c r="AZ354" s="127"/>
      <c r="BA354" s="127"/>
      <c r="BB354" s="127"/>
      <c r="BD354" s="38"/>
      <c r="BE354" s="39"/>
      <c r="BF354" s="39"/>
      <c r="BG354" s="39"/>
      <c r="BH354" s="39"/>
      <c r="BI354" s="39"/>
      <c r="BJ354" s="39"/>
      <c r="BK354" s="39"/>
    </row>
    <row r="355" spans="48:63" ht="15" x14ac:dyDescent="0.2">
      <c r="AV355" s="76"/>
      <c r="AW355" s="127"/>
      <c r="AX355" s="127"/>
      <c r="AY355" s="127"/>
      <c r="AZ355" s="127"/>
      <c r="BA355" s="127"/>
      <c r="BB355" s="127"/>
      <c r="BC355" s="35"/>
      <c r="BD355" s="38"/>
      <c r="BE355" s="39"/>
      <c r="BF355" s="39"/>
      <c r="BG355" s="39"/>
      <c r="BH355" s="39"/>
      <c r="BI355" s="39"/>
      <c r="BJ355" s="39"/>
      <c r="BK355" s="39"/>
    </row>
    <row r="356" spans="48:63" x14ac:dyDescent="0.2">
      <c r="AV356" s="10"/>
      <c r="AW356" s="127"/>
      <c r="AX356" s="127"/>
      <c r="AY356" s="127"/>
      <c r="AZ356" s="127"/>
      <c r="BA356" s="127"/>
      <c r="BB356" s="127"/>
      <c r="BC356" s="77"/>
      <c r="BD356" s="38"/>
      <c r="BE356" s="39"/>
      <c r="BF356" s="39"/>
      <c r="BG356" s="39"/>
      <c r="BH356" s="39"/>
      <c r="BI356" s="39"/>
      <c r="BJ356" s="39"/>
      <c r="BK356" s="39"/>
    </row>
    <row r="357" spans="48:63" x14ac:dyDescent="0.2">
      <c r="AW357" s="127"/>
      <c r="AX357" s="127"/>
      <c r="AY357" s="127"/>
      <c r="AZ357" s="127"/>
      <c r="BA357" s="127"/>
      <c r="BB357" s="127"/>
      <c r="BD357" s="38"/>
      <c r="BE357" s="39"/>
      <c r="BF357" s="39"/>
      <c r="BG357" s="39"/>
      <c r="BH357" s="39"/>
      <c r="BI357" s="39"/>
      <c r="BJ357" s="39"/>
      <c r="BK357" s="39"/>
    </row>
    <row r="358" spans="48:63" x14ac:dyDescent="0.2">
      <c r="AW358" s="127"/>
      <c r="AX358" s="127"/>
      <c r="AY358" s="127"/>
      <c r="AZ358" s="127"/>
      <c r="BA358" s="127"/>
      <c r="BB358" s="127"/>
      <c r="BD358" s="38"/>
      <c r="BE358" s="39"/>
      <c r="BF358" s="39"/>
      <c r="BG358" s="39"/>
      <c r="BH358" s="39"/>
      <c r="BI358" s="39"/>
      <c r="BJ358" s="39"/>
      <c r="BK358" s="39"/>
    </row>
    <row r="359" spans="48:63" x14ac:dyDescent="0.2">
      <c r="AW359" s="127"/>
      <c r="AX359" s="127"/>
      <c r="AY359" s="127"/>
      <c r="AZ359" s="127"/>
      <c r="BA359" s="127"/>
      <c r="BB359" s="127"/>
      <c r="BD359" s="38"/>
      <c r="BE359" s="39"/>
      <c r="BF359" s="39"/>
      <c r="BG359" s="39"/>
      <c r="BH359" s="39"/>
      <c r="BI359" s="39"/>
      <c r="BJ359" s="39"/>
      <c r="BK359" s="39"/>
    </row>
    <row r="360" spans="48:63" x14ac:dyDescent="0.2">
      <c r="AW360" s="127"/>
      <c r="AX360" s="127"/>
      <c r="AY360" s="127"/>
      <c r="AZ360" s="127"/>
      <c r="BA360" s="127"/>
      <c r="BB360" s="127"/>
      <c r="BD360" s="38"/>
      <c r="BE360" s="39"/>
      <c r="BF360" s="39"/>
      <c r="BG360" s="39"/>
      <c r="BH360" s="39"/>
      <c r="BI360" s="39"/>
      <c r="BJ360" s="39"/>
      <c r="BK360" s="39"/>
    </row>
    <row r="361" spans="48:63" x14ac:dyDescent="0.2">
      <c r="AW361" s="127"/>
      <c r="AX361" s="127"/>
      <c r="AY361" s="127"/>
      <c r="AZ361" s="127"/>
      <c r="BA361" s="127"/>
      <c r="BB361" s="127"/>
      <c r="BD361" s="38"/>
      <c r="BE361" s="39"/>
      <c r="BF361" s="39"/>
      <c r="BG361" s="39"/>
      <c r="BH361" s="39"/>
      <c r="BI361" s="39"/>
      <c r="BJ361" s="39"/>
      <c r="BK361" s="39"/>
    </row>
    <row r="362" spans="48:63" x14ac:dyDescent="0.2">
      <c r="AW362" s="127"/>
      <c r="AX362" s="127"/>
      <c r="AY362" s="127"/>
      <c r="AZ362" s="127"/>
      <c r="BA362" s="127"/>
      <c r="BB362" s="127"/>
      <c r="BD362" s="38"/>
      <c r="BE362" s="39"/>
      <c r="BF362" s="39"/>
      <c r="BG362" s="39"/>
      <c r="BH362" s="39"/>
      <c r="BI362" s="39"/>
      <c r="BJ362" s="39"/>
      <c r="BK362" s="39"/>
    </row>
    <row r="363" spans="48:63" x14ac:dyDescent="0.2">
      <c r="AW363" s="127"/>
      <c r="AX363" s="127"/>
      <c r="AY363" s="127"/>
      <c r="AZ363" s="127"/>
      <c r="BA363" s="127"/>
      <c r="BB363" s="127"/>
      <c r="BD363" s="38"/>
      <c r="BE363" s="39"/>
      <c r="BF363" s="39"/>
      <c r="BG363" s="39"/>
      <c r="BH363" s="39"/>
      <c r="BI363" s="39"/>
      <c r="BJ363" s="39"/>
      <c r="BK363" s="39"/>
    </row>
    <row r="364" spans="48:63" x14ac:dyDescent="0.2">
      <c r="AW364" s="127"/>
      <c r="AX364" s="127"/>
      <c r="AY364" s="127"/>
      <c r="AZ364" s="127"/>
      <c r="BA364" s="127"/>
      <c r="BB364" s="127"/>
    </row>
    <row r="365" spans="48:63" x14ac:dyDescent="0.2">
      <c r="AW365" s="127"/>
      <c r="AX365" s="127"/>
      <c r="AY365" s="127"/>
      <c r="AZ365" s="127"/>
      <c r="BA365" s="127"/>
      <c r="BB365" s="127"/>
    </row>
    <row r="366" spans="48:63" x14ac:dyDescent="0.2">
      <c r="AW366" s="127"/>
      <c r="AX366" s="127"/>
      <c r="AY366" s="127"/>
      <c r="AZ366" s="127"/>
      <c r="BA366" s="127"/>
      <c r="BB366" s="127"/>
    </row>
    <row r="367" spans="48:63" x14ac:dyDescent="0.2">
      <c r="AW367" s="127"/>
      <c r="AX367" s="127"/>
      <c r="AY367" s="127"/>
      <c r="AZ367" s="127"/>
      <c r="BA367" s="127"/>
      <c r="BB367" s="127"/>
    </row>
    <row r="368" spans="48:63" x14ac:dyDescent="0.2">
      <c r="AW368" s="127"/>
      <c r="AX368" s="127"/>
      <c r="AY368" s="127"/>
      <c r="AZ368" s="127"/>
      <c r="BA368" s="127"/>
      <c r="BB368" s="127"/>
    </row>
    <row r="369" spans="49:54" x14ac:dyDescent="0.2">
      <c r="AW369" s="127"/>
      <c r="AX369" s="127"/>
      <c r="AY369" s="127"/>
      <c r="AZ369" s="127"/>
      <c r="BA369" s="127"/>
      <c r="BB369" s="127"/>
    </row>
    <row r="370" spans="49:54" x14ac:dyDescent="0.2">
      <c r="AW370" s="127"/>
      <c r="AX370" s="127"/>
      <c r="AY370" s="127"/>
      <c r="AZ370" s="127"/>
      <c r="BA370" s="127"/>
      <c r="BB370" s="127"/>
    </row>
    <row r="371" spans="49:54" x14ac:dyDescent="0.2">
      <c r="AW371" s="127"/>
      <c r="AX371" s="127"/>
      <c r="AY371" s="127"/>
      <c r="AZ371" s="127"/>
      <c r="BA371" s="127"/>
      <c r="BB371" s="127"/>
    </row>
  </sheetData>
  <pageMargins left="0.75" right="0.75" top="1" bottom="1" header="0.5" footer="0.5"/>
  <pageSetup paperSize="5" scale="56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Term Prices</vt:lpstr>
      <vt:lpstr>Gas Price Chart</vt:lpstr>
      <vt:lpstr>Gas_Array</vt:lpstr>
      <vt:lpstr>Gas_Date_Array</vt:lpstr>
      <vt:lpstr>Num_Rows</vt:lpstr>
      <vt:lpstr>Offset_Start</vt:lpstr>
      <vt:lpstr>'Term Prices'!Print_Area</vt:lpstr>
      <vt:lpstr>'Term Prices'!Print_Titles</vt:lpstr>
      <vt:lpstr>StanfieldArray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Lande</dc:creator>
  <cp:lastModifiedBy>Jan Havlíček</cp:lastModifiedBy>
  <cp:lastPrinted>2000-11-13T17:10:20Z</cp:lastPrinted>
  <dcterms:created xsi:type="dcterms:W3CDTF">2000-03-31T20:55:20Z</dcterms:created>
  <dcterms:modified xsi:type="dcterms:W3CDTF">2023-09-15T08:53:06Z</dcterms:modified>
</cp:coreProperties>
</file>