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67A76F-9EB7-472E-AEA1-EB3150EE0912}" xr6:coauthVersionLast="47" xr6:coauthVersionMax="47" xr10:uidLastSave="{00000000-0000-0000-0000-000000000000}"/>
  <bookViews>
    <workbookView xWindow="-120" yWindow="-120" windowWidth="38640" windowHeight="15720"/>
  </bookViews>
  <sheets>
    <sheet name="Purchase" sheetId="1" r:id="rId1"/>
    <sheet name="SALE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M7" i="1" l="1"/>
  <c r="N7" i="1"/>
  <c r="O7" i="1"/>
  <c r="M8" i="1"/>
  <c r="N8" i="1"/>
  <c r="O8" i="1"/>
  <c r="M9" i="1"/>
  <c r="N9" i="1"/>
  <c r="O9" i="1"/>
  <c r="K10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B28" i="1"/>
  <c r="C28" i="1"/>
  <c r="F28" i="1"/>
  <c r="G28" i="1"/>
  <c r="K28" i="1"/>
  <c r="M28" i="1"/>
  <c r="N28" i="1"/>
  <c r="N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O43" i="1"/>
  <c r="O44" i="1"/>
  <c r="O45" i="1"/>
  <c r="K46" i="1"/>
  <c r="N46" i="1"/>
  <c r="K47" i="1"/>
  <c r="M47" i="1"/>
  <c r="N47" i="1"/>
  <c r="O47" i="1"/>
  <c r="K48" i="1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F16" i="2"/>
  <c r="G16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B26" i="2"/>
  <c r="C26" i="2"/>
  <c r="F26" i="2"/>
  <c r="G26" i="2"/>
  <c r="K26" i="2"/>
  <c r="M26" i="2"/>
  <c r="N26" i="2"/>
  <c r="O26" i="2"/>
  <c r="N28" i="2"/>
  <c r="N29" i="2"/>
  <c r="N30" i="2"/>
  <c r="N31" i="2"/>
  <c r="K32" i="2"/>
  <c r="N32" i="2"/>
  <c r="K33" i="2"/>
  <c r="N33" i="2"/>
</calcChain>
</file>

<file path=xl/sharedStrings.xml><?xml version="1.0" encoding="utf-8"?>
<sst xmlns="http://schemas.openxmlformats.org/spreadsheetml/2006/main" count="70" uniqueCount="42">
  <si>
    <t>CPR</t>
  </si>
  <si>
    <t>Sitara</t>
  </si>
  <si>
    <t>Tagg</t>
  </si>
  <si>
    <t>Variance</t>
  </si>
  <si>
    <t>Totals</t>
  </si>
  <si>
    <t>Number</t>
  </si>
  <si>
    <t>Volume</t>
  </si>
  <si>
    <t>Amount</t>
  </si>
  <si>
    <t>Ontario Region</t>
  </si>
  <si>
    <t xml:space="preserve">Additional  Liquidations </t>
  </si>
  <si>
    <t>Total Variance Including Lone Liquidations</t>
  </si>
  <si>
    <t>Enron Canada Purchase</t>
  </si>
  <si>
    <t>Enron Canada Sale</t>
  </si>
  <si>
    <t>EU0747.F</t>
  </si>
  <si>
    <t>EU0747.A</t>
  </si>
  <si>
    <t>EY9876.D</t>
  </si>
  <si>
    <t>EY9876.F</t>
  </si>
  <si>
    <t>N63076.8</t>
  </si>
  <si>
    <t>N63076.B</t>
  </si>
  <si>
    <t>N63076.C</t>
  </si>
  <si>
    <t>NK7871.1</t>
  </si>
  <si>
    <t>(1) matched on amounts only-not proven through Tagg/Sitara link</t>
  </si>
  <si>
    <t>WACOG</t>
  </si>
  <si>
    <t>August 2000</t>
  </si>
  <si>
    <t>N36190.1,2&amp;3</t>
  </si>
  <si>
    <t>N36076.9</t>
  </si>
  <si>
    <t>NV2336.2</t>
  </si>
  <si>
    <t>NV2336.3</t>
  </si>
  <si>
    <t>NS4710.1</t>
  </si>
  <si>
    <t>EU2740.1</t>
  </si>
  <si>
    <t>EX7446.1</t>
  </si>
  <si>
    <t>EX7446.2</t>
  </si>
  <si>
    <t>EY9876.A</t>
  </si>
  <si>
    <t>EY9876.B</t>
  </si>
  <si>
    <t>N22188.1</t>
  </si>
  <si>
    <t>N63076.7</t>
  </si>
  <si>
    <t>N63076.A</t>
  </si>
  <si>
    <t>N22188.2</t>
  </si>
  <si>
    <t>`</t>
  </si>
  <si>
    <t>.</t>
  </si>
  <si>
    <t>offset Transcanada Pipelines Limited sale N63076.3</t>
  </si>
  <si>
    <t>offset Transcanada Pipelines Limited sale N63076.6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</si>
</sst>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43" fontId="0" fillId="0" borderId="1" xfId="0" applyNumberFormat="1" applyBorder="1"/>
    <xf numFmtId="43" fontId="0" fillId="0" borderId="1" xfId="1" applyFont="1" applyBorder="1"/>
    <xf numFmtId="43" fontId="0" fillId="0" borderId="2" xfId="0" applyNumberFormat="1" applyBorder="1"/>
    <xf numFmtId="0" fontId="0" fillId="0" borderId="0" xfId="0" quotePrefix="1"/>
    <xf numFmtId="44" fontId="0" fillId="0" borderId="0" xfId="2" applyFont="1"/>
    <xf numFmtId="44" fontId="0" fillId="0" borderId="0" xfId="0" applyNumberFormat="1"/>
    <xf numFmtId="0" fontId="0" fillId="0" borderId="0" xfId="0" applyBorder="1"/>
    <xf numFmtId="43" fontId="0" fillId="0" borderId="0" xfId="1" applyFont="1" applyBorder="1"/>
    <xf numFmtId="44" fontId="0" fillId="0" borderId="0" xfId="0" applyNumberFormat="1" applyBorder="1"/>
    <xf numFmtId="44" fontId="0" fillId="0" borderId="0" xfId="2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tabSelected="1" topLeftCell="G22" workbookViewId="0">
      <selection activeCell="P33" sqref="P32:P33"/>
    </sheetView>
  </sheetViews>
  <sheetFormatPr defaultRowHeight="12.75" x14ac:dyDescent="0.2"/>
  <cols>
    <col min="2" max="2" width="11.28515625" bestFit="1" customWidth="1"/>
    <col min="3" max="3" width="13.85546875" bestFit="1" customWidth="1"/>
    <col min="6" max="6" width="11.28515625" bestFit="1" customWidth="1"/>
    <col min="7" max="7" width="13.85546875" bestFit="1" customWidth="1"/>
    <col min="11" max="11" width="13.85546875" bestFit="1" customWidth="1"/>
    <col min="13" max="13" width="11.28515625" bestFit="1" customWidth="1"/>
    <col min="14" max="14" width="13.42578125" bestFit="1" customWidth="1"/>
    <col min="15" max="15" width="13.85546875" bestFit="1" customWidth="1"/>
  </cols>
  <sheetData>
    <row r="1" spans="1:15" x14ac:dyDescent="0.2">
      <c r="A1" t="s">
        <v>8</v>
      </c>
    </row>
    <row r="2" spans="1:15" x14ac:dyDescent="0.2">
      <c r="A2" t="s">
        <v>11</v>
      </c>
    </row>
    <row r="3" spans="1:15" x14ac:dyDescent="0.2">
      <c r="A3" s="10" t="s">
        <v>23</v>
      </c>
    </row>
    <row r="5" spans="1:15" x14ac:dyDescent="0.2">
      <c r="A5" s="17" t="s">
        <v>0</v>
      </c>
      <c r="B5" s="17"/>
      <c r="C5" s="17"/>
      <c r="E5" s="17" t="s">
        <v>1</v>
      </c>
      <c r="F5" s="17"/>
      <c r="G5" s="17"/>
      <c r="I5" s="17" t="s">
        <v>2</v>
      </c>
      <c r="J5" s="17"/>
      <c r="K5" s="17"/>
      <c r="M5" s="17" t="s">
        <v>3</v>
      </c>
      <c r="N5" s="17"/>
      <c r="O5" s="5" t="s">
        <v>22</v>
      </c>
    </row>
    <row r="6" spans="1:15" x14ac:dyDescent="0.2">
      <c r="A6" s="5" t="s">
        <v>5</v>
      </c>
      <c r="B6" s="5" t="s">
        <v>6</v>
      </c>
      <c r="C6" s="5" t="s">
        <v>7</v>
      </c>
      <c r="E6" s="5" t="s">
        <v>5</v>
      </c>
      <c r="F6" s="5" t="s">
        <v>6</v>
      </c>
      <c r="G6" s="5" t="s">
        <v>7</v>
      </c>
      <c r="I6" s="5" t="s">
        <v>5</v>
      </c>
      <c r="J6" s="5" t="s">
        <v>6</v>
      </c>
      <c r="K6" s="5" t="s">
        <v>7</v>
      </c>
      <c r="M6" s="5" t="s">
        <v>6</v>
      </c>
      <c r="N6" s="5" t="s">
        <v>7</v>
      </c>
      <c r="O6" s="11">
        <v>4.5</v>
      </c>
    </row>
    <row r="7" spans="1:15" x14ac:dyDescent="0.2">
      <c r="A7">
        <v>371670</v>
      </c>
      <c r="B7" s="2">
        <v>155000</v>
      </c>
      <c r="C7" s="1">
        <v>607600</v>
      </c>
      <c r="E7">
        <v>65059</v>
      </c>
      <c r="F7" s="2">
        <v>155000</v>
      </c>
      <c r="G7" s="1">
        <v>602588.85</v>
      </c>
      <c r="I7" t="s">
        <v>14</v>
      </c>
      <c r="K7" s="1">
        <v>511.5</v>
      </c>
      <c r="M7" s="3">
        <f>B7-F7</f>
        <v>0</v>
      </c>
      <c r="N7" s="4">
        <f>C7-G7-K7</f>
        <v>4499.6500000000233</v>
      </c>
      <c r="O7" s="12">
        <f>M7*$O$6-N7:N7</f>
        <v>-4499.6500000000233</v>
      </c>
    </row>
    <row r="8" spans="1:15" x14ac:dyDescent="0.2">
      <c r="A8">
        <v>671671</v>
      </c>
      <c r="B8" s="2">
        <v>155000</v>
      </c>
      <c r="C8" s="1">
        <v>603105</v>
      </c>
      <c r="E8">
        <v>65068</v>
      </c>
      <c r="F8" s="2">
        <v>155000</v>
      </c>
      <c r="G8" s="1">
        <v>602588.85</v>
      </c>
      <c r="K8" s="1"/>
      <c r="M8" s="3">
        <f>B8-F8</f>
        <v>0</v>
      </c>
      <c r="N8" s="4">
        <f>C8-G8-K8</f>
        <v>516.15000000002328</v>
      </c>
      <c r="O8" s="12">
        <f t="shared" ref="O8:O27" si="0">M8*$O$6-N8:N8</f>
        <v>-516.15000000002328</v>
      </c>
    </row>
    <row r="9" spans="1:15" x14ac:dyDescent="0.2">
      <c r="A9">
        <v>450407</v>
      </c>
      <c r="B9" s="2">
        <v>5704</v>
      </c>
      <c r="C9" s="1">
        <v>22188.560000000001</v>
      </c>
      <c r="E9">
        <v>105810</v>
      </c>
      <c r="F9" s="2">
        <v>5704</v>
      </c>
      <c r="G9" s="1">
        <v>22673.4</v>
      </c>
      <c r="I9" t="s">
        <v>15</v>
      </c>
      <c r="K9" s="1">
        <v>-484.84</v>
      </c>
      <c r="M9" s="3">
        <f>B9-F9</f>
        <v>0</v>
      </c>
      <c r="N9" s="4">
        <f>C9-G9-K9</f>
        <v>0</v>
      </c>
      <c r="O9" s="12">
        <f t="shared" si="0"/>
        <v>0</v>
      </c>
    </row>
    <row r="10" spans="1:15" x14ac:dyDescent="0.2">
      <c r="A10">
        <v>453383</v>
      </c>
      <c r="B10" s="2">
        <v>212040</v>
      </c>
      <c r="C10" s="1">
        <v>696296.95</v>
      </c>
      <c r="E10">
        <v>124929</v>
      </c>
      <c r="F10" s="2">
        <v>212040</v>
      </c>
      <c r="G10" s="1">
        <v>829076.4</v>
      </c>
      <c r="I10" t="s">
        <v>24</v>
      </c>
      <c r="K10" s="1">
        <f>715212.15-829076.38+153639.63</f>
        <v>39775.400000000023</v>
      </c>
      <c r="L10" s="10"/>
      <c r="M10" s="3">
        <f>B10-F10</f>
        <v>0</v>
      </c>
      <c r="N10" s="4">
        <f>C10-G10-K10</f>
        <v>-172554.85000000009</v>
      </c>
      <c r="O10" s="12">
        <f t="shared" si="0"/>
        <v>172554.85000000009</v>
      </c>
    </row>
    <row r="11" spans="1:15" x14ac:dyDescent="0.2">
      <c r="A11">
        <v>484803</v>
      </c>
      <c r="B11" s="2">
        <v>1200258</v>
      </c>
      <c r="C11" s="1">
        <v>3941407.22</v>
      </c>
      <c r="E11">
        <v>145825</v>
      </c>
      <c r="F11" s="2">
        <v>1200258</v>
      </c>
      <c r="G11" s="1">
        <v>0</v>
      </c>
      <c r="I11" t="s">
        <v>25</v>
      </c>
      <c r="K11" s="1">
        <v>3941406.98</v>
      </c>
      <c r="L11" s="10"/>
      <c r="M11" s="3">
        <f>B11-F11</f>
        <v>0</v>
      </c>
      <c r="N11" s="4">
        <f>C11-G11-K11</f>
        <v>0.24000000022351742</v>
      </c>
      <c r="O11" s="12">
        <f t="shared" si="0"/>
        <v>-0.24000000022351742</v>
      </c>
    </row>
    <row r="12" spans="1:15" x14ac:dyDescent="0.2">
      <c r="A12">
        <v>484824</v>
      </c>
      <c r="B12" s="2">
        <v>307675</v>
      </c>
      <c r="C12" s="1">
        <v>1010343.17</v>
      </c>
      <c r="E12">
        <v>145837</v>
      </c>
      <c r="F12" s="2">
        <v>307675</v>
      </c>
      <c r="G12" s="1">
        <v>0</v>
      </c>
      <c r="I12" t="s">
        <v>18</v>
      </c>
      <c r="K12" s="1">
        <v>1010343.1</v>
      </c>
      <c r="L12" s="10"/>
      <c r="M12" s="3">
        <f t="shared" ref="M12:M26" si="1">B12-F12</f>
        <v>0</v>
      </c>
      <c r="N12" s="4">
        <f t="shared" ref="N12:N26" si="2">C12-G12-K12</f>
        <v>7.000000006519258E-2</v>
      </c>
      <c r="O12" s="12">
        <f t="shared" si="0"/>
        <v>-7.000000006519258E-2</v>
      </c>
    </row>
    <row r="13" spans="1:15" x14ac:dyDescent="0.2">
      <c r="A13">
        <v>577263</v>
      </c>
      <c r="B13" s="2">
        <v>628221</v>
      </c>
      <c r="C13" s="1">
        <v>2450061.9</v>
      </c>
      <c r="E13">
        <v>290657</v>
      </c>
      <c r="F13" s="2">
        <v>627967</v>
      </c>
      <c r="G13" s="1">
        <v>2480469.65</v>
      </c>
      <c r="K13" s="1"/>
      <c r="M13" s="3">
        <f t="shared" si="1"/>
        <v>254</v>
      </c>
      <c r="N13" s="4">
        <f t="shared" si="2"/>
        <v>-30407.75</v>
      </c>
      <c r="O13" s="12">
        <f t="shared" si="0"/>
        <v>31550.75</v>
      </c>
    </row>
    <row r="14" spans="1:15" x14ac:dyDescent="0.2">
      <c r="A14">
        <v>606790</v>
      </c>
      <c r="B14" s="2">
        <v>69626</v>
      </c>
      <c r="C14" s="1">
        <v>228637.86</v>
      </c>
      <c r="E14">
        <v>105870</v>
      </c>
      <c r="F14" s="2">
        <v>69626</v>
      </c>
      <c r="G14" s="1">
        <v>276763.34999999998</v>
      </c>
      <c r="K14" s="1"/>
      <c r="M14" s="3">
        <f t="shared" si="1"/>
        <v>0</v>
      </c>
      <c r="N14" s="4">
        <f t="shared" si="2"/>
        <v>-48125.489999999991</v>
      </c>
      <c r="O14" s="12">
        <f t="shared" si="0"/>
        <v>48125.489999999991</v>
      </c>
    </row>
    <row r="15" spans="1:15" x14ac:dyDescent="0.2">
      <c r="A15">
        <v>635134</v>
      </c>
      <c r="B15" s="2">
        <v>942090</v>
      </c>
      <c r="C15" s="1">
        <v>3721255.5</v>
      </c>
      <c r="E15">
        <v>290657</v>
      </c>
      <c r="F15" s="2">
        <v>787090</v>
      </c>
      <c r="G15" s="1">
        <v>3105070.05</v>
      </c>
      <c r="K15" s="1"/>
      <c r="M15" s="3">
        <f t="shared" si="1"/>
        <v>155000</v>
      </c>
      <c r="N15" s="4">
        <f t="shared" si="2"/>
        <v>616185.45000000019</v>
      </c>
      <c r="O15" s="12">
        <f t="shared" si="0"/>
        <v>81314.549999999814</v>
      </c>
    </row>
    <row r="16" spans="1:15" x14ac:dyDescent="0.2">
      <c r="A16">
        <v>635137</v>
      </c>
      <c r="B16" s="2">
        <v>47027</v>
      </c>
      <c r="C16" s="1">
        <v>0.47</v>
      </c>
      <c r="E16">
        <v>290660</v>
      </c>
      <c r="F16" s="2">
        <v>47027</v>
      </c>
      <c r="G16" s="1">
        <v>0</v>
      </c>
      <c r="K16" s="1"/>
      <c r="L16" s="10"/>
      <c r="M16" s="3">
        <f t="shared" si="1"/>
        <v>0</v>
      </c>
      <c r="N16" s="4">
        <f t="shared" si="2"/>
        <v>0.47</v>
      </c>
      <c r="O16" s="12">
        <f t="shared" si="0"/>
        <v>-0.47</v>
      </c>
    </row>
    <row r="17" spans="1:16" x14ac:dyDescent="0.2">
      <c r="A17">
        <v>702069</v>
      </c>
      <c r="B17" s="2">
        <v>323</v>
      </c>
      <c r="C17" s="1">
        <v>1259.7</v>
      </c>
      <c r="E17">
        <v>348764</v>
      </c>
      <c r="F17" s="2">
        <v>310</v>
      </c>
      <c r="G17" s="1">
        <v>1209</v>
      </c>
      <c r="K17" s="1"/>
      <c r="M17" s="3">
        <f t="shared" si="1"/>
        <v>13</v>
      </c>
      <c r="N17" s="4">
        <f t="shared" si="2"/>
        <v>50.700000000000045</v>
      </c>
      <c r="O17" s="12">
        <f t="shared" si="0"/>
        <v>7.7999999999999545</v>
      </c>
    </row>
    <row r="18" spans="1:16" x14ac:dyDescent="0.2">
      <c r="A18">
        <v>702077</v>
      </c>
      <c r="B18" s="2">
        <v>4026</v>
      </c>
      <c r="C18" s="1">
        <v>15902.7</v>
      </c>
      <c r="E18">
        <v>348762</v>
      </c>
      <c r="F18" s="2">
        <v>4030</v>
      </c>
      <c r="G18" s="1">
        <v>15918.5</v>
      </c>
      <c r="K18" s="1"/>
      <c r="M18" s="3">
        <f t="shared" si="1"/>
        <v>-4</v>
      </c>
      <c r="N18" s="4">
        <f t="shared" si="2"/>
        <v>-15.799999999999272</v>
      </c>
      <c r="O18" s="12">
        <f t="shared" si="0"/>
        <v>-2.2000000000007276</v>
      </c>
    </row>
    <row r="19" spans="1:16" x14ac:dyDescent="0.2">
      <c r="A19">
        <v>703759</v>
      </c>
      <c r="B19" s="2">
        <v>62775</v>
      </c>
      <c r="C19" s="1">
        <v>247961.25</v>
      </c>
      <c r="E19">
        <v>348767</v>
      </c>
      <c r="F19" s="2">
        <v>62775</v>
      </c>
      <c r="G19" s="1">
        <v>247961.25</v>
      </c>
      <c r="K19" s="1"/>
      <c r="M19" s="3">
        <f t="shared" si="1"/>
        <v>0</v>
      </c>
      <c r="N19" s="4">
        <f t="shared" si="2"/>
        <v>0</v>
      </c>
      <c r="O19" s="12">
        <f t="shared" si="0"/>
        <v>0</v>
      </c>
    </row>
    <row r="20" spans="1:16" x14ac:dyDescent="0.2">
      <c r="A20">
        <v>703812</v>
      </c>
      <c r="B20" s="2">
        <v>4154</v>
      </c>
      <c r="C20" s="1">
        <v>16159.06</v>
      </c>
      <c r="E20">
        <v>345221</v>
      </c>
      <c r="F20" s="2">
        <v>4154</v>
      </c>
      <c r="G20" s="1">
        <v>15079.02</v>
      </c>
      <c r="K20" s="1"/>
      <c r="M20" s="3">
        <f t="shared" si="1"/>
        <v>0</v>
      </c>
      <c r="N20" s="4">
        <f t="shared" si="2"/>
        <v>1080.0399999999991</v>
      </c>
      <c r="O20" s="12">
        <f t="shared" si="0"/>
        <v>-1080.0399999999991</v>
      </c>
    </row>
    <row r="21" spans="1:16" x14ac:dyDescent="0.2">
      <c r="A21">
        <v>708464</v>
      </c>
      <c r="B21" s="2">
        <v>6143</v>
      </c>
      <c r="C21" s="1">
        <v>28089.7</v>
      </c>
      <c r="E21">
        <v>350483</v>
      </c>
      <c r="F21" s="2">
        <v>6138</v>
      </c>
      <c r="G21" s="1">
        <v>29632.03</v>
      </c>
      <c r="K21" s="1"/>
      <c r="M21" s="3">
        <f t="shared" si="1"/>
        <v>5</v>
      </c>
      <c r="N21" s="4">
        <f t="shared" si="2"/>
        <v>-1542.3299999999981</v>
      </c>
      <c r="O21" s="12">
        <f t="shared" si="0"/>
        <v>1564.8299999999981</v>
      </c>
    </row>
    <row r="22" spans="1:16" x14ac:dyDescent="0.2">
      <c r="A22">
        <v>711876</v>
      </c>
      <c r="B22" s="2">
        <v>47411</v>
      </c>
      <c r="C22" s="1">
        <v>223305.81</v>
      </c>
      <c r="E22">
        <v>356155</v>
      </c>
      <c r="F22" s="2">
        <v>47391</v>
      </c>
      <c r="G22" s="1">
        <v>235500</v>
      </c>
      <c r="K22" s="1"/>
      <c r="M22" s="3">
        <f t="shared" si="1"/>
        <v>20</v>
      </c>
      <c r="N22" s="4">
        <f t="shared" si="2"/>
        <v>-12194.190000000002</v>
      </c>
      <c r="O22" s="12">
        <f t="shared" si="0"/>
        <v>12284.190000000002</v>
      </c>
    </row>
    <row r="23" spans="1:16" x14ac:dyDescent="0.2">
      <c r="B23" s="2"/>
      <c r="C23" s="1"/>
      <c r="F23" s="2"/>
      <c r="G23" s="1"/>
      <c r="K23" s="1"/>
      <c r="M23" s="3">
        <f t="shared" si="1"/>
        <v>0</v>
      </c>
      <c r="N23" s="4">
        <f t="shared" si="2"/>
        <v>0</v>
      </c>
      <c r="O23" s="12">
        <f t="shared" si="0"/>
        <v>0</v>
      </c>
    </row>
    <row r="24" spans="1:16" x14ac:dyDescent="0.2">
      <c r="B24" s="2"/>
      <c r="C24" s="1"/>
      <c r="F24" s="2"/>
      <c r="G24" s="1"/>
      <c r="K24" s="1"/>
      <c r="M24" s="3">
        <f t="shared" si="1"/>
        <v>0</v>
      </c>
      <c r="N24" s="4">
        <f t="shared" si="2"/>
        <v>0</v>
      </c>
      <c r="O24" s="12">
        <f t="shared" si="0"/>
        <v>0</v>
      </c>
    </row>
    <row r="25" spans="1:16" x14ac:dyDescent="0.2">
      <c r="B25" s="2"/>
      <c r="C25" s="1"/>
      <c r="F25" s="2"/>
      <c r="G25" s="1"/>
      <c r="K25" s="1"/>
      <c r="M25" s="3">
        <f t="shared" si="1"/>
        <v>0</v>
      </c>
      <c r="N25" s="4">
        <f t="shared" si="2"/>
        <v>0</v>
      </c>
      <c r="O25" s="12">
        <f t="shared" si="0"/>
        <v>0</v>
      </c>
    </row>
    <row r="26" spans="1:16" x14ac:dyDescent="0.2">
      <c r="B26" s="2"/>
      <c r="C26" s="1"/>
      <c r="F26" s="2"/>
      <c r="G26" s="1"/>
      <c r="K26" s="1"/>
      <c r="M26" s="3">
        <f t="shared" si="1"/>
        <v>0</v>
      </c>
      <c r="N26" s="4">
        <f t="shared" si="2"/>
        <v>0</v>
      </c>
      <c r="O26" s="12">
        <f t="shared" si="0"/>
        <v>0</v>
      </c>
    </row>
    <row r="27" spans="1:16" x14ac:dyDescent="0.2">
      <c r="B27" s="2"/>
      <c r="C27" s="1"/>
      <c r="F27" s="2"/>
      <c r="G27" s="1"/>
      <c r="K27" s="1"/>
      <c r="M27" s="3">
        <f>B27-F27</f>
        <v>0</v>
      </c>
      <c r="N27" s="4">
        <f>C27-G27-K27</f>
        <v>0</v>
      </c>
      <c r="O27" s="12">
        <f t="shared" si="0"/>
        <v>0</v>
      </c>
    </row>
    <row r="28" spans="1:16" ht="13.5" thickBot="1" x14ac:dyDescent="0.25">
      <c r="A28" t="s">
        <v>4</v>
      </c>
      <c r="B28" s="6">
        <f>SUM(B7:B27)</f>
        <v>3847473</v>
      </c>
      <c r="C28" s="8">
        <f>SUM(C7:C27)</f>
        <v>13813574.85</v>
      </c>
      <c r="F28" s="6">
        <f>SUM(F7:F27)</f>
        <v>3692185</v>
      </c>
      <c r="G28" s="8">
        <f>SUM(G7:G27)</f>
        <v>8464530.3499999996</v>
      </c>
      <c r="K28" s="8">
        <f>SUM(K7:K27)</f>
        <v>4991552.1399999997</v>
      </c>
      <c r="M28" s="6">
        <f>SUM(M7:M27)</f>
        <v>155288</v>
      </c>
      <c r="N28" s="7">
        <f>SUM(N7:N27)</f>
        <v>357492.36000000039</v>
      </c>
      <c r="O28" s="4" t="s">
        <v>39</v>
      </c>
    </row>
    <row r="29" spans="1:16" ht="13.5" thickTop="1" x14ac:dyDescent="0.2">
      <c r="B29" s="1"/>
      <c r="C29" s="1"/>
      <c r="F29" s="2"/>
      <c r="G29" s="1"/>
      <c r="K29" s="1"/>
      <c r="N29" s="4"/>
    </row>
    <row r="30" spans="1:16" x14ac:dyDescent="0.2">
      <c r="A30" t="s">
        <v>9</v>
      </c>
      <c r="B30" s="1"/>
      <c r="C30" s="1"/>
      <c r="F30" s="1"/>
      <c r="G30" s="1"/>
      <c r="I30" t="s">
        <v>13</v>
      </c>
      <c r="K30" s="1">
        <v>5006.5</v>
      </c>
      <c r="N30" s="4">
        <f>C30-G30-K30</f>
        <v>-5006.5</v>
      </c>
    </row>
    <row r="31" spans="1:16" x14ac:dyDescent="0.2">
      <c r="B31" s="1"/>
      <c r="C31" s="1"/>
      <c r="F31" s="1"/>
      <c r="G31" s="1"/>
      <c r="I31" t="s">
        <v>16</v>
      </c>
      <c r="K31" s="1">
        <v>-5918.22</v>
      </c>
      <c r="N31" s="4">
        <f t="shared" ref="N31:N42" si="3">C31-G31-K31</f>
        <v>5918.22</v>
      </c>
      <c r="O31" s="12">
        <f t="shared" ref="O31:O45" si="4">M31*$O$6-N31:N31</f>
        <v>-5918.22</v>
      </c>
    </row>
    <row r="32" spans="1:16" x14ac:dyDescent="0.2">
      <c r="B32" s="1"/>
      <c r="C32" s="1"/>
      <c r="F32" s="1"/>
      <c r="G32" s="1"/>
      <c r="I32" t="s">
        <v>17</v>
      </c>
      <c r="K32" s="1">
        <v>798611.59</v>
      </c>
      <c r="N32" s="4">
        <f t="shared" si="3"/>
        <v>-798611.59</v>
      </c>
      <c r="O32" s="12">
        <f t="shared" si="4"/>
        <v>798611.59</v>
      </c>
      <c r="P32" t="s">
        <v>41</v>
      </c>
    </row>
    <row r="33" spans="1:16" x14ac:dyDescent="0.2">
      <c r="B33" s="1"/>
      <c r="C33" s="1"/>
      <c r="I33" t="s">
        <v>19</v>
      </c>
      <c r="K33" s="1">
        <v>195366.16</v>
      </c>
      <c r="N33" s="4">
        <f t="shared" si="3"/>
        <v>-195366.16</v>
      </c>
      <c r="O33" s="12">
        <f t="shared" si="4"/>
        <v>195366.16</v>
      </c>
      <c r="P33" t="s">
        <v>40</v>
      </c>
    </row>
    <row r="34" spans="1:16" x14ac:dyDescent="0.2">
      <c r="B34" s="1"/>
      <c r="C34" s="1"/>
      <c r="I34" t="s">
        <v>20</v>
      </c>
      <c r="K34" s="1">
        <v>476.78</v>
      </c>
      <c r="N34" s="4">
        <f t="shared" si="3"/>
        <v>-476.78</v>
      </c>
      <c r="O34" s="12">
        <f t="shared" si="4"/>
        <v>476.78</v>
      </c>
    </row>
    <row r="35" spans="1:16" x14ac:dyDescent="0.2">
      <c r="B35" s="1"/>
      <c r="C35" s="1"/>
      <c r="I35" t="s">
        <v>26</v>
      </c>
      <c r="K35" s="1">
        <v>-10467.290000000001</v>
      </c>
      <c r="N35" s="4">
        <f t="shared" si="3"/>
        <v>10467.290000000001</v>
      </c>
      <c r="O35" s="12">
        <f t="shared" si="4"/>
        <v>-10467.290000000001</v>
      </c>
    </row>
    <row r="36" spans="1:16" x14ac:dyDescent="0.2">
      <c r="B36" s="1"/>
      <c r="C36" s="1"/>
      <c r="I36" t="s">
        <v>27</v>
      </c>
      <c r="K36" s="1">
        <v>-8559</v>
      </c>
      <c r="N36" s="4">
        <f t="shared" si="3"/>
        <v>8559</v>
      </c>
      <c r="O36" s="12">
        <f t="shared" si="4"/>
        <v>-8559</v>
      </c>
    </row>
    <row r="37" spans="1:16" x14ac:dyDescent="0.2">
      <c r="B37" s="1"/>
      <c r="C37" s="1"/>
      <c r="I37" t="s">
        <v>28</v>
      </c>
      <c r="K37" s="1">
        <v>1080.0429999999999</v>
      </c>
      <c r="N37" s="4">
        <f t="shared" si="3"/>
        <v>-1080.0429999999999</v>
      </c>
      <c r="O37" s="12">
        <f t="shared" si="4"/>
        <v>1080.0429999999999</v>
      </c>
    </row>
    <row r="38" spans="1:16" x14ac:dyDescent="0.2">
      <c r="B38" s="1"/>
      <c r="C38" s="1"/>
      <c r="K38" s="1"/>
      <c r="N38" s="4">
        <f t="shared" si="3"/>
        <v>0</v>
      </c>
      <c r="O38" s="12">
        <f t="shared" si="4"/>
        <v>0</v>
      </c>
    </row>
    <row r="39" spans="1:16" x14ac:dyDescent="0.2">
      <c r="B39" s="1"/>
      <c r="C39" s="1"/>
      <c r="K39" s="1"/>
      <c r="N39" s="4">
        <f t="shared" si="3"/>
        <v>0</v>
      </c>
      <c r="O39" s="12">
        <f t="shared" si="4"/>
        <v>0</v>
      </c>
    </row>
    <row r="40" spans="1:16" x14ac:dyDescent="0.2">
      <c r="B40" s="1"/>
      <c r="C40" s="1"/>
      <c r="K40" s="1"/>
      <c r="N40" s="4">
        <f t="shared" si="3"/>
        <v>0</v>
      </c>
      <c r="O40" s="12">
        <f t="shared" si="4"/>
        <v>0</v>
      </c>
    </row>
    <row r="41" spans="1:16" x14ac:dyDescent="0.2">
      <c r="B41" s="1"/>
      <c r="C41" s="1"/>
      <c r="K41" s="1"/>
      <c r="N41" s="4">
        <f t="shared" si="3"/>
        <v>0</v>
      </c>
      <c r="O41" s="12">
        <f t="shared" si="4"/>
        <v>0</v>
      </c>
    </row>
    <row r="42" spans="1:16" x14ac:dyDescent="0.2">
      <c r="B42" s="1"/>
      <c r="C42" s="1"/>
      <c r="K42" s="1"/>
      <c r="N42" s="4">
        <f t="shared" si="3"/>
        <v>0</v>
      </c>
      <c r="O42" s="12">
        <f t="shared" si="4"/>
        <v>0</v>
      </c>
    </row>
    <row r="43" spans="1:16" x14ac:dyDescent="0.2">
      <c r="B43" s="1"/>
      <c r="C43" s="1"/>
      <c r="K43" s="1"/>
      <c r="N43" s="4"/>
      <c r="O43" s="12">
        <f t="shared" si="4"/>
        <v>0</v>
      </c>
    </row>
    <row r="44" spans="1:16" x14ac:dyDescent="0.2">
      <c r="B44" s="1"/>
      <c r="C44" s="1"/>
      <c r="K44" s="1"/>
      <c r="N44" s="4"/>
      <c r="O44" s="12">
        <f t="shared" si="4"/>
        <v>0</v>
      </c>
    </row>
    <row r="45" spans="1:16" x14ac:dyDescent="0.2">
      <c r="K45" s="1"/>
      <c r="N45" s="4"/>
      <c r="O45" s="12">
        <f t="shared" si="4"/>
        <v>0</v>
      </c>
    </row>
    <row r="46" spans="1:16" x14ac:dyDescent="0.2">
      <c r="K46" s="9">
        <f>SUM(K30:K45)</f>
        <v>975596.56299999997</v>
      </c>
      <c r="N46" s="9">
        <f>SUM(N30:N45)</f>
        <v>-975596.56299999997</v>
      </c>
      <c r="O46" s="12"/>
    </row>
    <row r="47" spans="1:16" ht="13.5" thickBot="1" x14ac:dyDescent="0.25">
      <c r="A47" t="s">
        <v>10</v>
      </c>
      <c r="K47" s="7">
        <f>K46+K28</f>
        <v>5967148.7029999997</v>
      </c>
      <c r="M47" s="7">
        <f>M46+M28</f>
        <v>155288</v>
      </c>
      <c r="N47" s="7">
        <f>N46+N28</f>
        <v>-618104.20299999951</v>
      </c>
      <c r="O47" s="7">
        <f>SUM(O6:O46)</f>
        <v>1311898.2029999995</v>
      </c>
    </row>
    <row r="48" spans="1:16" ht="13.5" thickTop="1" x14ac:dyDescent="0.2">
      <c r="K48" s="4">
        <f>5967148.7-K47</f>
        <v>-2.9999995604157448E-3</v>
      </c>
    </row>
    <row r="49" spans="9:15" x14ac:dyDescent="0.2">
      <c r="I49" s="10" t="s">
        <v>21</v>
      </c>
    </row>
    <row r="50" spans="9:15" x14ac:dyDescent="0.2">
      <c r="K50" s="4"/>
    </row>
    <row r="51" spans="9:15" x14ac:dyDescent="0.2">
      <c r="M51" s="4"/>
      <c r="N51" s="1"/>
    </row>
    <row r="52" spans="9:15" x14ac:dyDescent="0.2">
      <c r="K52" s="13"/>
      <c r="L52" s="13"/>
      <c r="M52" s="13"/>
      <c r="N52" s="14"/>
      <c r="O52" s="13"/>
    </row>
    <row r="53" spans="9:15" x14ac:dyDescent="0.2">
      <c r="K53" s="13"/>
      <c r="L53" s="13"/>
      <c r="M53" s="13"/>
      <c r="N53" s="14"/>
      <c r="O53" s="13"/>
    </row>
    <row r="54" spans="9:15" x14ac:dyDescent="0.2">
      <c r="K54" s="13"/>
      <c r="L54" s="13"/>
      <c r="M54" s="13"/>
      <c r="N54" s="14"/>
      <c r="O54" s="13"/>
    </row>
    <row r="55" spans="9:15" x14ac:dyDescent="0.2">
      <c r="K55" s="13"/>
      <c r="L55" s="13"/>
      <c r="M55" s="13"/>
      <c r="N55" s="14"/>
      <c r="O55" s="13"/>
    </row>
    <row r="56" spans="9:15" x14ac:dyDescent="0.2">
      <c r="K56" s="13"/>
      <c r="L56" s="13"/>
      <c r="M56" s="13"/>
      <c r="N56" s="14"/>
      <c r="O56" s="13"/>
    </row>
    <row r="57" spans="9:15" x14ac:dyDescent="0.2">
      <c r="K57" s="13"/>
      <c r="L57" s="13"/>
      <c r="M57" s="13"/>
      <c r="N57" s="14"/>
      <c r="O57" s="13"/>
    </row>
    <row r="58" spans="9:15" x14ac:dyDescent="0.2">
      <c r="K58" s="13"/>
      <c r="L58" s="13"/>
      <c r="M58" s="13"/>
      <c r="N58" s="14"/>
      <c r="O58" s="13"/>
    </row>
    <row r="59" spans="9:15" x14ac:dyDescent="0.2">
      <c r="K59" s="13"/>
      <c r="L59" s="13"/>
      <c r="M59" s="13"/>
      <c r="N59" s="14"/>
      <c r="O59" s="13"/>
    </row>
    <row r="60" spans="9:15" x14ac:dyDescent="0.2">
      <c r="K60" s="13"/>
      <c r="L60" s="13"/>
      <c r="M60" s="13"/>
      <c r="N60" s="14"/>
      <c r="O60" s="13"/>
    </row>
    <row r="61" spans="9:15" x14ac:dyDescent="0.2">
      <c r="K61" s="13"/>
      <c r="L61" s="13"/>
      <c r="M61" s="13"/>
      <c r="N61" s="14"/>
      <c r="O61" s="13"/>
    </row>
    <row r="62" spans="9:15" x14ac:dyDescent="0.2">
      <c r="K62" s="13"/>
      <c r="L62" s="13"/>
      <c r="M62" s="13"/>
      <c r="N62" s="14"/>
      <c r="O62" s="13"/>
    </row>
    <row r="63" spans="9:15" x14ac:dyDescent="0.2">
      <c r="K63" s="13"/>
      <c r="L63" s="13"/>
      <c r="M63" s="13"/>
      <c r="N63" s="14"/>
      <c r="O63" s="13"/>
    </row>
    <row r="64" spans="9:15" x14ac:dyDescent="0.2">
      <c r="K64" s="13"/>
      <c r="L64" s="13"/>
      <c r="M64" s="13"/>
      <c r="N64" s="13"/>
      <c r="O64" s="13"/>
    </row>
    <row r="65" spans="11:15" x14ac:dyDescent="0.2">
      <c r="K65" s="13"/>
      <c r="L65" s="13"/>
      <c r="M65" s="13"/>
      <c r="N65" s="13"/>
      <c r="O65" s="13"/>
    </row>
    <row r="66" spans="11:15" x14ac:dyDescent="0.2">
      <c r="K66" s="13"/>
      <c r="L66" s="13"/>
      <c r="M66" s="13"/>
      <c r="N66" s="13"/>
      <c r="O66" s="13"/>
    </row>
    <row r="67" spans="11:15" x14ac:dyDescent="0.2">
      <c r="K67" s="13"/>
      <c r="L67" s="13"/>
      <c r="M67" s="13"/>
      <c r="N67" s="13"/>
      <c r="O67" s="13"/>
    </row>
    <row r="68" spans="11:15" x14ac:dyDescent="0.2">
      <c r="K68" s="13"/>
      <c r="L68" s="13"/>
      <c r="M68" s="13"/>
      <c r="N68" s="13"/>
      <c r="O68" s="13"/>
    </row>
    <row r="69" spans="11:15" x14ac:dyDescent="0.2">
      <c r="K69" s="13"/>
      <c r="L69" s="13"/>
      <c r="M69" s="13"/>
      <c r="N69" s="13"/>
      <c r="O69" s="13"/>
    </row>
    <row r="70" spans="11:15" x14ac:dyDescent="0.2">
      <c r="K70" s="13"/>
      <c r="L70" s="13"/>
      <c r="M70" s="13"/>
      <c r="N70" s="13"/>
      <c r="O70" s="13"/>
    </row>
    <row r="71" spans="11:15" x14ac:dyDescent="0.2">
      <c r="K71" s="13"/>
      <c r="L71" s="13"/>
      <c r="M71" s="13"/>
      <c r="N71" s="13"/>
      <c r="O71" s="13"/>
    </row>
    <row r="72" spans="11:15" x14ac:dyDescent="0.2">
      <c r="K72" s="13"/>
      <c r="L72" s="13"/>
      <c r="M72" s="13"/>
      <c r="N72" s="13"/>
      <c r="O72" s="13"/>
    </row>
    <row r="73" spans="11:15" x14ac:dyDescent="0.2">
      <c r="K73" s="13"/>
      <c r="L73" s="13"/>
      <c r="M73" s="13"/>
      <c r="N73" s="13"/>
      <c r="O73" s="13"/>
    </row>
    <row r="74" spans="11:15" x14ac:dyDescent="0.2">
      <c r="K74" s="13"/>
      <c r="L74" s="13"/>
      <c r="M74" s="13"/>
      <c r="N74" s="13"/>
      <c r="O74" s="13"/>
    </row>
    <row r="75" spans="11:15" x14ac:dyDescent="0.2">
      <c r="K75" s="13"/>
      <c r="L75" s="13"/>
      <c r="M75" s="13"/>
      <c r="N75" s="13"/>
      <c r="O75" s="13"/>
    </row>
    <row r="76" spans="11:15" x14ac:dyDescent="0.2">
      <c r="K76" s="13"/>
      <c r="L76" s="13"/>
      <c r="M76" s="13"/>
      <c r="N76" s="13"/>
      <c r="O76" s="13"/>
    </row>
    <row r="77" spans="11:15" x14ac:dyDescent="0.2">
      <c r="K77" s="13"/>
      <c r="L77" s="13"/>
      <c r="M77" s="13"/>
      <c r="N77" s="13"/>
      <c r="O77" s="13"/>
    </row>
    <row r="78" spans="11:15" x14ac:dyDescent="0.2">
      <c r="K78" s="13"/>
      <c r="L78" s="13"/>
      <c r="M78" s="13"/>
      <c r="N78" s="13"/>
      <c r="O78" s="13"/>
    </row>
    <row r="79" spans="11:15" x14ac:dyDescent="0.2">
      <c r="K79" s="13"/>
      <c r="L79" s="13"/>
      <c r="M79" s="13"/>
      <c r="N79" s="13"/>
      <c r="O79" s="13"/>
    </row>
    <row r="80" spans="11:15" x14ac:dyDescent="0.2">
      <c r="K80" s="13"/>
      <c r="L80" s="13"/>
      <c r="M80" s="13"/>
      <c r="N80" s="13"/>
      <c r="O80" s="13"/>
    </row>
    <row r="81" spans="11:15" x14ac:dyDescent="0.2">
      <c r="K81" s="13"/>
      <c r="L81" s="13"/>
      <c r="M81" s="13"/>
      <c r="N81" s="13"/>
      <c r="O81" s="13"/>
    </row>
    <row r="82" spans="11:15" x14ac:dyDescent="0.2">
      <c r="K82" s="13"/>
      <c r="L82" s="13"/>
      <c r="M82" s="13"/>
      <c r="N82" s="13"/>
      <c r="O82" s="13"/>
    </row>
    <row r="83" spans="11:15" x14ac:dyDescent="0.2">
      <c r="K83" s="13"/>
      <c r="L83" s="13"/>
      <c r="M83" s="13"/>
      <c r="N83" s="13"/>
      <c r="O83" s="13"/>
    </row>
    <row r="84" spans="11:15" x14ac:dyDescent="0.2">
      <c r="K84" s="13"/>
      <c r="L84" s="13"/>
      <c r="M84" s="13"/>
      <c r="N84" s="13"/>
      <c r="O84" s="13"/>
    </row>
    <row r="85" spans="11:15" x14ac:dyDescent="0.2">
      <c r="K85" s="13"/>
      <c r="L85" s="13"/>
      <c r="M85" s="13"/>
      <c r="N85" s="13"/>
      <c r="O85" s="13"/>
    </row>
    <row r="86" spans="11:15" x14ac:dyDescent="0.2">
      <c r="K86" s="13"/>
      <c r="L86" s="13"/>
      <c r="M86" s="13"/>
      <c r="N86" s="13"/>
      <c r="O86" s="13"/>
    </row>
    <row r="87" spans="11:15" x14ac:dyDescent="0.2">
      <c r="K87" s="13"/>
      <c r="L87" s="13"/>
      <c r="M87" s="13"/>
      <c r="N87" s="13"/>
      <c r="O87" s="13"/>
    </row>
    <row r="88" spans="11:15" x14ac:dyDescent="0.2">
      <c r="K88" s="13"/>
      <c r="L88" s="13"/>
      <c r="M88" s="13"/>
      <c r="N88" s="13"/>
      <c r="O88" s="13"/>
    </row>
    <row r="89" spans="11:15" x14ac:dyDescent="0.2">
      <c r="K89" s="13"/>
      <c r="L89" s="13"/>
      <c r="M89" s="13"/>
      <c r="N89" s="13"/>
      <c r="O89" s="13"/>
    </row>
    <row r="90" spans="11:15" x14ac:dyDescent="0.2">
      <c r="K90" s="13"/>
      <c r="L90" s="13"/>
      <c r="M90" s="13"/>
      <c r="N90" s="13"/>
      <c r="O90" s="13"/>
    </row>
    <row r="91" spans="11:15" x14ac:dyDescent="0.2">
      <c r="K91" s="13"/>
      <c r="L91" s="13"/>
      <c r="M91" s="13"/>
      <c r="N91" s="13"/>
      <c r="O91" s="13"/>
    </row>
    <row r="92" spans="11:15" x14ac:dyDescent="0.2">
      <c r="K92" s="13"/>
      <c r="L92" s="13"/>
      <c r="M92" s="13"/>
      <c r="N92" s="13"/>
      <c r="O92" s="13"/>
    </row>
    <row r="93" spans="11:15" x14ac:dyDescent="0.2">
      <c r="K93" s="13"/>
      <c r="L93" s="13"/>
      <c r="M93" s="13"/>
      <c r="N93" s="13"/>
      <c r="O93" s="13"/>
    </row>
    <row r="94" spans="11:15" x14ac:dyDescent="0.2">
      <c r="K94" s="13"/>
      <c r="L94" s="13"/>
      <c r="M94" s="13"/>
      <c r="N94" s="13"/>
      <c r="O94" s="13"/>
    </row>
  </sheetData>
  <mergeCells count="4">
    <mergeCell ref="A5:C5"/>
    <mergeCell ref="E5:G5"/>
    <mergeCell ref="I5:K5"/>
    <mergeCell ref="M5:N5"/>
  </mergeCells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workbookViewId="0">
      <selection activeCell="A21" sqref="A21"/>
    </sheetView>
  </sheetViews>
  <sheetFormatPr defaultRowHeight="12.75" x14ac:dyDescent="0.2"/>
  <cols>
    <col min="2" max="2" width="11.28515625" customWidth="1"/>
    <col min="3" max="3" width="13.85546875" customWidth="1"/>
    <col min="6" max="6" width="11.28515625" customWidth="1"/>
    <col min="7" max="7" width="13.85546875" customWidth="1"/>
    <col min="11" max="11" width="13.85546875" customWidth="1"/>
    <col min="14" max="14" width="13.42578125" customWidth="1"/>
    <col min="15" max="15" width="15.85546875" bestFit="1" customWidth="1"/>
  </cols>
  <sheetData>
    <row r="1" spans="1:15" x14ac:dyDescent="0.2">
      <c r="A1" t="s">
        <v>8</v>
      </c>
    </row>
    <row r="2" spans="1:15" x14ac:dyDescent="0.2">
      <c r="A2" t="s">
        <v>12</v>
      </c>
    </row>
    <row r="3" spans="1:15" x14ac:dyDescent="0.2">
      <c r="A3" s="10" t="s">
        <v>23</v>
      </c>
    </row>
    <row r="5" spans="1:15" x14ac:dyDescent="0.2">
      <c r="A5" s="17" t="s">
        <v>0</v>
      </c>
      <c r="B5" s="17"/>
      <c r="C5" s="17"/>
      <c r="E5" s="17" t="s">
        <v>1</v>
      </c>
      <c r="F5" s="17"/>
      <c r="G5" s="17"/>
      <c r="I5" s="17" t="s">
        <v>2</v>
      </c>
      <c r="J5" s="17"/>
      <c r="K5" s="17"/>
      <c r="M5" s="17" t="s">
        <v>3</v>
      </c>
      <c r="N5" s="17"/>
    </row>
    <row r="6" spans="1:15" x14ac:dyDescent="0.2">
      <c r="A6" s="5" t="s">
        <v>5</v>
      </c>
      <c r="B6" s="5" t="s">
        <v>6</v>
      </c>
      <c r="C6" s="5" t="s">
        <v>7</v>
      </c>
      <c r="E6" s="5" t="s">
        <v>5</v>
      </c>
      <c r="F6" s="5" t="s">
        <v>6</v>
      </c>
      <c r="G6" s="5" t="s">
        <v>7</v>
      </c>
      <c r="I6" s="5" t="s">
        <v>5</v>
      </c>
      <c r="J6" s="5" t="s">
        <v>6</v>
      </c>
      <c r="K6" s="5" t="s">
        <v>7</v>
      </c>
      <c r="M6" s="5" t="s">
        <v>6</v>
      </c>
      <c r="N6" s="5" t="s">
        <v>7</v>
      </c>
      <c r="O6" s="11">
        <v>3.9</v>
      </c>
    </row>
    <row r="7" spans="1:15" x14ac:dyDescent="0.2">
      <c r="A7">
        <v>405939</v>
      </c>
      <c r="B7" s="2">
        <v>46996</v>
      </c>
      <c r="C7" s="1">
        <v>182814.44</v>
      </c>
      <c r="E7">
        <v>89095</v>
      </c>
      <c r="F7" s="2">
        <v>46996</v>
      </c>
      <c r="G7" s="1">
        <v>193044.06</v>
      </c>
      <c r="I7" t="s">
        <v>31</v>
      </c>
      <c r="K7" s="1">
        <v>-10231.030000000001</v>
      </c>
      <c r="M7" s="3">
        <f t="shared" ref="M7:M18" si="0">B7-F7</f>
        <v>0</v>
      </c>
      <c r="N7" s="4">
        <f t="shared" ref="N7:N18" si="1">C7-G7-K7</f>
        <v>1.4100000000053114</v>
      </c>
      <c r="O7" s="12">
        <f>M7*$O$6-N7</f>
        <v>-1.4100000000053114</v>
      </c>
    </row>
    <row r="8" spans="1:15" x14ac:dyDescent="0.2">
      <c r="A8">
        <v>429616</v>
      </c>
      <c r="B8" s="2">
        <v>443548</v>
      </c>
      <c r="C8" s="1">
        <v>1725401.72</v>
      </c>
      <c r="E8">
        <v>66332</v>
      </c>
      <c r="F8" s="2">
        <v>443548</v>
      </c>
      <c r="G8" s="1">
        <v>1766061.77</v>
      </c>
      <c r="I8" t="s">
        <v>29</v>
      </c>
      <c r="K8" s="1">
        <v>-40690.449999999997</v>
      </c>
      <c r="M8" s="3">
        <f t="shared" si="0"/>
        <v>0</v>
      </c>
      <c r="N8" s="4">
        <f t="shared" si="1"/>
        <v>30.399999999950523</v>
      </c>
      <c r="O8" s="12">
        <f>M8*$O$6-N8</f>
        <v>-30.399999999950523</v>
      </c>
    </row>
    <row r="9" spans="1:15" x14ac:dyDescent="0.2">
      <c r="A9">
        <v>442162</v>
      </c>
      <c r="B9" s="2">
        <v>3645</v>
      </c>
      <c r="C9" s="1">
        <v>20000.13</v>
      </c>
      <c r="E9">
        <v>117248</v>
      </c>
      <c r="F9" s="2">
        <v>3643</v>
      </c>
      <c r="G9" s="1">
        <v>16375.44</v>
      </c>
      <c r="I9" t="s">
        <v>34</v>
      </c>
      <c r="K9" s="1">
        <v>14229.62</v>
      </c>
      <c r="M9" s="3">
        <f t="shared" si="0"/>
        <v>2</v>
      </c>
      <c r="N9" s="4">
        <f t="shared" si="1"/>
        <v>-10604.93</v>
      </c>
      <c r="O9" s="12">
        <f>M9*$O$6-N9</f>
        <v>10612.73</v>
      </c>
    </row>
    <row r="10" spans="1:15" x14ac:dyDescent="0.2">
      <c r="A10">
        <v>450412</v>
      </c>
      <c r="B10" s="2">
        <v>58776</v>
      </c>
      <c r="C10" s="1">
        <v>228638.64</v>
      </c>
      <c r="E10">
        <v>89094</v>
      </c>
      <c r="F10" s="2">
        <v>58776</v>
      </c>
      <c r="G10" s="1">
        <v>241432.41</v>
      </c>
      <c r="I10" t="s">
        <v>30</v>
      </c>
      <c r="K10" s="1">
        <v>-12795.55</v>
      </c>
      <c r="M10" s="3">
        <f t="shared" si="0"/>
        <v>0</v>
      </c>
      <c r="N10" s="4">
        <f t="shared" si="1"/>
        <v>1.7800000000097498</v>
      </c>
      <c r="O10" s="12">
        <f t="shared" ref="O10:O25" si="2">M10*$O$6-N10</f>
        <v>-1.7800000000097498</v>
      </c>
    </row>
    <row r="11" spans="1:15" x14ac:dyDescent="0.2">
      <c r="A11">
        <v>450413</v>
      </c>
      <c r="B11" s="2">
        <v>149854</v>
      </c>
      <c r="C11" s="1">
        <v>582932.06000000006</v>
      </c>
      <c r="E11">
        <v>114946</v>
      </c>
      <c r="F11" s="2">
        <v>149823</v>
      </c>
      <c r="G11" s="1">
        <v>595546.43000000005</v>
      </c>
      <c r="I11" t="s">
        <v>32</v>
      </c>
      <c r="K11" s="1">
        <v>-12737.61</v>
      </c>
      <c r="M11" s="3">
        <f t="shared" si="0"/>
        <v>31</v>
      </c>
      <c r="N11" s="4">
        <f t="shared" si="1"/>
        <v>123.24000000000524</v>
      </c>
      <c r="O11" s="12">
        <f t="shared" si="2"/>
        <v>-2.3400000000052472</v>
      </c>
    </row>
    <row r="12" spans="1:15" x14ac:dyDescent="0.2">
      <c r="A12">
        <v>450469</v>
      </c>
      <c r="B12" s="2">
        <v>408425</v>
      </c>
      <c r="C12" s="1">
        <v>1588773.25</v>
      </c>
      <c r="E12">
        <v>114954</v>
      </c>
      <c r="F12" s="2">
        <v>408425</v>
      </c>
      <c r="G12" s="1">
        <v>1623489.38</v>
      </c>
      <c r="I12" t="s">
        <v>33</v>
      </c>
      <c r="K12" s="1">
        <v>-34716.17</v>
      </c>
      <c r="M12" s="3">
        <f t="shared" si="0"/>
        <v>0</v>
      </c>
      <c r="N12" s="4">
        <f t="shared" si="1"/>
        <v>4.0000000110012479E-2</v>
      </c>
      <c r="O12" s="12">
        <f t="shared" si="2"/>
        <v>-4.0000000110012479E-2</v>
      </c>
    </row>
    <row r="13" spans="1:15" x14ac:dyDescent="0.2">
      <c r="A13">
        <v>484798</v>
      </c>
      <c r="B13" s="2">
        <v>1102174</v>
      </c>
      <c r="C13" s="1">
        <v>4320522.08</v>
      </c>
      <c r="E13">
        <v>145823</v>
      </c>
      <c r="F13" s="2">
        <v>1102174</v>
      </c>
      <c r="G13" s="1">
        <v>0</v>
      </c>
      <c r="I13" t="s">
        <v>35</v>
      </c>
      <c r="K13" s="1">
        <v>4320521.75</v>
      </c>
      <c r="L13" s="10"/>
      <c r="M13" s="3">
        <f t="shared" si="0"/>
        <v>0</v>
      </c>
      <c r="N13" s="4">
        <f t="shared" si="1"/>
        <v>0.33000000007450581</v>
      </c>
      <c r="O13" s="12">
        <f t="shared" si="2"/>
        <v>-0.33000000007450581</v>
      </c>
    </row>
    <row r="14" spans="1:15" x14ac:dyDescent="0.2">
      <c r="A14">
        <v>484821</v>
      </c>
      <c r="B14" s="2">
        <v>284859</v>
      </c>
      <c r="C14" s="1">
        <v>1108386.3700000001</v>
      </c>
      <c r="E14">
        <v>145835</v>
      </c>
      <c r="F14" s="2">
        <v>275670</v>
      </c>
      <c r="G14" s="1">
        <v>0</v>
      </c>
      <c r="I14" t="s">
        <v>36</v>
      </c>
      <c r="K14" s="1">
        <v>1108386.28</v>
      </c>
      <c r="L14" s="10"/>
      <c r="M14" s="3">
        <f t="shared" si="0"/>
        <v>9189</v>
      </c>
      <c r="N14" s="4">
        <f t="shared" si="1"/>
        <v>9.0000000083819032E-2</v>
      </c>
      <c r="O14" s="12">
        <f t="shared" si="2"/>
        <v>35837.009999999915</v>
      </c>
    </row>
    <row r="15" spans="1:15" x14ac:dyDescent="0.2">
      <c r="A15">
        <v>561918</v>
      </c>
      <c r="B15" s="2">
        <v>13634</v>
      </c>
      <c r="C15" s="1">
        <v>42444.76</v>
      </c>
      <c r="E15">
        <v>228586</v>
      </c>
      <c r="F15" s="2">
        <v>13639</v>
      </c>
      <c r="G15" s="1">
        <v>42507.7</v>
      </c>
      <c r="K15" s="1"/>
      <c r="M15" s="3">
        <f t="shared" si="0"/>
        <v>-5</v>
      </c>
      <c r="N15" s="4">
        <f t="shared" si="1"/>
        <v>-62.939999999995052</v>
      </c>
      <c r="O15" s="12">
        <f t="shared" si="2"/>
        <v>43.439999999995052</v>
      </c>
    </row>
    <row r="16" spans="1:15" x14ac:dyDescent="0.2">
      <c r="A16">
        <v>635126</v>
      </c>
      <c r="B16" s="2">
        <v>155000</v>
      </c>
      <c r="C16" s="1">
        <v>612250</v>
      </c>
      <c r="E16">
        <v>290652</v>
      </c>
      <c r="F16" s="2">
        <f>155000-155000</f>
        <v>0</v>
      </c>
      <c r="G16" s="1">
        <f>611087.5-611087.5</f>
        <v>0</v>
      </c>
      <c r="K16" s="1"/>
      <c r="M16" s="3">
        <f t="shared" si="0"/>
        <v>155000</v>
      </c>
      <c r="N16" s="4">
        <f t="shared" si="1"/>
        <v>612250</v>
      </c>
      <c r="O16" s="12">
        <f t="shared" si="2"/>
        <v>-7750</v>
      </c>
    </row>
    <row r="17" spans="1:15" x14ac:dyDescent="0.2">
      <c r="A17">
        <v>664772</v>
      </c>
      <c r="B17" s="2">
        <v>5704</v>
      </c>
      <c r="C17" s="1">
        <v>22188.560000000001</v>
      </c>
      <c r="E17">
        <v>316781</v>
      </c>
      <c r="F17" s="2">
        <v>5704</v>
      </c>
      <c r="G17" s="1">
        <v>0</v>
      </c>
      <c r="K17" s="1"/>
      <c r="M17" s="3">
        <f t="shared" si="0"/>
        <v>0</v>
      </c>
      <c r="N17" s="4">
        <f t="shared" si="1"/>
        <v>22188.560000000001</v>
      </c>
      <c r="O17" s="12">
        <f t="shared" si="2"/>
        <v>-22188.560000000001</v>
      </c>
    </row>
    <row r="18" spans="1:15" x14ac:dyDescent="0.2">
      <c r="A18">
        <v>702072</v>
      </c>
      <c r="B18" s="2">
        <v>1302</v>
      </c>
      <c r="C18" s="1">
        <v>5142.8900000000003</v>
      </c>
      <c r="E18">
        <v>348765</v>
      </c>
      <c r="F18" s="2">
        <v>1302</v>
      </c>
      <c r="G18" s="1">
        <v>5142.8999999999996</v>
      </c>
      <c r="K18" s="1"/>
      <c r="M18" s="3">
        <f t="shared" si="0"/>
        <v>0</v>
      </c>
      <c r="N18" s="4">
        <f t="shared" si="1"/>
        <v>-9.999999999308784E-3</v>
      </c>
      <c r="O18" s="12">
        <f t="shared" si="2"/>
        <v>9.999999999308784E-3</v>
      </c>
    </row>
    <row r="19" spans="1:15" x14ac:dyDescent="0.2">
      <c r="A19">
        <v>702074</v>
      </c>
      <c r="B19" s="2">
        <v>15841</v>
      </c>
      <c r="C19" s="1">
        <v>62571.95</v>
      </c>
      <c r="E19">
        <v>348766</v>
      </c>
      <c r="F19" s="2">
        <v>15841</v>
      </c>
      <c r="G19" s="1">
        <v>62571.95</v>
      </c>
      <c r="K19" s="1"/>
      <c r="M19" s="3">
        <f t="shared" ref="M19:M24" si="3">B19-F19</f>
        <v>0</v>
      </c>
      <c r="N19" s="4">
        <f t="shared" ref="N19:N24" si="4">C19-G19-K19</f>
        <v>0</v>
      </c>
      <c r="O19" s="12">
        <f t="shared" ref="O19:O24" si="5">M19*$O$6-N19</f>
        <v>0</v>
      </c>
    </row>
    <row r="20" spans="1:15" x14ac:dyDescent="0.2">
      <c r="A20">
        <v>711909</v>
      </c>
      <c r="B20" s="2">
        <v>47411</v>
      </c>
      <c r="C20" s="1">
        <v>221409.37</v>
      </c>
      <c r="E20">
        <v>365580</v>
      </c>
      <c r="F20" s="2">
        <v>47391</v>
      </c>
      <c r="G20" s="1">
        <v>233500</v>
      </c>
      <c r="K20" s="1"/>
      <c r="M20" s="3">
        <f t="shared" si="3"/>
        <v>20</v>
      </c>
      <c r="N20" s="4">
        <f t="shared" si="4"/>
        <v>-12090.630000000005</v>
      </c>
      <c r="O20" s="12">
        <f t="shared" si="5"/>
        <v>12168.630000000005</v>
      </c>
    </row>
    <row r="21" spans="1:15" x14ac:dyDescent="0.2">
      <c r="A21">
        <v>712161</v>
      </c>
      <c r="B21" s="2">
        <v>29</v>
      </c>
      <c r="C21" s="1">
        <v>126.88</v>
      </c>
      <c r="E21">
        <v>356399</v>
      </c>
      <c r="F21" s="2">
        <v>29</v>
      </c>
      <c r="G21" s="1">
        <v>126.88</v>
      </c>
      <c r="K21" s="1"/>
      <c r="M21" s="3">
        <f t="shared" si="3"/>
        <v>0</v>
      </c>
      <c r="N21" s="4">
        <f t="shared" si="4"/>
        <v>0</v>
      </c>
      <c r="O21" s="12">
        <f t="shared" si="5"/>
        <v>0</v>
      </c>
    </row>
    <row r="22" spans="1:15" x14ac:dyDescent="0.2">
      <c r="A22">
        <v>727981</v>
      </c>
      <c r="B22" s="2">
        <v>31</v>
      </c>
      <c r="C22" s="1">
        <v>139.5</v>
      </c>
      <c r="E22">
        <v>370747</v>
      </c>
      <c r="F22" s="2">
        <v>31</v>
      </c>
      <c r="G22" s="1">
        <v>139.5</v>
      </c>
      <c r="K22" s="1"/>
      <c r="M22" s="3">
        <f t="shared" si="3"/>
        <v>0</v>
      </c>
      <c r="N22" s="4">
        <f t="shared" si="4"/>
        <v>0</v>
      </c>
      <c r="O22" s="12">
        <f t="shared" si="5"/>
        <v>0</v>
      </c>
    </row>
    <row r="23" spans="1:15" x14ac:dyDescent="0.2">
      <c r="A23">
        <v>733438</v>
      </c>
      <c r="B23" s="2">
        <v>1377</v>
      </c>
      <c r="C23" s="1">
        <v>4650.82</v>
      </c>
      <c r="E23">
        <v>375557</v>
      </c>
      <c r="F23" s="2">
        <v>1376</v>
      </c>
      <c r="G23" s="1">
        <v>4647.4399999999996</v>
      </c>
      <c r="K23" s="1"/>
      <c r="M23" s="3">
        <f t="shared" si="3"/>
        <v>1</v>
      </c>
      <c r="N23" s="4">
        <f t="shared" si="4"/>
        <v>3.3800000000001091</v>
      </c>
      <c r="O23" s="12">
        <f t="shared" si="5"/>
        <v>0.51999999999989077</v>
      </c>
    </row>
    <row r="24" spans="1:15" x14ac:dyDescent="0.2">
      <c r="B24" s="2"/>
      <c r="C24" s="1"/>
      <c r="F24" s="2"/>
      <c r="G24" s="1"/>
      <c r="K24" s="1"/>
      <c r="M24" s="3">
        <f t="shared" si="3"/>
        <v>0</v>
      </c>
      <c r="N24" s="4">
        <f t="shared" si="4"/>
        <v>0</v>
      </c>
      <c r="O24" s="12">
        <f t="shared" si="5"/>
        <v>0</v>
      </c>
    </row>
    <row r="25" spans="1:15" x14ac:dyDescent="0.2">
      <c r="B25" s="2"/>
      <c r="C25" s="1"/>
      <c r="F25" s="2"/>
      <c r="G25" s="1"/>
      <c r="K25" s="1"/>
      <c r="M25" s="3">
        <f>B25-F25</f>
        <v>0</v>
      </c>
      <c r="N25" s="4">
        <f>C25-G25-K25</f>
        <v>0</v>
      </c>
      <c r="O25" s="12">
        <f t="shared" si="2"/>
        <v>0</v>
      </c>
    </row>
    <row r="26" spans="1:15" ht="13.5" thickBot="1" x14ac:dyDescent="0.25">
      <c r="A26" t="s">
        <v>4</v>
      </c>
      <c r="B26" s="6">
        <f>SUM(B7:B25)</f>
        <v>2738606</v>
      </c>
      <c r="C26" s="8">
        <f>SUM(C7:C25)</f>
        <v>10728393.420000002</v>
      </c>
      <c r="F26" s="6">
        <f>SUM(F7:F25)</f>
        <v>2574368</v>
      </c>
      <c r="G26" s="8">
        <f>SUM(G7:G25)</f>
        <v>4784585.8600000013</v>
      </c>
      <c r="H26" t="s">
        <v>38</v>
      </c>
      <c r="K26" s="8">
        <f>SUM(K7:K25)</f>
        <v>5331966.84</v>
      </c>
      <c r="M26" s="6">
        <f>SUM(M7:M25)</f>
        <v>164238</v>
      </c>
      <c r="N26" s="7">
        <f>SUM(N7:N25)</f>
        <v>611840.72000000032</v>
      </c>
      <c r="O26" s="12">
        <f>SUM(O6:O25)</f>
        <v>28691.379999999754</v>
      </c>
    </row>
    <row r="27" spans="1:15" ht="13.5" thickTop="1" x14ac:dyDescent="0.2">
      <c r="B27" s="1"/>
      <c r="C27" s="1"/>
      <c r="F27" s="2"/>
      <c r="G27" s="1"/>
      <c r="K27" s="1"/>
      <c r="N27" s="4"/>
    </row>
    <row r="28" spans="1:15" x14ac:dyDescent="0.2">
      <c r="A28" t="s">
        <v>9</v>
      </c>
      <c r="B28" s="1"/>
      <c r="C28" s="1"/>
      <c r="F28" s="1"/>
      <c r="G28" s="1"/>
      <c r="I28" t="s">
        <v>37</v>
      </c>
      <c r="K28" s="1">
        <v>-11130.67</v>
      </c>
      <c r="N28" s="4">
        <f>C28-G28-K28</f>
        <v>11130.67</v>
      </c>
    </row>
    <row r="29" spans="1:15" x14ac:dyDescent="0.2">
      <c r="B29" s="1"/>
      <c r="C29" s="1"/>
      <c r="F29" s="1"/>
      <c r="G29" s="1"/>
      <c r="K29" s="1"/>
      <c r="N29" s="4">
        <f>C29-G29-K29</f>
        <v>0</v>
      </c>
    </row>
    <row r="30" spans="1:15" x14ac:dyDescent="0.2">
      <c r="B30" s="1"/>
      <c r="C30" s="1"/>
      <c r="K30" s="1"/>
      <c r="N30" s="4">
        <f>C30-G30-K30</f>
        <v>0</v>
      </c>
    </row>
    <row r="31" spans="1:15" x14ac:dyDescent="0.2">
      <c r="K31" s="1"/>
      <c r="N31" s="4">
        <f>C31-G31-K31</f>
        <v>0</v>
      </c>
    </row>
    <row r="32" spans="1:15" x14ac:dyDescent="0.2">
      <c r="K32" s="9">
        <f>SUM(K28:K31)</f>
        <v>-11130.67</v>
      </c>
      <c r="N32" s="9">
        <f>SUM(N28:N31)</f>
        <v>11130.67</v>
      </c>
    </row>
    <row r="33" spans="1:14" ht="13.5" thickBot="1" x14ac:dyDescent="0.25">
      <c r="A33" t="s">
        <v>10</v>
      </c>
      <c r="K33" s="7">
        <f>K32+K26</f>
        <v>5320836.17</v>
      </c>
      <c r="N33" s="7">
        <f>N32+N26</f>
        <v>622971.39000000036</v>
      </c>
    </row>
    <row r="34" spans="1:14" ht="13.5" thickTop="1" x14ac:dyDescent="0.2">
      <c r="K34" s="4"/>
    </row>
    <row r="36" spans="1:14" x14ac:dyDescent="0.2">
      <c r="N36" s="15"/>
    </row>
    <row r="37" spans="1:14" x14ac:dyDescent="0.2">
      <c r="N37" s="15"/>
    </row>
    <row r="38" spans="1:14" x14ac:dyDescent="0.2">
      <c r="N38" s="15"/>
    </row>
    <row r="39" spans="1:14" x14ac:dyDescent="0.2">
      <c r="N39" s="16"/>
    </row>
    <row r="40" spans="1:14" x14ac:dyDescent="0.2">
      <c r="N40" s="15"/>
    </row>
    <row r="41" spans="1:14" x14ac:dyDescent="0.2">
      <c r="N41" s="13"/>
    </row>
    <row r="42" spans="1:14" x14ac:dyDescent="0.2">
      <c r="N42" s="13"/>
    </row>
  </sheetData>
  <mergeCells count="4">
    <mergeCell ref="A5:C5"/>
    <mergeCell ref="E5:G5"/>
    <mergeCell ref="I5:K5"/>
    <mergeCell ref="M5:N5"/>
  </mergeCells>
  <pageMargins left="0.75" right="0.75" top="1" bottom="1" header="0.5" footer="0.5"/>
  <pageSetup scale="7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</vt:lpstr>
      <vt:lpstr>SALES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csprowl</dc:creator>
  <cp:lastModifiedBy>Jan Havlíček</cp:lastModifiedBy>
  <cp:lastPrinted>2000-12-04T20:56:39Z</cp:lastPrinted>
  <dcterms:created xsi:type="dcterms:W3CDTF">2000-08-30T14:34:04Z</dcterms:created>
  <dcterms:modified xsi:type="dcterms:W3CDTF">2023-09-15T14:49:03Z</dcterms:modified>
</cp:coreProperties>
</file>