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ED8E66-7288-406A-9268-31535BF641C4}" xr6:coauthVersionLast="47" xr6:coauthVersionMax="47" xr10:uidLastSave="{00000000-0000-0000-0000-000000000000}"/>
  <bookViews>
    <workbookView xWindow="-120" yWindow="-120" windowWidth="38640" windowHeight="15720" tabRatio="841" activeTab="2"/>
  </bookViews>
  <sheets>
    <sheet name="Printout" sheetId="2" r:id="rId1"/>
    <sheet name="TOTAL" sheetId="5" r:id="rId2"/>
    <sheet name="Check" sheetId="4" r:id="rId3"/>
    <sheet name="RECLASS" sheetId="6" r:id="rId4"/>
    <sheet name="TIE-OUT" sheetId="7" r:id="rId5"/>
    <sheet name="CE-FLSH" sheetId="8" r:id="rId6"/>
    <sheet name="SITHE-FLSH" sheetId="53" r:id="rId7"/>
    <sheet name="ARUBA-FLSH" sheetId="49" r:id="rId8"/>
    <sheet name="EAST-EGM-FLSH" sheetId="9" r:id="rId9"/>
    <sheet name="EAST-LRC-FLSH" sheetId="11" r:id="rId10"/>
    <sheet name="EAST-CON-FLSH" sheetId="12" r:id="rId11"/>
    <sheet name="BGC-EGM-FLSH" sheetId="10" r:id="rId12"/>
    <sheet name="TX-EGM-FLSH" sheetId="13" r:id="rId13"/>
    <sheet name="TX-HPLR-FLSH" sheetId="14" r:id="rId14"/>
    <sheet name="TX-HPLC-FLSH" sheetId="45" r:id="rId15"/>
    <sheet name="TX-CON-FLSH" sheetId="15" r:id="rId16"/>
    <sheet name="WE-FLSH" sheetId="16" r:id="rId17"/>
    <sheet name="DEN-FLSH" sheetId="56" r:id="rId18"/>
    <sheet name="STG_FLSH" sheetId="18" r:id="rId19"/>
    <sheet name="ONT_FLSH" sheetId="19" r:id="rId20"/>
    <sheet name="BUG_FLSH" sheetId="17" r:id="rId21"/>
    <sheet name="CE_GL" sheetId="20" r:id="rId22"/>
    <sheet name="SITHE_GL" sheetId="54" r:id="rId23"/>
    <sheet name="ARUBA_GL" sheetId="48" r:id="rId24"/>
    <sheet name="EAST-EGM-GL" sheetId="21" r:id="rId25"/>
    <sheet name="EAST-LRC-GL" sheetId="23" r:id="rId26"/>
    <sheet name="EAST-CON-GL " sheetId="24" r:id="rId27"/>
    <sheet name="BGC-EGM-GL" sheetId="22" r:id="rId28"/>
    <sheet name="TX-EGM-GL" sheetId="25" r:id="rId29"/>
    <sheet name="TX-HPLR-GL " sheetId="26" r:id="rId30"/>
    <sheet name="TX-HPLC-GL" sheetId="46" r:id="rId31"/>
    <sheet name="TX-CON-GL " sheetId="27" r:id="rId32"/>
    <sheet name="WE-GL " sheetId="28" r:id="rId33"/>
    <sheet name="DEN-GL" sheetId="55" r:id="rId34"/>
    <sheet name="BUG_GL" sheetId="29" r:id="rId35"/>
    <sheet name="STG_GL" sheetId="30" r:id="rId36"/>
    <sheet name="ONT_GL " sheetId="31" r:id="rId37"/>
    <sheet name="CE-VAR" sheetId="32" r:id="rId38"/>
    <sheet name="SITHE-VAR" sheetId="52" r:id="rId39"/>
    <sheet name="ARUBA-VAR" sheetId="50" r:id="rId40"/>
    <sheet name="EAST-EGM-VAR" sheetId="33" r:id="rId41"/>
    <sheet name="EAST-LRC-VAR" sheetId="35" r:id="rId42"/>
    <sheet name="EAST-CON-VAR" sheetId="36" r:id="rId43"/>
    <sheet name="BGC-EGM-VAR" sheetId="34" r:id="rId44"/>
    <sheet name="TX-EGM-VAR" sheetId="37" r:id="rId45"/>
    <sheet name="TX-HPLR-VAR " sheetId="38" r:id="rId46"/>
    <sheet name="TX-HPLC-VAR" sheetId="47" r:id="rId47"/>
    <sheet name="TX-CON-VAR" sheetId="39" r:id="rId48"/>
    <sheet name="WE-VAR" sheetId="40" r:id="rId49"/>
    <sheet name="DEN-VAR" sheetId="57" r:id="rId50"/>
    <sheet name="STG_VAR" sheetId="42" r:id="rId51"/>
    <sheet name="ONT_VAR" sheetId="43" r:id="rId52"/>
    <sheet name="BUG_VAR" sheetId="41" r:id="rId53"/>
    <sheet name="Actuals" sheetId="44" r:id="rId54"/>
  </sheets>
  <externalReferences>
    <externalReference r:id="rId55"/>
    <externalReference r:id="rId56"/>
  </externalReferences>
  <definedNames>
    <definedName name="canada">[0]!canada</definedName>
    <definedName name="central">[0]!central</definedName>
    <definedName name="checkbalance">Actuals!$D$636:$AC$651</definedName>
    <definedName name="complete">[0]!complete</definedName>
    <definedName name="northeast">[0]!northeast</definedName>
    <definedName name="_xlnm.Print_Area" localSheetId="53">Actuals!$D$636:$I$651</definedName>
    <definedName name="_xlnm.Print_Area" localSheetId="11">'BGC-EGM-FLSH'!$A$1:$M$82</definedName>
    <definedName name="_xlnm.Print_Area" localSheetId="43">'BGC-EGM-VAR'!$A$1:$I$82</definedName>
    <definedName name="_xlnm.Print_Area" localSheetId="52">BUG_VAR!$A$1:$I$82</definedName>
    <definedName name="_xlnm.Print_Area" localSheetId="37">'CE-VAR'!$A$1:$I$82</definedName>
    <definedName name="_xlnm.Print_Area" localSheetId="2">Check!$A$1:$H$30</definedName>
    <definedName name="_xlnm.Print_Area" localSheetId="10">'EAST-CON-FLSH'!$A$1:$M$82</definedName>
    <definedName name="_xlnm.Print_Area" localSheetId="42">'EAST-CON-VAR'!$A$1:$I$82</definedName>
    <definedName name="_xlnm.Print_Area" localSheetId="8">'EAST-EGM-FLSH'!$A$1:$M$82</definedName>
    <definedName name="_xlnm.Print_Area" localSheetId="40">'EAST-EGM-VAR'!$A$1:$I$82</definedName>
    <definedName name="_xlnm.Print_Area" localSheetId="9">'EAST-LRC-FLSH'!$A$1:$M$82</definedName>
    <definedName name="_xlnm.Print_Area" localSheetId="41">'EAST-LRC-VAR'!$A$1:$I$82</definedName>
    <definedName name="_xlnm.Print_Area" localSheetId="51">ONT_VAR!$A$1:$I$82</definedName>
    <definedName name="_xlnm.Print_Area" localSheetId="3">RECLASS!$A$1:$AG$82</definedName>
    <definedName name="_xlnm.Print_Area" localSheetId="50">STG_VAR!$A$1:$I$82</definedName>
    <definedName name="_xlnm.Print_Area" localSheetId="4">'TIE-OUT'!$A$1:$AG$95</definedName>
    <definedName name="_xlnm.Print_Area" localSheetId="1">TOTAL!$A$1:$I$82</definedName>
    <definedName name="_xlnm.Print_Area" localSheetId="15">'TX-CON-FLSH'!$A$1:$M$82</definedName>
    <definedName name="_xlnm.Print_Area" localSheetId="47">'TX-CON-VAR'!$A$1:$I$82</definedName>
    <definedName name="_xlnm.Print_Area" localSheetId="12">'TX-EGM-FLSH'!$A$1:$M$82</definedName>
    <definedName name="_xlnm.Print_Area" localSheetId="44">'TX-EGM-VAR'!$A$1:$I$82</definedName>
    <definedName name="_xlnm.Print_Area" localSheetId="13">'TX-HPLR-FLSH'!$A$1:$M$82</definedName>
    <definedName name="_xlnm.Print_Area" localSheetId="45">'TX-HPLR-VAR '!$A$1:$I$82</definedName>
    <definedName name="_xlnm.Print_Area" localSheetId="16">'WE-FLSH'!$A$1:$M$82</definedName>
    <definedName name="_xlnm.Print_Area" localSheetId="48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D635" i="44"/>
  <c r="H636" i="44"/>
  <c r="J636" i="44"/>
  <c r="L636" i="44"/>
  <c r="N636" i="44"/>
  <c r="P636" i="44"/>
  <c r="R636" i="44"/>
  <c r="T636" i="44"/>
  <c r="V636" i="44"/>
  <c r="X636" i="44"/>
  <c r="Z636" i="44"/>
  <c r="AB636" i="44"/>
  <c r="F638" i="44"/>
  <c r="G638" i="44"/>
  <c r="H638" i="44"/>
  <c r="I638" i="44"/>
  <c r="J638" i="44"/>
  <c r="K638" i="44"/>
  <c r="L638" i="44"/>
  <c r="M638" i="44"/>
  <c r="N638" i="44"/>
  <c r="O638" i="44"/>
  <c r="P638" i="44"/>
  <c r="Q638" i="44"/>
  <c r="R638" i="44"/>
  <c r="S638" i="44"/>
  <c r="T638" i="44"/>
  <c r="U638" i="44"/>
  <c r="V638" i="44"/>
  <c r="W638" i="44"/>
  <c r="X638" i="44"/>
  <c r="Y638" i="44"/>
  <c r="Z638" i="44"/>
  <c r="AA638" i="44"/>
  <c r="AB638" i="44"/>
  <c r="AC638" i="44"/>
  <c r="F639" i="44"/>
  <c r="G639" i="44"/>
  <c r="H639" i="44"/>
  <c r="I639" i="44"/>
  <c r="J639" i="44"/>
  <c r="K639" i="44"/>
  <c r="L639" i="44"/>
  <c r="M639" i="44"/>
  <c r="N639" i="44"/>
  <c r="O639" i="44"/>
  <c r="P639" i="44"/>
  <c r="Q639" i="44"/>
  <c r="R639" i="44"/>
  <c r="S639" i="44"/>
  <c r="T639" i="44"/>
  <c r="U639" i="44"/>
  <c r="V639" i="44"/>
  <c r="W639" i="44"/>
  <c r="X639" i="44"/>
  <c r="Y639" i="44"/>
  <c r="Z639" i="44"/>
  <c r="AA639" i="44"/>
  <c r="AB639" i="44"/>
  <c r="AC639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F652" i="44"/>
  <c r="G652" i="44"/>
  <c r="H652" i="44"/>
  <c r="I652" i="44"/>
  <c r="J652" i="44"/>
  <c r="K652" i="44"/>
  <c r="L652" i="44"/>
  <c r="M652" i="44"/>
  <c r="N652" i="44"/>
  <c r="O652" i="44"/>
  <c r="P652" i="44"/>
  <c r="Q652" i="44"/>
  <c r="R652" i="44"/>
  <c r="S652" i="44"/>
  <c r="T652" i="44"/>
  <c r="U652" i="44"/>
  <c r="V652" i="44"/>
  <c r="W652" i="44"/>
  <c r="X652" i="44"/>
  <c r="Y652" i="44"/>
  <c r="Z652" i="44"/>
  <c r="AA652" i="44"/>
  <c r="AB652" i="44"/>
  <c r="AC652" i="44"/>
  <c r="F653" i="44"/>
  <c r="G653" i="44"/>
  <c r="H653" i="44"/>
  <c r="I653" i="44"/>
  <c r="J653" i="44"/>
  <c r="K653" i="44"/>
  <c r="L653" i="44"/>
  <c r="M653" i="44"/>
  <c r="N653" i="44"/>
  <c r="O653" i="44"/>
  <c r="P653" i="44"/>
  <c r="Q653" i="44"/>
  <c r="R653" i="44"/>
  <c r="S653" i="44"/>
  <c r="T653" i="44"/>
  <c r="U653" i="44"/>
  <c r="V653" i="44"/>
  <c r="W653" i="44"/>
  <c r="X653" i="44"/>
  <c r="Y653" i="44"/>
  <c r="Z653" i="44"/>
  <c r="AA653" i="44"/>
  <c r="AB653" i="44"/>
  <c r="AC653" i="44"/>
  <c r="A5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Z11" i="48"/>
  <c r="AA11" i="48"/>
  <c r="AB11" i="48"/>
  <c r="AC11" i="48"/>
  <c r="AD11" i="48"/>
  <c r="AE11" i="48"/>
  <c r="AF11" i="48"/>
  <c r="AG11" i="48"/>
  <c r="AH11" i="48"/>
  <c r="AI11" i="48"/>
  <c r="AJ11" i="48"/>
  <c r="AK11" i="48"/>
  <c r="AL11" i="48"/>
  <c r="AM11" i="48"/>
  <c r="AN11" i="48"/>
  <c r="AO11" i="48"/>
  <c r="D12" i="48"/>
  <c r="E12" i="48"/>
  <c r="F12" i="48"/>
  <c r="G12" i="48"/>
  <c r="H12" i="48"/>
  <c r="I12" i="48"/>
  <c r="J12" i="48"/>
  <c r="K12" i="48"/>
  <c r="L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Z12" i="48"/>
  <c r="AA12" i="48"/>
  <c r="AB12" i="48"/>
  <c r="AC12" i="48"/>
  <c r="AD12" i="48"/>
  <c r="AE12" i="48"/>
  <c r="AF12" i="48"/>
  <c r="AG12" i="48"/>
  <c r="AH12" i="48"/>
  <c r="AI12" i="48"/>
  <c r="AJ12" i="48"/>
  <c r="AK12" i="48"/>
  <c r="AL12" i="48"/>
  <c r="AM12" i="48"/>
  <c r="AN12" i="48"/>
  <c r="AO12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Z13" i="48"/>
  <c r="AA13" i="48"/>
  <c r="AB13" i="48"/>
  <c r="AC13" i="48"/>
  <c r="AD13" i="48"/>
  <c r="AE13" i="48"/>
  <c r="AF13" i="48"/>
  <c r="AG13" i="48"/>
  <c r="AH13" i="48"/>
  <c r="AI13" i="48"/>
  <c r="AJ13" i="48"/>
  <c r="AK13" i="48"/>
  <c r="AL13" i="48"/>
  <c r="AM13" i="48"/>
  <c r="AN13" i="48"/>
  <c r="AO13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Z14" i="48"/>
  <c r="AA14" i="48"/>
  <c r="AB14" i="48"/>
  <c r="AC14" i="48"/>
  <c r="AD14" i="48"/>
  <c r="AE14" i="48"/>
  <c r="AF14" i="48"/>
  <c r="AG14" i="48"/>
  <c r="AH14" i="48"/>
  <c r="AI14" i="48"/>
  <c r="AJ14" i="48"/>
  <c r="AK14" i="48"/>
  <c r="AL14" i="48"/>
  <c r="AM14" i="48"/>
  <c r="AN14" i="48"/>
  <c r="AO14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Z15" i="48"/>
  <c r="AA15" i="48"/>
  <c r="AB15" i="48"/>
  <c r="AC15" i="48"/>
  <c r="AD15" i="48"/>
  <c r="AE15" i="48"/>
  <c r="AF15" i="48"/>
  <c r="AG15" i="48"/>
  <c r="AH15" i="48"/>
  <c r="AI15" i="48"/>
  <c r="AJ15" i="48"/>
  <c r="AK15" i="48"/>
  <c r="AL15" i="48"/>
  <c r="AM15" i="48"/>
  <c r="AN15" i="48"/>
  <c r="AO15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AF16" i="48"/>
  <c r="AG16" i="48"/>
  <c r="AH16" i="48"/>
  <c r="AI16" i="48"/>
  <c r="AJ16" i="48"/>
  <c r="AK16" i="48"/>
  <c r="AL16" i="48"/>
  <c r="AM16" i="48"/>
  <c r="AN16" i="48"/>
  <c r="AO16" i="48"/>
  <c r="D19" i="48"/>
  <c r="E19" i="48"/>
  <c r="F19" i="48"/>
  <c r="G19" i="48"/>
  <c r="H19" i="48"/>
  <c r="I19" i="48"/>
  <c r="J19" i="48"/>
  <c r="K19" i="48"/>
  <c r="L19" i="48"/>
  <c r="M19" i="48"/>
  <c r="N19" i="48"/>
  <c r="O19" i="48"/>
  <c r="P19" i="48"/>
  <c r="Q19" i="48"/>
  <c r="R19" i="48"/>
  <c r="T19" i="48"/>
  <c r="U19" i="48"/>
  <c r="V19" i="48"/>
  <c r="W19" i="48"/>
  <c r="X19" i="48"/>
  <c r="Y19" i="48"/>
  <c r="Z19" i="48"/>
  <c r="AA19" i="48"/>
  <c r="AB19" i="48"/>
  <c r="AC19" i="48"/>
  <c r="AD19" i="48"/>
  <c r="AE19" i="48"/>
  <c r="AF19" i="48"/>
  <c r="AG19" i="48"/>
  <c r="AH19" i="48"/>
  <c r="AI19" i="48"/>
  <c r="AJ19" i="48"/>
  <c r="AK19" i="48"/>
  <c r="AL19" i="48"/>
  <c r="AM19" i="48"/>
  <c r="AN19" i="48"/>
  <c r="AO19" i="48"/>
  <c r="D20" i="48"/>
  <c r="E20" i="48"/>
  <c r="F20" i="48"/>
  <c r="G20" i="48"/>
  <c r="H20" i="48"/>
  <c r="I20" i="48"/>
  <c r="J20" i="48"/>
  <c r="K20" i="48"/>
  <c r="L20" i="48"/>
  <c r="M20" i="48"/>
  <c r="N20" i="48"/>
  <c r="O20" i="48"/>
  <c r="P20" i="48"/>
  <c r="Q20" i="48"/>
  <c r="R20" i="48"/>
  <c r="S20" i="48"/>
  <c r="T20" i="48"/>
  <c r="U20" i="48"/>
  <c r="V20" i="48"/>
  <c r="W20" i="48"/>
  <c r="X20" i="48"/>
  <c r="Y20" i="48"/>
  <c r="Z20" i="48"/>
  <c r="AA20" i="48"/>
  <c r="AB20" i="48"/>
  <c r="AC20" i="48"/>
  <c r="AD20" i="48"/>
  <c r="AE20" i="48"/>
  <c r="AF20" i="48"/>
  <c r="AG20" i="48"/>
  <c r="AH20" i="48"/>
  <c r="AI20" i="48"/>
  <c r="AJ20" i="48"/>
  <c r="AK20" i="48"/>
  <c r="AL20" i="48"/>
  <c r="AM20" i="48"/>
  <c r="AN20" i="48"/>
  <c r="AO20" i="48"/>
  <c r="D21" i="48"/>
  <c r="E21" i="48"/>
  <c r="F21" i="48"/>
  <c r="G21" i="48"/>
  <c r="H21" i="48"/>
  <c r="I21" i="48"/>
  <c r="J21" i="48"/>
  <c r="K21" i="48"/>
  <c r="L21" i="48"/>
  <c r="M21" i="48"/>
  <c r="N21" i="48"/>
  <c r="O21" i="48"/>
  <c r="P21" i="48"/>
  <c r="Q21" i="48"/>
  <c r="R21" i="48"/>
  <c r="S21" i="48"/>
  <c r="T21" i="48"/>
  <c r="U21" i="48"/>
  <c r="V21" i="48"/>
  <c r="W21" i="48"/>
  <c r="X21" i="48"/>
  <c r="Y21" i="48"/>
  <c r="Z21" i="48"/>
  <c r="AA21" i="48"/>
  <c r="AB21" i="48"/>
  <c r="AC21" i="48"/>
  <c r="AD21" i="48"/>
  <c r="AE21" i="48"/>
  <c r="AF21" i="48"/>
  <c r="AG21" i="48"/>
  <c r="AH21" i="48"/>
  <c r="AI21" i="48"/>
  <c r="AJ21" i="48"/>
  <c r="AK21" i="48"/>
  <c r="AL21" i="48"/>
  <c r="AM21" i="48"/>
  <c r="AN21" i="48"/>
  <c r="AO21" i="48"/>
  <c r="D22" i="48"/>
  <c r="E22" i="48"/>
  <c r="F22" i="48"/>
  <c r="G22" i="48"/>
  <c r="H22" i="48"/>
  <c r="I22" i="48"/>
  <c r="J22" i="48"/>
  <c r="K22" i="48"/>
  <c r="L22" i="48"/>
  <c r="M22" i="48"/>
  <c r="N22" i="48"/>
  <c r="O22" i="48"/>
  <c r="P22" i="48"/>
  <c r="Q22" i="48"/>
  <c r="R22" i="48"/>
  <c r="S22" i="48"/>
  <c r="T22" i="48"/>
  <c r="U22" i="48"/>
  <c r="V22" i="48"/>
  <c r="W22" i="48"/>
  <c r="X22" i="48"/>
  <c r="Y22" i="48"/>
  <c r="Z22" i="48"/>
  <c r="AA22" i="48"/>
  <c r="AB22" i="48"/>
  <c r="AC22" i="48"/>
  <c r="AD22" i="48"/>
  <c r="AE22" i="48"/>
  <c r="AF22" i="48"/>
  <c r="AG22" i="48"/>
  <c r="AH22" i="48"/>
  <c r="AI22" i="48"/>
  <c r="AJ22" i="48"/>
  <c r="AK22" i="48"/>
  <c r="AL22" i="48"/>
  <c r="AM22" i="48"/>
  <c r="AN22" i="48"/>
  <c r="AO22" i="48"/>
  <c r="D23" i="48"/>
  <c r="E23" i="48"/>
  <c r="F23" i="48"/>
  <c r="G23" i="48"/>
  <c r="H23" i="48"/>
  <c r="I23" i="48"/>
  <c r="J23" i="48"/>
  <c r="K23" i="48"/>
  <c r="L23" i="48"/>
  <c r="M23" i="48"/>
  <c r="N23" i="48"/>
  <c r="O23" i="48"/>
  <c r="P23" i="48"/>
  <c r="Q23" i="48"/>
  <c r="R23" i="48"/>
  <c r="S23" i="48"/>
  <c r="T23" i="48"/>
  <c r="U23" i="48"/>
  <c r="V23" i="48"/>
  <c r="W23" i="48"/>
  <c r="X23" i="48"/>
  <c r="Y23" i="48"/>
  <c r="Z23" i="48"/>
  <c r="AA23" i="48"/>
  <c r="AB23" i="48"/>
  <c r="AC23" i="48"/>
  <c r="AD23" i="48"/>
  <c r="AE23" i="48"/>
  <c r="AF23" i="48"/>
  <c r="AG23" i="48"/>
  <c r="AH23" i="48"/>
  <c r="AI23" i="48"/>
  <c r="AJ23" i="48"/>
  <c r="AK23" i="48"/>
  <c r="AL23" i="48"/>
  <c r="AM23" i="48"/>
  <c r="AN23" i="48"/>
  <c r="AO23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AF24" i="48"/>
  <c r="AG24" i="48"/>
  <c r="AH24" i="48"/>
  <c r="AI24" i="48"/>
  <c r="AJ24" i="48"/>
  <c r="AK24" i="48"/>
  <c r="AL24" i="48"/>
  <c r="AM24" i="48"/>
  <c r="AN24" i="48"/>
  <c r="AO24" i="48"/>
  <c r="D27" i="48"/>
  <c r="E27" i="48"/>
  <c r="F27" i="48"/>
  <c r="G27" i="48"/>
  <c r="H27" i="48"/>
  <c r="I27" i="48"/>
  <c r="J27" i="48"/>
  <c r="K27" i="48"/>
  <c r="L27" i="48"/>
  <c r="M27" i="48"/>
  <c r="N27" i="48"/>
  <c r="O27" i="48"/>
  <c r="P27" i="48"/>
  <c r="Q27" i="48"/>
  <c r="R27" i="48"/>
  <c r="S27" i="48"/>
  <c r="T27" i="48"/>
  <c r="U27" i="48"/>
  <c r="V27" i="48"/>
  <c r="W27" i="48"/>
  <c r="X27" i="48"/>
  <c r="Y27" i="48"/>
  <c r="Z27" i="48"/>
  <c r="AA27" i="48"/>
  <c r="AB27" i="48"/>
  <c r="AC27" i="48"/>
  <c r="AD27" i="48"/>
  <c r="AE27" i="48"/>
  <c r="AF27" i="48"/>
  <c r="AG27" i="48"/>
  <c r="AH27" i="48"/>
  <c r="AI27" i="48"/>
  <c r="AJ27" i="48"/>
  <c r="AK27" i="48"/>
  <c r="AL27" i="48"/>
  <c r="AM27" i="48"/>
  <c r="AN27" i="48"/>
  <c r="AO27" i="48"/>
  <c r="D28" i="48"/>
  <c r="E28" i="48"/>
  <c r="F28" i="48"/>
  <c r="G28" i="48"/>
  <c r="H28" i="48"/>
  <c r="I28" i="48"/>
  <c r="J28" i="48"/>
  <c r="K28" i="48"/>
  <c r="L28" i="48"/>
  <c r="M28" i="48"/>
  <c r="N28" i="48"/>
  <c r="O28" i="48"/>
  <c r="P28" i="48"/>
  <c r="Q28" i="48"/>
  <c r="R28" i="48"/>
  <c r="S28" i="48"/>
  <c r="T28" i="48"/>
  <c r="U28" i="48"/>
  <c r="V28" i="48"/>
  <c r="W28" i="48"/>
  <c r="X28" i="48"/>
  <c r="Y28" i="48"/>
  <c r="Z28" i="48"/>
  <c r="AA28" i="48"/>
  <c r="AB28" i="48"/>
  <c r="AC28" i="48"/>
  <c r="AD28" i="48"/>
  <c r="AE28" i="48"/>
  <c r="AF28" i="48"/>
  <c r="AG28" i="48"/>
  <c r="AH28" i="48"/>
  <c r="AI28" i="48"/>
  <c r="AJ28" i="48"/>
  <c r="AK28" i="48"/>
  <c r="AL28" i="48"/>
  <c r="AM28" i="48"/>
  <c r="AN28" i="48"/>
  <c r="AO28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W29" i="48"/>
  <c r="X29" i="48"/>
  <c r="Y29" i="48"/>
  <c r="Z29" i="48"/>
  <c r="AA29" i="48"/>
  <c r="AB29" i="48"/>
  <c r="AC29" i="48"/>
  <c r="AD29" i="48"/>
  <c r="AE29" i="48"/>
  <c r="AF29" i="48"/>
  <c r="AG29" i="48"/>
  <c r="AH29" i="48"/>
  <c r="AI29" i="48"/>
  <c r="AJ29" i="48"/>
  <c r="AK29" i="48"/>
  <c r="AL29" i="48"/>
  <c r="AM29" i="48"/>
  <c r="AN29" i="48"/>
  <c r="AO29" i="48"/>
  <c r="D32" i="48"/>
  <c r="E32" i="48"/>
  <c r="F32" i="48"/>
  <c r="G32" i="48"/>
  <c r="H32" i="48"/>
  <c r="I32" i="48"/>
  <c r="J32" i="48"/>
  <c r="K32" i="48"/>
  <c r="L32" i="48"/>
  <c r="M32" i="48"/>
  <c r="N32" i="48"/>
  <c r="O32" i="48"/>
  <c r="P32" i="48"/>
  <c r="Q32" i="48"/>
  <c r="R32" i="48"/>
  <c r="S32" i="48"/>
  <c r="T32" i="48"/>
  <c r="U32" i="48"/>
  <c r="V32" i="48"/>
  <c r="W32" i="48"/>
  <c r="X32" i="48"/>
  <c r="Y32" i="48"/>
  <c r="Z32" i="48"/>
  <c r="AA32" i="48"/>
  <c r="AB32" i="48"/>
  <c r="AC32" i="48"/>
  <c r="AD32" i="48"/>
  <c r="AE32" i="48"/>
  <c r="AF32" i="48"/>
  <c r="AG32" i="48"/>
  <c r="AH32" i="48"/>
  <c r="AI32" i="48"/>
  <c r="AJ32" i="48"/>
  <c r="AK32" i="48"/>
  <c r="AL32" i="48"/>
  <c r="AM32" i="48"/>
  <c r="AN32" i="48"/>
  <c r="AO32" i="48"/>
  <c r="D33" i="48"/>
  <c r="E33" i="48"/>
  <c r="F33" i="48"/>
  <c r="G33" i="48"/>
  <c r="H33" i="48"/>
  <c r="I33" i="48"/>
  <c r="J33" i="48"/>
  <c r="K33" i="48"/>
  <c r="L33" i="48"/>
  <c r="M33" i="48"/>
  <c r="N33" i="48"/>
  <c r="O33" i="48"/>
  <c r="P33" i="48"/>
  <c r="Q33" i="48"/>
  <c r="R33" i="48"/>
  <c r="S33" i="48"/>
  <c r="T33" i="48"/>
  <c r="U33" i="48"/>
  <c r="V33" i="48"/>
  <c r="W33" i="48"/>
  <c r="X33" i="48"/>
  <c r="Y33" i="48"/>
  <c r="Z33" i="48"/>
  <c r="AA33" i="48"/>
  <c r="AB33" i="48"/>
  <c r="AC33" i="48"/>
  <c r="AD33" i="48"/>
  <c r="AE33" i="48"/>
  <c r="AF33" i="48"/>
  <c r="AG33" i="48"/>
  <c r="AH33" i="48"/>
  <c r="AI33" i="48"/>
  <c r="AJ33" i="48"/>
  <c r="AK33" i="48"/>
  <c r="AL33" i="48"/>
  <c r="AM33" i="48"/>
  <c r="AN33" i="48"/>
  <c r="AO33" i="48"/>
  <c r="D34" i="48"/>
  <c r="E34" i="48"/>
  <c r="F34" i="48"/>
  <c r="G34" i="48"/>
  <c r="H34" i="48"/>
  <c r="I34" i="48"/>
  <c r="J34" i="48"/>
  <c r="K34" i="48"/>
  <c r="L34" i="48"/>
  <c r="M34" i="48"/>
  <c r="N34" i="48"/>
  <c r="O34" i="48"/>
  <c r="P34" i="48"/>
  <c r="Q34" i="48"/>
  <c r="R34" i="48"/>
  <c r="S34" i="48"/>
  <c r="T34" i="48"/>
  <c r="U34" i="48"/>
  <c r="V34" i="48"/>
  <c r="W34" i="48"/>
  <c r="X34" i="48"/>
  <c r="Y34" i="48"/>
  <c r="Z34" i="48"/>
  <c r="AA34" i="48"/>
  <c r="AB34" i="48"/>
  <c r="AC34" i="48"/>
  <c r="AD34" i="48"/>
  <c r="AE34" i="48"/>
  <c r="AF34" i="48"/>
  <c r="AG34" i="48"/>
  <c r="AH34" i="48"/>
  <c r="AI34" i="48"/>
  <c r="AJ34" i="48"/>
  <c r="AK34" i="48"/>
  <c r="AL34" i="48"/>
  <c r="AM34" i="48"/>
  <c r="AN34" i="48"/>
  <c r="AO34" i="48"/>
  <c r="D35" i="48"/>
  <c r="E35" i="48"/>
  <c r="F35" i="48"/>
  <c r="G35" i="48"/>
  <c r="H35" i="48"/>
  <c r="I35" i="48"/>
  <c r="J35" i="48"/>
  <c r="K35" i="48"/>
  <c r="L35" i="48"/>
  <c r="M35" i="48"/>
  <c r="N35" i="48"/>
  <c r="O35" i="48"/>
  <c r="P35" i="48"/>
  <c r="Q35" i="48"/>
  <c r="R35" i="48"/>
  <c r="S35" i="48"/>
  <c r="T35" i="48"/>
  <c r="U35" i="48"/>
  <c r="V35" i="48"/>
  <c r="W35" i="48"/>
  <c r="X35" i="48"/>
  <c r="Y35" i="48"/>
  <c r="Z35" i="48"/>
  <c r="AA35" i="48"/>
  <c r="AB35" i="48"/>
  <c r="AC35" i="48"/>
  <c r="AD35" i="48"/>
  <c r="AE35" i="48"/>
  <c r="AF35" i="48"/>
  <c r="AG35" i="48"/>
  <c r="AH35" i="48"/>
  <c r="AI35" i="48"/>
  <c r="AJ35" i="48"/>
  <c r="AK35" i="48"/>
  <c r="AL35" i="48"/>
  <c r="AM35" i="48"/>
  <c r="AN35" i="48"/>
  <c r="AO35" i="48"/>
  <c r="D36" i="48"/>
  <c r="E36" i="48"/>
  <c r="F36" i="48"/>
  <c r="G36" i="48"/>
  <c r="H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AF36" i="48"/>
  <c r="AG36" i="48"/>
  <c r="AH36" i="48"/>
  <c r="AI36" i="48"/>
  <c r="AJ36" i="48"/>
  <c r="AK36" i="48"/>
  <c r="AL36" i="48"/>
  <c r="AM36" i="48"/>
  <c r="AN36" i="48"/>
  <c r="AO36" i="48"/>
  <c r="D39" i="48"/>
  <c r="E39" i="48"/>
  <c r="F39" i="48"/>
  <c r="G39" i="48"/>
  <c r="H39" i="48"/>
  <c r="I39" i="48"/>
  <c r="J39" i="48"/>
  <c r="K39" i="48"/>
  <c r="L39" i="48"/>
  <c r="M39" i="48"/>
  <c r="N39" i="48"/>
  <c r="O39" i="48"/>
  <c r="P39" i="48"/>
  <c r="Q39" i="48"/>
  <c r="R39" i="48"/>
  <c r="S39" i="48"/>
  <c r="T39" i="48"/>
  <c r="U39" i="48"/>
  <c r="V39" i="48"/>
  <c r="W39" i="48"/>
  <c r="X39" i="48"/>
  <c r="Y39" i="48"/>
  <c r="Z39" i="48"/>
  <c r="AA39" i="48"/>
  <c r="AB39" i="48"/>
  <c r="AC39" i="48"/>
  <c r="AD39" i="48"/>
  <c r="AE39" i="48"/>
  <c r="AF39" i="48"/>
  <c r="AG39" i="48"/>
  <c r="AH39" i="48"/>
  <c r="AI39" i="48"/>
  <c r="AJ39" i="48"/>
  <c r="AK39" i="48"/>
  <c r="AL39" i="48"/>
  <c r="AM39" i="48"/>
  <c r="AN39" i="48"/>
  <c r="AO39" i="48"/>
  <c r="D40" i="48"/>
  <c r="E40" i="48"/>
  <c r="F40" i="48"/>
  <c r="G40" i="48"/>
  <c r="H40" i="48"/>
  <c r="I40" i="48"/>
  <c r="J40" i="48"/>
  <c r="K40" i="48"/>
  <c r="L40" i="48"/>
  <c r="M40" i="48"/>
  <c r="N40" i="48"/>
  <c r="O40" i="48"/>
  <c r="P40" i="48"/>
  <c r="Q40" i="48"/>
  <c r="R40" i="48"/>
  <c r="S40" i="48"/>
  <c r="T40" i="48"/>
  <c r="U40" i="48"/>
  <c r="V40" i="48"/>
  <c r="W40" i="48"/>
  <c r="X40" i="48"/>
  <c r="Y40" i="48"/>
  <c r="Z40" i="48"/>
  <c r="AA40" i="48"/>
  <c r="AB40" i="48"/>
  <c r="AC40" i="48"/>
  <c r="AD40" i="48"/>
  <c r="AE40" i="48"/>
  <c r="AF40" i="48"/>
  <c r="AG40" i="48"/>
  <c r="AH40" i="48"/>
  <c r="AI40" i="48"/>
  <c r="AJ40" i="48"/>
  <c r="AK40" i="48"/>
  <c r="AL40" i="48"/>
  <c r="AM40" i="48"/>
  <c r="AN40" i="48"/>
  <c r="AO40" i="48"/>
  <c r="D41" i="48"/>
  <c r="E41" i="48"/>
  <c r="F41" i="48"/>
  <c r="G41" i="48"/>
  <c r="H41" i="48"/>
  <c r="I41" i="48"/>
  <c r="J41" i="48"/>
  <c r="K41" i="48"/>
  <c r="L41" i="48"/>
  <c r="M41" i="48"/>
  <c r="N41" i="48"/>
  <c r="O41" i="48"/>
  <c r="P41" i="48"/>
  <c r="Q41" i="48"/>
  <c r="R41" i="48"/>
  <c r="S41" i="48"/>
  <c r="T41" i="48"/>
  <c r="U41" i="48"/>
  <c r="V41" i="48"/>
  <c r="W41" i="48"/>
  <c r="X41" i="48"/>
  <c r="Y41" i="48"/>
  <c r="Z41" i="48"/>
  <c r="AA41" i="48"/>
  <c r="AB41" i="48"/>
  <c r="AC41" i="48"/>
  <c r="AD41" i="48"/>
  <c r="AE41" i="48"/>
  <c r="AF41" i="48"/>
  <c r="AG41" i="48"/>
  <c r="AH41" i="48"/>
  <c r="AI41" i="48"/>
  <c r="AJ41" i="48"/>
  <c r="AK41" i="48"/>
  <c r="AL41" i="48"/>
  <c r="AM41" i="48"/>
  <c r="AN41" i="48"/>
  <c r="AO41" i="48"/>
  <c r="D42" i="48"/>
  <c r="E42" i="48"/>
  <c r="F42" i="48"/>
  <c r="G42" i="48"/>
  <c r="H42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AB42" i="48"/>
  <c r="AC42" i="48"/>
  <c r="AD42" i="48"/>
  <c r="AE42" i="48"/>
  <c r="AF42" i="48"/>
  <c r="AG42" i="48"/>
  <c r="AH42" i="48"/>
  <c r="AI42" i="48"/>
  <c r="AJ42" i="48"/>
  <c r="AK42" i="48"/>
  <c r="AL42" i="48"/>
  <c r="AM42" i="48"/>
  <c r="AN42" i="48"/>
  <c r="AO42" i="48"/>
  <c r="D43" i="48"/>
  <c r="E43" i="48"/>
  <c r="F43" i="48"/>
  <c r="G43" i="48"/>
  <c r="H43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AF43" i="48"/>
  <c r="AG43" i="48"/>
  <c r="AH43" i="48"/>
  <c r="AI43" i="48"/>
  <c r="AJ43" i="48"/>
  <c r="AK43" i="48"/>
  <c r="AL43" i="48"/>
  <c r="AM43" i="48"/>
  <c r="AN43" i="48"/>
  <c r="AO43" i="48"/>
  <c r="D45" i="48"/>
  <c r="E45" i="48"/>
  <c r="F45" i="48"/>
  <c r="G45" i="48"/>
  <c r="H45" i="48"/>
  <c r="I45" i="48"/>
  <c r="J45" i="48"/>
  <c r="K45" i="48"/>
  <c r="L45" i="48"/>
  <c r="M45" i="48"/>
  <c r="N45" i="48"/>
  <c r="O45" i="48"/>
  <c r="P45" i="48"/>
  <c r="Q45" i="48"/>
  <c r="R45" i="48"/>
  <c r="S45" i="48"/>
  <c r="T45" i="48"/>
  <c r="U45" i="48"/>
  <c r="V45" i="48"/>
  <c r="W45" i="48"/>
  <c r="X45" i="48"/>
  <c r="Y45" i="48"/>
  <c r="Z45" i="48"/>
  <c r="AA45" i="48"/>
  <c r="AB45" i="48"/>
  <c r="AC45" i="48"/>
  <c r="AD45" i="48"/>
  <c r="AE45" i="48"/>
  <c r="AF45" i="48"/>
  <c r="AG45" i="48"/>
  <c r="AH45" i="48"/>
  <c r="AI45" i="48"/>
  <c r="AJ45" i="48"/>
  <c r="AK45" i="48"/>
  <c r="AL45" i="48"/>
  <c r="AM45" i="48"/>
  <c r="AN45" i="48"/>
  <c r="AO45" i="48"/>
  <c r="D47" i="48"/>
  <c r="E47" i="48"/>
  <c r="F47" i="48"/>
  <c r="G47" i="48"/>
  <c r="H47" i="48"/>
  <c r="I47" i="48"/>
  <c r="J47" i="48"/>
  <c r="K47" i="48"/>
  <c r="L47" i="48"/>
  <c r="M47" i="48"/>
  <c r="N47" i="48"/>
  <c r="O47" i="48"/>
  <c r="P47" i="48"/>
  <c r="Q47" i="48"/>
  <c r="R47" i="48"/>
  <c r="S47" i="48"/>
  <c r="T47" i="48"/>
  <c r="U47" i="48"/>
  <c r="V47" i="48"/>
  <c r="W47" i="48"/>
  <c r="X47" i="48"/>
  <c r="Y47" i="48"/>
  <c r="Z47" i="48"/>
  <c r="AA47" i="48"/>
  <c r="AB47" i="48"/>
  <c r="AC47" i="48"/>
  <c r="AD47" i="48"/>
  <c r="AE47" i="48"/>
  <c r="AF47" i="48"/>
  <c r="AG47" i="48"/>
  <c r="AH47" i="48"/>
  <c r="AI47" i="48"/>
  <c r="AJ47" i="48"/>
  <c r="AK47" i="48"/>
  <c r="AL47" i="48"/>
  <c r="AM47" i="48"/>
  <c r="AN47" i="48"/>
  <c r="AO47" i="48"/>
  <c r="D49" i="48"/>
  <c r="E49" i="48"/>
  <c r="F49" i="48"/>
  <c r="G49" i="48"/>
  <c r="H49" i="48"/>
  <c r="I49" i="48"/>
  <c r="J49" i="48"/>
  <c r="K49" i="48"/>
  <c r="L49" i="48"/>
  <c r="M49" i="48"/>
  <c r="N49" i="48"/>
  <c r="O49" i="48"/>
  <c r="P49" i="48"/>
  <c r="Q49" i="48"/>
  <c r="R49" i="48"/>
  <c r="S49" i="48"/>
  <c r="T49" i="48"/>
  <c r="U49" i="48"/>
  <c r="V49" i="48"/>
  <c r="W49" i="48"/>
  <c r="X49" i="48"/>
  <c r="Y49" i="48"/>
  <c r="Z49" i="48"/>
  <c r="AA49" i="48"/>
  <c r="AB49" i="48"/>
  <c r="AC49" i="48"/>
  <c r="AD49" i="48"/>
  <c r="AE49" i="48"/>
  <c r="AF49" i="48"/>
  <c r="AG49" i="48"/>
  <c r="AH49" i="48"/>
  <c r="AI49" i="48"/>
  <c r="AJ49" i="48"/>
  <c r="AK49" i="48"/>
  <c r="AL49" i="48"/>
  <c r="AM49" i="48"/>
  <c r="AN49" i="48"/>
  <c r="AO49" i="48"/>
  <c r="D51" i="48"/>
  <c r="E51" i="48"/>
  <c r="F51" i="48"/>
  <c r="G51" i="48"/>
  <c r="H51" i="48"/>
  <c r="I51" i="48"/>
  <c r="J51" i="48"/>
  <c r="K51" i="48"/>
  <c r="L51" i="48"/>
  <c r="M51" i="48"/>
  <c r="N51" i="48"/>
  <c r="O51" i="48"/>
  <c r="P51" i="48"/>
  <c r="Q51" i="48"/>
  <c r="R51" i="48"/>
  <c r="S51" i="48"/>
  <c r="T51" i="48"/>
  <c r="U51" i="48"/>
  <c r="V51" i="48"/>
  <c r="W51" i="48"/>
  <c r="X51" i="48"/>
  <c r="Y51" i="48"/>
  <c r="Z51" i="48"/>
  <c r="AA51" i="48"/>
  <c r="AB51" i="48"/>
  <c r="AC51" i="48"/>
  <c r="AD51" i="48"/>
  <c r="AE51" i="48"/>
  <c r="AF51" i="48"/>
  <c r="AG51" i="48"/>
  <c r="AH51" i="48"/>
  <c r="AI51" i="48"/>
  <c r="AJ51" i="48"/>
  <c r="AK51" i="48"/>
  <c r="AL51" i="48"/>
  <c r="AM51" i="48"/>
  <c r="AN51" i="48"/>
  <c r="AO51" i="48"/>
  <c r="D54" i="48"/>
  <c r="E54" i="48"/>
  <c r="F54" i="48"/>
  <c r="G54" i="48"/>
  <c r="H54" i="48"/>
  <c r="I54" i="48"/>
  <c r="J54" i="48"/>
  <c r="K54" i="48"/>
  <c r="L54" i="48"/>
  <c r="M54" i="48"/>
  <c r="N54" i="48"/>
  <c r="O54" i="48"/>
  <c r="P54" i="48"/>
  <c r="Q54" i="48"/>
  <c r="R54" i="48"/>
  <c r="S54" i="48"/>
  <c r="T54" i="48"/>
  <c r="U54" i="48"/>
  <c r="V54" i="48"/>
  <c r="W54" i="48"/>
  <c r="X54" i="48"/>
  <c r="Y54" i="48"/>
  <c r="Z54" i="48"/>
  <c r="AA54" i="48"/>
  <c r="AB54" i="48"/>
  <c r="AC54" i="48"/>
  <c r="AD54" i="48"/>
  <c r="AE54" i="48"/>
  <c r="AF54" i="48"/>
  <c r="AG54" i="48"/>
  <c r="AH54" i="48"/>
  <c r="AI54" i="48"/>
  <c r="AJ54" i="48"/>
  <c r="AK54" i="48"/>
  <c r="AL54" i="48"/>
  <c r="AM54" i="48"/>
  <c r="AN54" i="48"/>
  <c r="AO54" i="48"/>
  <c r="D55" i="48"/>
  <c r="E55" i="48"/>
  <c r="F55" i="48"/>
  <c r="G55" i="48"/>
  <c r="H55" i="48"/>
  <c r="I55" i="48"/>
  <c r="J55" i="48"/>
  <c r="K55" i="48"/>
  <c r="L55" i="48"/>
  <c r="M55" i="48"/>
  <c r="N55" i="48"/>
  <c r="O55" i="48"/>
  <c r="P55" i="48"/>
  <c r="Q55" i="48"/>
  <c r="R55" i="48"/>
  <c r="S55" i="48"/>
  <c r="T55" i="48"/>
  <c r="U55" i="48"/>
  <c r="V55" i="48"/>
  <c r="W55" i="48"/>
  <c r="X55" i="48"/>
  <c r="Y55" i="48"/>
  <c r="Z55" i="48"/>
  <c r="AA55" i="48"/>
  <c r="AB55" i="48"/>
  <c r="AC55" i="48"/>
  <c r="AD55" i="48"/>
  <c r="AE55" i="48"/>
  <c r="AF55" i="48"/>
  <c r="AG55" i="48"/>
  <c r="AH55" i="48"/>
  <c r="AI55" i="48"/>
  <c r="AJ55" i="48"/>
  <c r="AK55" i="48"/>
  <c r="AL55" i="48"/>
  <c r="AM55" i="48"/>
  <c r="AN55" i="48"/>
  <c r="AO55" i="48"/>
  <c r="D56" i="48"/>
  <c r="E56" i="48"/>
  <c r="F56" i="48"/>
  <c r="G56" i="48"/>
  <c r="H56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AB56" i="48"/>
  <c r="AC56" i="48"/>
  <c r="AD56" i="48"/>
  <c r="AE56" i="48"/>
  <c r="AF56" i="48"/>
  <c r="AG56" i="48"/>
  <c r="AH56" i="48"/>
  <c r="AI56" i="48"/>
  <c r="AJ56" i="48"/>
  <c r="AK56" i="48"/>
  <c r="AL56" i="48"/>
  <c r="AM56" i="48"/>
  <c r="AN56" i="48"/>
  <c r="AO56" i="48"/>
  <c r="D59" i="48"/>
  <c r="E59" i="48"/>
  <c r="F59" i="48"/>
  <c r="G59" i="48"/>
  <c r="H59" i="48"/>
  <c r="I59" i="48"/>
  <c r="J59" i="48"/>
  <c r="K59" i="48"/>
  <c r="L59" i="48"/>
  <c r="M59" i="48"/>
  <c r="N59" i="48"/>
  <c r="O59" i="48"/>
  <c r="P59" i="48"/>
  <c r="Q59" i="48"/>
  <c r="R59" i="48"/>
  <c r="S59" i="48"/>
  <c r="T59" i="48"/>
  <c r="U59" i="48"/>
  <c r="V59" i="48"/>
  <c r="W59" i="48"/>
  <c r="X59" i="48"/>
  <c r="Y59" i="48"/>
  <c r="Z59" i="48"/>
  <c r="AA59" i="48"/>
  <c r="AB59" i="48"/>
  <c r="AC59" i="48"/>
  <c r="AD59" i="48"/>
  <c r="AE59" i="48"/>
  <c r="AF59" i="48"/>
  <c r="AG59" i="48"/>
  <c r="AH59" i="48"/>
  <c r="AI59" i="48"/>
  <c r="AJ59" i="48"/>
  <c r="AK59" i="48"/>
  <c r="AL59" i="48"/>
  <c r="AM59" i="48"/>
  <c r="AN59" i="48"/>
  <c r="AO59" i="48"/>
  <c r="D60" i="48"/>
  <c r="E60" i="48"/>
  <c r="F60" i="48"/>
  <c r="G60" i="48"/>
  <c r="H60" i="48"/>
  <c r="I60" i="48"/>
  <c r="J60" i="48"/>
  <c r="K60" i="48"/>
  <c r="L60" i="48"/>
  <c r="M60" i="48"/>
  <c r="N60" i="48"/>
  <c r="O60" i="48"/>
  <c r="P60" i="48"/>
  <c r="Q60" i="48"/>
  <c r="R60" i="48"/>
  <c r="S60" i="48"/>
  <c r="T60" i="48"/>
  <c r="U60" i="48"/>
  <c r="V60" i="48"/>
  <c r="W60" i="48"/>
  <c r="X60" i="48"/>
  <c r="Y60" i="48"/>
  <c r="Z60" i="48"/>
  <c r="AA60" i="48"/>
  <c r="AB60" i="48"/>
  <c r="AC60" i="48"/>
  <c r="AD60" i="48"/>
  <c r="AE60" i="48"/>
  <c r="AF60" i="48"/>
  <c r="AG60" i="48"/>
  <c r="AH60" i="48"/>
  <c r="AI60" i="48"/>
  <c r="AJ60" i="48"/>
  <c r="AK60" i="48"/>
  <c r="AL60" i="48"/>
  <c r="AM60" i="48"/>
  <c r="AN60" i="48"/>
  <c r="AO60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W61" i="48"/>
  <c r="X61" i="48"/>
  <c r="Y61" i="48"/>
  <c r="Z61" i="48"/>
  <c r="AA61" i="48"/>
  <c r="AB61" i="48"/>
  <c r="AC61" i="48"/>
  <c r="AD61" i="48"/>
  <c r="AE61" i="48"/>
  <c r="AF61" i="48"/>
  <c r="AG61" i="48"/>
  <c r="AH61" i="48"/>
  <c r="AI61" i="48"/>
  <c r="AJ61" i="48"/>
  <c r="AK61" i="48"/>
  <c r="AL61" i="48"/>
  <c r="AM61" i="48"/>
  <c r="AN61" i="48"/>
  <c r="AO61" i="48"/>
  <c r="D64" i="48"/>
  <c r="E64" i="48"/>
  <c r="F64" i="48"/>
  <c r="G64" i="48"/>
  <c r="H64" i="48"/>
  <c r="I64" i="48"/>
  <c r="J64" i="48"/>
  <c r="K64" i="48"/>
  <c r="L64" i="48"/>
  <c r="N64" i="48"/>
  <c r="O64" i="48"/>
  <c r="P64" i="48"/>
  <c r="Q64" i="48"/>
  <c r="R64" i="48"/>
  <c r="S64" i="48"/>
  <c r="T64" i="48"/>
  <c r="U64" i="48"/>
  <c r="V64" i="48"/>
  <c r="W64" i="48"/>
  <c r="X64" i="48"/>
  <c r="Y64" i="48"/>
  <c r="Z64" i="48"/>
  <c r="AA64" i="48"/>
  <c r="AB64" i="48"/>
  <c r="AC64" i="48"/>
  <c r="AD64" i="48"/>
  <c r="AE64" i="48"/>
  <c r="AF64" i="48"/>
  <c r="AG64" i="48"/>
  <c r="AH64" i="48"/>
  <c r="AI64" i="48"/>
  <c r="AJ64" i="48"/>
  <c r="AK64" i="48"/>
  <c r="AL64" i="48"/>
  <c r="AM64" i="48"/>
  <c r="AN64" i="48"/>
  <c r="AO64" i="48"/>
  <c r="D65" i="48"/>
  <c r="E65" i="48"/>
  <c r="F65" i="48"/>
  <c r="G65" i="48"/>
  <c r="H65" i="48"/>
  <c r="I65" i="48"/>
  <c r="J65" i="48"/>
  <c r="K65" i="48"/>
  <c r="L65" i="48"/>
  <c r="M65" i="48"/>
  <c r="N65" i="48"/>
  <c r="O65" i="48"/>
  <c r="P65" i="48"/>
  <c r="Q65" i="48"/>
  <c r="R65" i="48"/>
  <c r="S65" i="48"/>
  <c r="T65" i="48"/>
  <c r="U65" i="48"/>
  <c r="V65" i="48"/>
  <c r="W65" i="48"/>
  <c r="X65" i="48"/>
  <c r="Y65" i="48"/>
  <c r="Z65" i="48"/>
  <c r="AA65" i="48"/>
  <c r="AB65" i="48"/>
  <c r="AC65" i="48"/>
  <c r="AD65" i="48"/>
  <c r="AE65" i="48"/>
  <c r="AF65" i="48"/>
  <c r="AG65" i="48"/>
  <c r="AH65" i="48"/>
  <c r="AI65" i="48"/>
  <c r="AJ65" i="48"/>
  <c r="AK65" i="48"/>
  <c r="AL65" i="48"/>
  <c r="AM65" i="48"/>
  <c r="AN65" i="48"/>
  <c r="AO65" i="48"/>
  <c r="D66" i="48"/>
  <c r="E66" i="48"/>
  <c r="F66" i="48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AF66" i="48"/>
  <c r="AG66" i="48"/>
  <c r="AH66" i="48"/>
  <c r="AI66" i="48"/>
  <c r="AJ66" i="48"/>
  <c r="AK66" i="48"/>
  <c r="AL66" i="48"/>
  <c r="AM66" i="48"/>
  <c r="AN66" i="48"/>
  <c r="AO66" i="48"/>
  <c r="D70" i="48"/>
  <c r="E70" i="48"/>
  <c r="F70" i="48"/>
  <c r="G70" i="48"/>
  <c r="H70" i="48"/>
  <c r="I70" i="48"/>
  <c r="J70" i="48"/>
  <c r="L70" i="48"/>
  <c r="N70" i="48"/>
  <c r="O70" i="48"/>
  <c r="P70" i="48"/>
  <c r="Q70" i="48"/>
  <c r="R70" i="48"/>
  <c r="S70" i="48"/>
  <c r="T70" i="48"/>
  <c r="U70" i="48"/>
  <c r="V70" i="48"/>
  <c r="W70" i="48"/>
  <c r="X70" i="48"/>
  <c r="Y70" i="48"/>
  <c r="Z70" i="48"/>
  <c r="AA70" i="48"/>
  <c r="AB70" i="48"/>
  <c r="AC70" i="48"/>
  <c r="AD70" i="48"/>
  <c r="AE70" i="48"/>
  <c r="AF70" i="48"/>
  <c r="AG70" i="48"/>
  <c r="AH70" i="48"/>
  <c r="AI70" i="48"/>
  <c r="AJ70" i="48"/>
  <c r="AK70" i="48"/>
  <c r="AL70" i="48"/>
  <c r="AM70" i="48"/>
  <c r="AN70" i="48"/>
  <c r="AO70" i="48"/>
  <c r="D71" i="48"/>
  <c r="E71" i="48"/>
  <c r="F71" i="48"/>
  <c r="G71" i="48"/>
  <c r="H71" i="48"/>
  <c r="I71" i="48"/>
  <c r="J71" i="48"/>
  <c r="K71" i="48"/>
  <c r="L71" i="48"/>
  <c r="M71" i="48"/>
  <c r="N71" i="48"/>
  <c r="O71" i="48"/>
  <c r="P71" i="48"/>
  <c r="Q71" i="48"/>
  <c r="R71" i="48"/>
  <c r="S71" i="48"/>
  <c r="T71" i="48"/>
  <c r="U71" i="48"/>
  <c r="V71" i="48"/>
  <c r="W71" i="48"/>
  <c r="X71" i="48"/>
  <c r="Y71" i="48"/>
  <c r="Z71" i="48"/>
  <c r="AA71" i="48"/>
  <c r="AB71" i="48"/>
  <c r="AC71" i="48"/>
  <c r="AD71" i="48"/>
  <c r="AE71" i="48"/>
  <c r="AF71" i="48"/>
  <c r="AG71" i="48"/>
  <c r="AH71" i="48"/>
  <c r="AI71" i="48"/>
  <c r="AJ71" i="48"/>
  <c r="AK71" i="48"/>
  <c r="AL71" i="48"/>
  <c r="AM71" i="48"/>
  <c r="AN71" i="48"/>
  <c r="AO71" i="48"/>
  <c r="D72" i="48"/>
  <c r="E72" i="48"/>
  <c r="F72" i="48"/>
  <c r="G72" i="48"/>
  <c r="H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AB72" i="48"/>
  <c r="AC72" i="48"/>
  <c r="AD72" i="48"/>
  <c r="AE72" i="48"/>
  <c r="AF72" i="48"/>
  <c r="AG72" i="48"/>
  <c r="AH72" i="48"/>
  <c r="AI72" i="48"/>
  <c r="AJ72" i="48"/>
  <c r="AK72" i="48"/>
  <c r="AL72" i="48"/>
  <c r="AM72" i="48"/>
  <c r="AN72" i="48"/>
  <c r="AO72" i="48"/>
  <c r="D73" i="48"/>
  <c r="E73" i="48"/>
  <c r="F73" i="48"/>
  <c r="G73" i="48"/>
  <c r="H73" i="48"/>
  <c r="I73" i="48"/>
  <c r="J73" i="48"/>
  <c r="K73" i="48"/>
  <c r="L73" i="48"/>
  <c r="M73" i="48"/>
  <c r="N73" i="48"/>
  <c r="O73" i="48"/>
  <c r="P73" i="48"/>
  <c r="Q73" i="48"/>
  <c r="R73" i="48"/>
  <c r="S73" i="48"/>
  <c r="T73" i="48"/>
  <c r="U73" i="48"/>
  <c r="V73" i="48"/>
  <c r="W73" i="48"/>
  <c r="X73" i="48"/>
  <c r="Y73" i="48"/>
  <c r="Z73" i="48"/>
  <c r="AA73" i="48"/>
  <c r="AB73" i="48"/>
  <c r="AC73" i="48"/>
  <c r="AD73" i="48"/>
  <c r="AE73" i="48"/>
  <c r="AF73" i="48"/>
  <c r="AG73" i="48"/>
  <c r="AH73" i="48"/>
  <c r="AI73" i="48"/>
  <c r="AJ73" i="48"/>
  <c r="AK73" i="48"/>
  <c r="AL73" i="48"/>
  <c r="AM73" i="48"/>
  <c r="AN73" i="48"/>
  <c r="AO73" i="48"/>
  <c r="D74" i="48"/>
  <c r="E74" i="48"/>
  <c r="F74" i="48"/>
  <c r="G74" i="48"/>
  <c r="H74" i="48"/>
  <c r="I74" i="48"/>
  <c r="J74" i="48"/>
  <c r="K74" i="48"/>
  <c r="L74" i="48"/>
  <c r="M74" i="48"/>
  <c r="N74" i="48"/>
  <c r="O74" i="48"/>
  <c r="P74" i="48"/>
  <c r="R74" i="48"/>
  <c r="S74" i="48"/>
  <c r="T74" i="48"/>
  <c r="U74" i="48"/>
  <c r="V74" i="48"/>
  <c r="W74" i="48"/>
  <c r="X74" i="48"/>
  <c r="Y74" i="48"/>
  <c r="Z74" i="48"/>
  <c r="AA74" i="48"/>
  <c r="AB74" i="48"/>
  <c r="AC74" i="48"/>
  <c r="AD74" i="48"/>
  <c r="AE74" i="48"/>
  <c r="AF74" i="48"/>
  <c r="AG74" i="48"/>
  <c r="AH74" i="48"/>
  <c r="AI74" i="48"/>
  <c r="AJ74" i="48"/>
  <c r="AK74" i="48"/>
  <c r="AL74" i="48"/>
  <c r="AM74" i="48"/>
  <c r="AN74" i="48"/>
  <c r="AO74" i="48"/>
  <c r="D75" i="48"/>
  <c r="E75" i="48"/>
  <c r="F75" i="48"/>
  <c r="G75" i="48"/>
  <c r="H75" i="48"/>
  <c r="I75" i="48"/>
  <c r="J75" i="48"/>
  <c r="K75" i="48"/>
  <c r="L75" i="48"/>
  <c r="M75" i="48"/>
  <c r="N75" i="48"/>
  <c r="O75" i="48"/>
  <c r="P75" i="48"/>
  <c r="Q75" i="48"/>
  <c r="R75" i="48"/>
  <c r="S75" i="48"/>
  <c r="T75" i="48"/>
  <c r="U75" i="48"/>
  <c r="V75" i="48"/>
  <c r="W75" i="48"/>
  <c r="X75" i="48"/>
  <c r="Y75" i="48"/>
  <c r="Z75" i="48"/>
  <c r="AA75" i="48"/>
  <c r="AB75" i="48"/>
  <c r="AC75" i="48"/>
  <c r="AD75" i="48"/>
  <c r="AE75" i="48"/>
  <c r="AF75" i="48"/>
  <c r="AG75" i="48"/>
  <c r="AH75" i="48"/>
  <c r="AI75" i="48"/>
  <c r="AJ75" i="48"/>
  <c r="AK75" i="48"/>
  <c r="AL75" i="48"/>
  <c r="AM75" i="48"/>
  <c r="AN75" i="48"/>
  <c r="AO75" i="48"/>
  <c r="D76" i="48"/>
  <c r="E76" i="48"/>
  <c r="F76" i="48"/>
  <c r="G76" i="48"/>
  <c r="H76" i="48"/>
  <c r="I76" i="48"/>
  <c r="J76" i="48"/>
  <c r="K76" i="48"/>
  <c r="L76" i="48"/>
  <c r="M76" i="48"/>
  <c r="N76" i="48"/>
  <c r="O76" i="48"/>
  <c r="P76" i="48"/>
  <c r="Q76" i="48"/>
  <c r="R76" i="48"/>
  <c r="S76" i="48"/>
  <c r="T76" i="48"/>
  <c r="U76" i="48"/>
  <c r="V76" i="48"/>
  <c r="W76" i="48"/>
  <c r="X76" i="48"/>
  <c r="Y76" i="48"/>
  <c r="Z76" i="48"/>
  <c r="AA76" i="48"/>
  <c r="AB76" i="48"/>
  <c r="AC76" i="48"/>
  <c r="AD76" i="48"/>
  <c r="AE76" i="48"/>
  <c r="AF76" i="48"/>
  <c r="AG76" i="48"/>
  <c r="AH76" i="48"/>
  <c r="AI76" i="48"/>
  <c r="AJ76" i="48"/>
  <c r="AK76" i="48"/>
  <c r="AL76" i="48"/>
  <c r="AM76" i="48"/>
  <c r="AN76" i="48"/>
  <c r="AO76" i="48"/>
  <c r="D77" i="48"/>
  <c r="E77" i="48"/>
  <c r="F77" i="48"/>
  <c r="G77" i="48"/>
  <c r="H77" i="48"/>
  <c r="I77" i="48"/>
  <c r="J77" i="48"/>
  <c r="K77" i="48"/>
  <c r="L77" i="48"/>
  <c r="M77" i="48"/>
  <c r="N77" i="48"/>
  <c r="O77" i="48"/>
  <c r="P77" i="48"/>
  <c r="Q77" i="48"/>
  <c r="R77" i="48"/>
  <c r="S77" i="48"/>
  <c r="T77" i="48"/>
  <c r="U77" i="48"/>
  <c r="V77" i="48"/>
  <c r="W77" i="48"/>
  <c r="X77" i="48"/>
  <c r="Y77" i="48"/>
  <c r="Z77" i="48"/>
  <c r="AA77" i="48"/>
  <c r="AB77" i="48"/>
  <c r="AC77" i="48"/>
  <c r="AD77" i="48"/>
  <c r="AE77" i="48"/>
  <c r="AF77" i="48"/>
  <c r="AG77" i="48"/>
  <c r="AH77" i="48"/>
  <c r="AI77" i="48"/>
  <c r="AJ77" i="48"/>
  <c r="AK77" i="48"/>
  <c r="AL77" i="48"/>
  <c r="AM77" i="48"/>
  <c r="AN77" i="48"/>
  <c r="AO77" i="48"/>
  <c r="D78" i="48"/>
  <c r="E78" i="48"/>
  <c r="F78" i="48"/>
  <c r="G78" i="48"/>
  <c r="H78" i="48"/>
  <c r="I78" i="48"/>
  <c r="J78" i="48"/>
  <c r="K78" i="48"/>
  <c r="L78" i="48"/>
  <c r="M78" i="48"/>
  <c r="N78" i="48"/>
  <c r="O78" i="48"/>
  <c r="P78" i="48"/>
  <c r="Q78" i="48"/>
  <c r="R78" i="48"/>
  <c r="S78" i="48"/>
  <c r="T78" i="48"/>
  <c r="U78" i="48"/>
  <c r="V78" i="48"/>
  <c r="W78" i="48"/>
  <c r="X78" i="48"/>
  <c r="Y78" i="48"/>
  <c r="Z78" i="48"/>
  <c r="AA78" i="48"/>
  <c r="AB78" i="48"/>
  <c r="AC78" i="48"/>
  <c r="AD78" i="48"/>
  <c r="AE78" i="48"/>
  <c r="AF78" i="48"/>
  <c r="AG78" i="48"/>
  <c r="AH78" i="48"/>
  <c r="AI78" i="48"/>
  <c r="AJ78" i="48"/>
  <c r="AK78" i="48"/>
  <c r="AL78" i="48"/>
  <c r="AM78" i="48"/>
  <c r="AN78" i="48"/>
  <c r="AO78" i="48"/>
  <c r="D79" i="48"/>
  <c r="E79" i="48"/>
  <c r="F79" i="48"/>
  <c r="G79" i="48"/>
  <c r="H79" i="48"/>
  <c r="I79" i="48"/>
  <c r="J79" i="48"/>
  <c r="K79" i="48"/>
  <c r="L79" i="48"/>
  <c r="M79" i="48"/>
  <c r="N79" i="48"/>
  <c r="O79" i="48"/>
  <c r="P79" i="48"/>
  <c r="Q79" i="48"/>
  <c r="R79" i="48"/>
  <c r="S79" i="48"/>
  <c r="T79" i="48"/>
  <c r="U79" i="48"/>
  <c r="V79" i="48"/>
  <c r="W79" i="48"/>
  <c r="X79" i="48"/>
  <c r="Y79" i="48"/>
  <c r="Z79" i="48"/>
  <c r="AA79" i="48"/>
  <c r="AB79" i="48"/>
  <c r="AC79" i="48"/>
  <c r="AD79" i="48"/>
  <c r="AE79" i="48"/>
  <c r="AF79" i="48"/>
  <c r="AG79" i="48"/>
  <c r="AH79" i="48"/>
  <c r="AI79" i="48"/>
  <c r="AJ79" i="48"/>
  <c r="AK79" i="48"/>
  <c r="AL79" i="48"/>
  <c r="AM79" i="48"/>
  <c r="AN79" i="48"/>
  <c r="AO79" i="48"/>
  <c r="D80" i="48"/>
  <c r="E80" i="48"/>
  <c r="F80" i="48"/>
  <c r="G80" i="48"/>
  <c r="H80" i="48"/>
  <c r="I80" i="48"/>
  <c r="J80" i="48"/>
  <c r="K80" i="48"/>
  <c r="L80" i="48"/>
  <c r="M80" i="48"/>
  <c r="N80" i="48"/>
  <c r="O80" i="48"/>
  <c r="P80" i="48"/>
  <c r="Q80" i="48"/>
  <c r="R80" i="48"/>
  <c r="S80" i="48"/>
  <c r="T80" i="48"/>
  <c r="U80" i="48"/>
  <c r="V80" i="48"/>
  <c r="W80" i="48"/>
  <c r="X80" i="48"/>
  <c r="Y80" i="48"/>
  <c r="Z80" i="48"/>
  <c r="AA80" i="48"/>
  <c r="AB80" i="48"/>
  <c r="AC80" i="48"/>
  <c r="AD80" i="48"/>
  <c r="AE80" i="48"/>
  <c r="AF80" i="48"/>
  <c r="AG80" i="48"/>
  <c r="AH80" i="48"/>
  <c r="AI80" i="48"/>
  <c r="AJ80" i="48"/>
  <c r="AK80" i="48"/>
  <c r="AL80" i="48"/>
  <c r="AM80" i="48"/>
  <c r="AN80" i="48"/>
  <c r="AO80" i="48"/>
  <c r="D81" i="48"/>
  <c r="E81" i="48"/>
  <c r="F81" i="48"/>
  <c r="G81" i="48"/>
  <c r="H81" i="48"/>
  <c r="I81" i="48"/>
  <c r="J81" i="48"/>
  <c r="K81" i="48"/>
  <c r="L81" i="48"/>
  <c r="M81" i="48"/>
  <c r="N81" i="48"/>
  <c r="O81" i="48"/>
  <c r="P81" i="48"/>
  <c r="Q81" i="48"/>
  <c r="R81" i="48"/>
  <c r="S81" i="48"/>
  <c r="T81" i="48"/>
  <c r="U81" i="48"/>
  <c r="V81" i="48"/>
  <c r="W81" i="48"/>
  <c r="X81" i="48"/>
  <c r="Y81" i="48"/>
  <c r="Z81" i="48"/>
  <c r="AA81" i="48"/>
  <c r="AB81" i="48"/>
  <c r="AC81" i="48"/>
  <c r="AD81" i="48"/>
  <c r="AE81" i="48"/>
  <c r="AF81" i="48"/>
  <c r="AG81" i="48"/>
  <c r="AH81" i="48"/>
  <c r="AI81" i="48"/>
  <c r="AJ81" i="48"/>
  <c r="AK81" i="48"/>
  <c r="AL81" i="48"/>
  <c r="AM81" i="48"/>
  <c r="AN81" i="48"/>
  <c r="AO81" i="48"/>
  <c r="D82" i="48"/>
  <c r="E82" i="48"/>
  <c r="F82" i="48"/>
  <c r="G82" i="48"/>
  <c r="H82" i="48"/>
  <c r="I82" i="48"/>
  <c r="J82" i="48"/>
  <c r="K82" i="48"/>
  <c r="L82" i="48"/>
  <c r="M82" i="48"/>
  <c r="N82" i="48"/>
  <c r="O82" i="48"/>
  <c r="P82" i="48"/>
  <c r="Q82" i="48"/>
  <c r="R82" i="48"/>
  <c r="S82" i="48"/>
  <c r="T82" i="48"/>
  <c r="U82" i="48"/>
  <c r="V82" i="48"/>
  <c r="W82" i="48"/>
  <c r="X82" i="48"/>
  <c r="Y82" i="48"/>
  <c r="Z82" i="48"/>
  <c r="AA82" i="48"/>
  <c r="AB82" i="48"/>
  <c r="AC82" i="48"/>
  <c r="AD82" i="48"/>
  <c r="AE82" i="48"/>
  <c r="AF82" i="48"/>
  <c r="AG82" i="48"/>
  <c r="AH82" i="48"/>
  <c r="AI82" i="48"/>
  <c r="AJ82" i="48"/>
  <c r="AK82" i="48"/>
  <c r="AL82" i="48"/>
  <c r="AM82" i="48"/>
  <c r="AN82" i="48"/>
  <c r="AO82" i="48"/>
  <c r="A4" i="49"/>
  <c r="A5" i="49"/>
  <c r="F11" i="49"/>
  <c r="G11" i="49"/>
  <c r="H11" i="49"/>
  <c r="I11" i="49"/>
  <c r="L11" i="49"/>
  <c r="M11" i="49"/>
  <c r="F12" i="49"/>
  <c r="G12" i="49"/>
  <c r="H12" i="49"/>
  <c r="I12" i="49"/>
  <c r="L12" i="49"/>
  <c r="M12" i="49"/>
  <c r="F13" i="49"/>
  <c r="G13" i="49"/>
  <c r="H13" i="49"/>
  <c r="I13" i="49"/>
  <c r="L13" i="49"/>
  <c r="M13" i="49"/>
  <c r="F14" i="49"/>
  <c r="G14" i="49"/>
  <c r="H14" i="49"/>
  <c r="I14" i="49"/>
  <c r="L14" i="49"/>
  <c r="M14" i="49"/>
  <c r="F15" i="49"/>
  <c r="G15" i="49"/>
  <c r="H15" i="49"/>
  <c r="I15" i="49"/>
  <c r="L15" i="49"/>
  <c r="M15" i="49"/>
  <c r="F16" i="49"/>
  <c r="G16" i="49"/>
  <c r="H16" i="49"/>
  <c r="I16" i="49"/>
  <c r="J16" i="49"/>
  <c r="K16" i="49"/>
  <c r="L16" i="49"/>
  <c r="M16" i="49"/>
  <c r="H18" i="49"/>
  <c r="I18" i="49"/>
  <c r="F19" i="49"/>
  <c r="G19" i="49"/>
  <c r="H19" i="49"/>
  <c r="I19" i="49"/>
  <c r="L19" i="49"/>
  <c r="M19" i="49"/>
  <c r="F20" i="49"/>
  <c r="G20" i="49"/>
  <c r="H20" i="49"/>
  <c r="I20" i="49"/>
  <c r="L20" i="49"/>
  <c r="M20" i="49"/>
  <c r="F21" i="49"/>
  <c r="G21" i="49"/>
  <c r="H21" i="49"/>
  <c r="I21" i="49"/>
  <c r="L21" i="49"/>
  <c r="M21" i="49"/>
  <c r="F22" i="49"/>
  <c r="G22" i="49"/>
  <c r="H22" i="49"/>
  <c r="I22" i="49"/>
  <c r="L22" i="49"/>
  <c r="M22" i="49"/>
  <c r="F23" i="49"/>
  <c r="G23" i="49"/>
  <c r="H23" i="49"/>
  <c r="I23" i="49"/>
  <c r="L23" i="49"/>
  <c r="M23" i="49"/>
  <c r="F24" i="49"/>
  <c r="G24" i="49"/>
  <c r="H24" i="49"/>
  <c r="I24" i="49"/>
  <c r="J24" i="49"/>
  <c r="K24" i="49"/>
  <c r="L24" i="49"/>
  <c r="M24" i="49"/>
  <c r="F27" i="49"/>
  <c r="G27" i="49"/>
  <c r="H27" i="49"/>
  <c r="I27" i="49"/>
  <c r="L27" i="49"/>
  <c r="M27" i="49"/>
  <c r="F28" i="49"/>
  <c r="G28" i="49"/>
  <c r="H28" i="49"/>
  <c r="I28" i="49"/>
  <c r="L28" i="49"/>
  <c r="M28" i="49"/>
  <c r="F29" i="49"/>
  <c r="G29" i="49"/>
  <c r="H29" i="49"/>
  <c r="I29" i="49"/>
  <c r="J29" i="49"/>
  <c r="K29" i="49"/>
  <c r="L29" i="49"/>
  <c r="M29" i="49"/>
  <c r="F32" i="49"/>
  <c r="G32" i="49"/>
  <c r="H32" i="49"/>
  <c r="I32" i="49"/>
  <c r="L32" i="49"/>
  <c r="M32" i="49"/>
  <c r="F33" i="49"/>
  <c r="G33" i="49"/>
  <c r="H33" i="49"/>
  <c r="I33" i="49"/>
  <c r="L33" i="49"/>
  <c r="M33" i="49"/>
  <c r="F34" i="49"/>
  <c r="G34" i="49"/>
  <c r="H34" i="49"/>
  <c r="I34" i="49"/>
  <c r="L34" i="49"/>
  <c r="M34" i="49"/>
  <c r="F35" i="49"/>
  <c r="G35" i="49"/>
  <c r="H35" i="49"/>
  <c r="I35" i="49"/>
  <c r="L35" i="49"/>
  <c r="M35" i="49"/>
  <c r="F36" i="49"/>
  <c r="G36" i="49"/>
  <c r="H36" i="49"/>
  <c r="I36" i="49"/>
  <c r="J36" i="49"/>
  <c r="K36" i="49"/>
  <c r="L36" i="49"/>
  <c r="M36" i="49"/>
  <c r="L37" i="49"/>
  <c r="M37" i="49"/>
  <c r="H38" i="49"/>
  <c r="I38" i="49"/>
  <c r="F39" i="49"/>
  <c r="G39" i="49"/>
  <c r="H39" i="49"/>
  <c r="I39" i="49"/>
  <c r="L39" i="49"/>
  <c r="M39" i="49"/>
  <c r="F40" i="49"/>
  <c r="G40" i="49"/>
  <c r="H40" i="49"/>
  <c r="I40" i="49"/>
  <c r="L40" i="49"/>
  <c r="M40" i="49"/>
  <c r="F41" i="49"/>
  <c r="G41" i="49"/>
  <c r="H41" i="49"/>
  <c r="I41" i="49"/>
  <c r="L41" i="49"/>
  <c r="M41" i="49"/>
  <c r="F42" i="49"/>
  <c r="G42" i="49"/>
  <c r="H42" i="49"/>
  <c r="I42" i="49"/>
  <c r="J42" i="49"/>
  <c r="K42" i="49"/>
  <c r="L42" i="49"/>
  <c r="M42" i="49"/>
  <c r="F43" i="49"/>
  <c r="G43" i="49"/>
  <c r="H43" i="49"/>
  <c r="I43" i="49"/>
  <c r="J43" i="49"/>
  <c r="K43" i="49"/>
  <c r="L43" i="49"/>
  <c r="M43" i="49"/>
  <c r="F45" i="49"/>
  <c r="G45" i="49"/>
  <c r="H45" i="49"/>
  <c r="I45" i="49"/>
  <c r="L45" i="49"/>
  <c r="M45" i="49"/>
  <c r="F47" i="49"/>
  <c r="G47" i="49"/>
  <c r="H47" i="49"/>
  <c r="I47" i="49"/>
  <c r="L47" i="49"/>
  <c r="M47" i="49"/>
  <c r="F49" i="49"/>
  <c r="G49" i="49"/>
  <c r="H49" i="49"/>
  <c r="I49" i="49"/>
  <c r="L49" i="49"/>
  <c r="M49" i="49"/>
  <c r="F51" i="49"/>
  <c r="G51" i="49"/>
  <c r="H51" i="49"/>
  <c r="I51" i="49"/>
  <c r="L51" i="49"/>
  <c r="M51" i="49"/>
  <c r="F54" i="49"/>
  <c r="G54" i="49"/>
  <c r="H54" i="49"/>
  <c r="I54" i="49"/>
  <c r="L54" i="49"/>
  <c r="M54" i="49"/>
  <c r="F55" i="49"/>
  <c r="G55" i="49"/>
  <c r="H55" i="49"/>
  <c r="I55" i="49"/>
  <c r="L55" i="49"/>
  <c r="M55" i="49"/>
  <c r="F56" i="49"/>
  <c r="G56" i="49"/>
  <c r="H56" i="49"/>
  <c r="I56" i="49"/>
  <c r="J56" i="49"/>
  <c r="K56" i="49"/>
  <c r="L56" i="49"/>
  <c r="M56" i="49"/>
  <c r="F59" i="49"/>
  <c r="G59" i="49"/>
  <c r="H59" i="49"/>
  <c r="I59" i="49"/>
  <c r="L59" i="49"/>
  <c r="M59" i="49"/>
  <c r="F60" i="49"/>
  <c r="G60" i="49"/>
  <c r="H60" i="49"/>
  <c r="I60" i="49"/>
  <c r="L60" i="49"/>
  <c r="M60" i="49"/>
  <c r="F61" i="49"/>
  <c r="G61" i="49"/>
  <c r="H61" i="49"/>
  <c r="I61" i="49"/>
  <c r="J61" i="49"/>
  <c r="K61" i="49"/>
  <c r="L61" i="49"/>
  <c r="M61" i="49"/>
  <c r="F64" i="49"/>
  <c r="G64" i="49"/>
  <c r="H64" i="49"/>
  <c r="I64" i="49"/>
  <c r="L64" i="49"/>
  <c r="M64" i="49"/>
  <c r="F65" i="49"/>
  <c r="G65" i="49"/>
  <c r="H65" i="49"/>
  <c r="I65" i="49"/>
  <c r="L65" i="49"/>
  <c r="M65" i="49"/>
  <c r="F66" i="49"/>
  <c r="G66" i="49"/>
  <c r="H66" i="49"/>
  <c r="I66" i="49"/>
  <c r="J66" i="49"/>
  <c r="K66" i="49"/>
  <c r="L66" i="49"/>
  <c r="M66" i="49"/>
  <c r="L69" i="49"/>
  <c r="M69" i="49"/>
  <c r="F70" i="49"/>
  <c r="G70" i="49"/>
  <c r="H70" i="49"/>
  <c r="I70" i="49"/>
  <c r="L70" i="49"/>
  <c r="M70" i="49"/>
  <c r="F71" i="49"/>
  <c r="G71" i="49"/>
  <c r="H71" i="49"/>
  <c r="I71" i="49"/>
  <c r="L71" i="49"/>
  <c r="M71" i="49"/>
  <c r="F72" i="49"/>
  <c r="G72" i="49"/>
  <c r="H72" i="49"/>
  <c r="I72" i="49"/>
  <c r="J72" i="49"/>
  <c r="K72" i="49"/>
  <c r="L72" i="49"/>
  <c r="M72" i="49"/>
  <c r="F73" i="49"/>
  <c r="G73" i="49"/>
  <c r="H73" i="49"/>
  <c r="I73" i="49"/>
  <c r="L73" i="49"/>
  <c r="M73" i="49"/>
  <c r="F74" i="49"/>
  <c r="G74" i="49"/>
  <c r="H74" i="49"/>
  <c r="I74" i="49"/>
  <c r="L74" i="49"/>
  <c r="M74" i="49"/>
  <c r="F75" i="49"/>
  <c r="G75" i="49"/>
  <c r="H75" i="49"/>
  <c r="I75" i="49"/>
  <c r="L75" i="49"/>
  <c r="M75" i="49"/>
  <c r="F76" i="49"/>
  <c r="G76" i="49"/>
  <c r="H76" i="49"/>
  <c r="I76" i="49"/>
  <c r="L76" i="49"/>
  <c r="M76" i="49"/>
  <c r="F77" i="49"/>
  <c r="G77" i="49"/>
  <c r="H77" i="49"/>
  <c r="I77" i="49"/>
  <c r="L77" i="49"/>
  <c r="M77" i="49"/>
  <c r="F78" i="49"/>
  <c r="G78" i="49"/>
  <c r="H78" i="49"/>
  <c r="I78" i="49"/>
  <c r="L78" i="49"/>
  <c r="M78" i="49"/>
  <c r="F79" i="49"/>
  <c r="G79" i="49"/>
  <c r="H79" i="49"/>
  <c r="I79" i="49"/>
  <c r="L79" i="49"/>
  <c r="M79" i="49"/>
  <c r="F80" i="49"/>
  <c r="G80" i="49"/>
  <c r="H80" i="49"/>
  <c r="I80" i="49"/>
  <c r="L80" i="49"/>
  <c r="M80" i="49"/>
  <c r="F81" i="49"/>
  <c r="G81" i="49"/>
  <c r="H81" i="49"/>
  <c r="I81" i="49"/>
  <c r="L81" i="49"/>
  <c r="M81" i="49"/>
  <c r="D82" i="49"/>
  <c r="E82" i="49"/>
  <c r="F82" i="49"/>
  <c r="G82" i="49"/>
  <c r="H82" i="49"/>
  <c r="I82" i="49"/>
  <c r="J82" i="49"/>
  <c r="K82" i="49"/>
  <c r="L82" i="49"/>
  <c r="M82" i="49"/>
  <c r="A5" i="50"/>
  <c r="D11" i="50"/>
  <c r="E11" i="50"/>
  <c r="F11" i="50"/>
  <c r="G11" i="50"/>
  <c r="H11" i="50"/>
  <c r="I11" i="50"/>
  <c r="D12" i="50"/>
  <c r="E12" i="50"/>
  <c r="F12" i="50"/>
  <c r="G12" i="50"/>
  <c r="H12" i="50"/>
  <c r="I12" i="50"/>
  <c r="D13" i="50"/>
  <c r="E13" i="50"/>
  <c r="F13" i="50"/>
  <c r="G13" i="50"/>
  <c r="H13" i="50"/>
  <c r="I13" i="50"/>
  <c r="D14" i="50"/>
  <c r="E14" i="50"/>
  <c r="F14" i="50"/>
  <c r="G14" i="50"/>
  <c r="H14" i="50"/>
  <c r="I14" i="50"/>
  <c r="D15" i="50"/>
  <c r="E15" i="50"/>
  <c r="F15" i="50"/>
  <c r="G15" i="50"/>
  <c r="H15" i="50"/>
  <c r="I15" i="50"/>
  <c r="D16" i="50"/>
  <c r="E16" i="50"/>
  <c r="F16" i="50"/>
  <c r="G16" i="50"/>
  <c r="H16" i="50"/>
  <c r="I16" i="50"/>
  <c r="D19" i="50"/>
  <c r="E19" i="50"/>
  <c r="F19" i="50"/>
  <c r="G19" i="50"/>
  <c r="H19" i="50"/>
  <c r="I19" i="50"/>
  <c r="D20" i="50"/>
  <c r="E20" i="50"/>
  <c r="F20" i="50"/>
  <c r="G20" i="50"/>
  <c r="H20" i="50"/>
  <c r="I20" i="50"/>
  <c r="D21" i="50"/>
  <c r="E21" i="50"/>
  <c r="F21" i="50"/>
  <c r="G21" i="50"/>
  <c r="H21" i="50"/>
  <c r="I21" i="50"/>
  <c r="D22" i="50"/>
  <c r="E22" i="50"/>
  <c r="F22" i="50"/>
  <c r="G22" i="50"/>
  <c r="H22" i="50"/>
  <c r="I22" i="50"/>
  <c r="D23" i="50"/>
  <c r="E23" i="50"/>
  <c r="F23" i="50"/>
  <c r="G23" i="50"/>
  <c r="H23" i="50"/>
  <c r="I23" i="50"/>
  <c r="D24" i="50"/>
  <c r="E24" i="50"/>
  <c r="F24" i="50"/>
  <c r="G24" i="50"/>
  <c r="H24" i="50"/>
  <c r="I24" i="50"/>
  <c r="D27" i="50"/>
  <c r="E27" i="50"/>
  <c r="F27" i="50"/>
  <c r="G27" i="50"/>
  <c r="H27" i="50"/>
  <c r="I27" i="50"/>
  <c r="D28" i="50"/>
  <c r="E28" i="50"/>
  <c r="F28" i="50"/>
  <c r="G28" i="50"/>
  <c r="H28" i="50"/>
  <c r="I28" i="50"/>
  <c r="D29" i="50"/>
  <c r="E29" i="50"/>
  <c r="F29" i="50"/>
  <c r="G29" i="50"/>
  <c r="H29" i="50"/>
  <c r="I29" i="50"/>
  <c r="D32" i="50"/>
  <c r="E32" i="50"/>
  <c r="F32" i="50"/>
  <c r="G32" i="50"/>
  <c r="H32" i="50"/>
  <c r="I32" i="50"/>
  <c r="D33" i="50"/>
  <c r="E33" i="50"/>
  <c r="F33" i="50"/>
  <c r="G33" i="50"/>
  <c r="H33" i="50"/>
  <c r="I33" i="50"/>
  <c r="D34" i="50"/>
  <c r="E34" i="50"/>
  <c r="F34" i="50"/>
  <c r="G34" i="50"/>
  <c r="H34" i="50"/>
  <c r="I34" i="50"/>
  <c r="D35" i="50"/>
  <c r="E35" i="50"/>
  <c r="F35" i="50"/>
  <c r="G35" i="50"/>
  <c r="H35" i="50"/>
  <c r="I35" i="50"/>
  <c r="D36" i="50"/>
  <c r="E36" i="50"/>
  <c r="F36" i="50"/>
  <c r="G36" i="50"/>
  <c r="H36" i="50"/>
  <c r="I36" i="50"/>
  <c r="D39" i="50"/>
  <c r="E39" i="50"/>
  <c r="F39" i="50"/>
  <c r="G39" i="50"/>
  <c r="H39" i="50"/>
  <c r="I39" i="50"/>
  <c r="D40" i="50"/>
  <c r="E40" i="50"/>
  <c r="F40" i="50"/>
  <c r="G40" i="50"/>
  <c r="H40" i="50"/>
  <c r="I40" i="50"/>
  <c r="D41" i="50"/>
  <c r="E41" i="50"/>
  <c r="F41" i="50"/>
  <c r="G41" i="50"/>
  <c r="H41" i="50"/>
  <c r="I41" i="50"/>
  <c r="D42" i="50"/>
  <c r="E42" i="50"/>
  <c r="F42" i="50"/>
  <c r="G42" i="50"/>
  <c r="H42" i="50"/>
  <c r="I42" i="50"/>
  <c r="D43" i="50"/>
  <c r="E43" i="50"/>
  <c r="F43" i="50"/>
  <c r="G43" i="50"/>
  <c r="H43" i="50"/>
  <c r="I43" i="50"/>
  <c r="D45" i="50"/>
  <c r="E45" i="50"/>
  <c r="F45" i="50"/>
  <c r="G45" i="50"/>
  <c r="H45" i="50"/>
  <c r="I45" i="50"/>
  <c r="D47" i="50"/>
  <c r="E47" i="50"/>
  <c r="F47" i="50"/>
  <c r="G47" i="50"/>
  <c r="H47" i="50"/>
  <c r="I47" i="50"/>
  <c r="D49" i="50"/>
  <c r="E49" i="50"/>
  <c r="F49" i="50"/>
  <c r="G49" i="50"/>
  <c r="H49" i="50"/>
  <c r="I49" i="50"/>
  <c r="D51" i="50"/>
  <c r="E51" i="50"/>
  <c r="F51" i="50"/>
  <c r="G51" i="50"/>
  <c r="H51" i="50"/>
  <c r="I51" i="50"/>
  <c r="D54" i="50"/>
  <c r="E54" i="50"/>
  <c r="F54" i="50"/>
  <c r="G54" i="50"/>
  <c r="H54" i="50"/>
  <c r="I54" i="50"/>
  <c r="D55" i="50"/>
  <c r="E55" i="50"/>
  <c r="F55" i="50"/>
  <c r="G55" i="50"/>
  <c r="H55" i="50"/>
  <c r="I55" i="50"/>
  <c r="D56" i="50"/>
  <c r="E56" i="50"/>
  <c r="F56" i="50"/>
  <c r="G56" i="50"/>
  <c r="H56" i="50"/>
  <c r="I56" i="50"/>
  <c r="D59" i="50"/>
  <c r="E59" i="50"/>
  <c r="F59" i="50"/>
  <c r="G59" i="50"/>
  <c r="H59" i="50"/>
  <c r="I59" i="50"/>
  <c r="D60" i="50"/>
  <c r="E60" i="50"/>
  <c r="F60" i="50"/>
  <c r="G60" i="50"/>
  <c r="H60" i="50"/>
  <c r="I60" i="50"/>
  <c r="D61" i="50"/>
  <c r="E61" i="50"/>
  <c r="F61" i="50"/>
  <c r="G61" i="50"/>
  <c r="H61" i="50"/>
  <c r="I61" i="50"/>
  <c r="D64" i="50"/>
  <c r="E64" i="50"/>
  <c r="F64" i="50"/>
  <c r="G64" i="50"/>
  <c r="H64" i="50"/>
  <c r="I64" i="50"/>
  <c r="D65" i="50"/>
  <c r="E65" i="50"/>
  <c r="F65" i="50"/>
  <c r="G65" i="50"/>
  <c r="H65" i="50"/>
  <c r="I65" i="50"/>
  <c r="D66" i="50"/>
  <c r="E66" i="50"/>
  <c r="F66" i="50"/>
  <c r="G66" i="50"/>
  <c r="H66" i="50"/>
  <c r="I66" i="50"/>
  <c r="D70" i="50"/>
  <c r="E70" i="50"/>
  <c r="F70" i="50"/>
  <c r="G70" i="50"/>
  <c r="H70" i="50"/>
  <c r="I70" i="50"/>
  <c r="D71" i="50"/>
  <c r="E71" i="50"/>
  <c r="F71" i="50"/>
  <c r="G71" i="50"/>
  <c r="H71" i="50"/>
  <c r="I71" i="50"/>
  <c r="D72" i="50"/>
  <c r="E72" i="50"/>
  <c r="F72" i="50"/>
  <c r="G72" i="50"/>
  <c r="H72" i="50"/>
  <c r="I72" i="50"/>
  <c r="D73" i="50"/>
  <c r="E73" i="50"/>
  <c r="F73" i="50"/>
  <c r="G73" i="50"/>
  <c r="H73" i="50"/>
  <c r="I73" i="50"/>
  <c r="D74" i="50"/>
  <c r="E74" i="50"/>
  <c r="F74" i="50"/>
  <c r="G74" i="50"/>
  <c r="H74" i="50"/>
  <c r="I74" i="50"/>
  <c r="D75" i="50"/>
  <c r="E75" i="50"/>
  <c r="F75" i="50"/>
  <c r="G75" i="50"/>
  <c r="H75" i="50"/>
  <c r="I75" i="50"/>
  <c r="D76" i="50"/>
  <c r="E76" i="50"/>
  <c r="F76" i="50"/>
  <c r="G76" i="50"/>
  <c r="H76" i="50"/>
  <c r="I76" i="50"/>
  <c r="D77" i="50"/>
  <c r="E77" i="50"/>
  <c r="F77" i="50"/>
  <c r="G77" i="50"/>
  <c r="H77" i="50"/>
  <c r="I77" i="50"/>
  <c r="D78" i="50"/>
  <c r="E78" i="50"/>
  <c r="F78" i="50"/>
  <c r="G78" i="50"/>
  <c r="H78" i="50"/>
  <c r="I78" i="50"/>
  <c r="D79" i="50"/>
  <c r="E79" i="50"/>
  <c r="F79" i="50"/>
  <c r="G79" i="50"/>
  <c r="H79" i="50"/>
  <c r="I79" i="50"/>
  <c r="D80" i="50"/>
  <c r="E80" i="50"/>
  <c r="F80" i="50"/>
  <c r="G80" i="50"/>
  <c r="H80" i="50"/>
  <c r="I80" i="50"/>
  <c r="D81" i="50"/>
  <c r="E81" i="50"/>
  <c r="F81" i="50"/>
  <c r="G81" i="50"/>
  <c r="H81" i="50"/>
  <c r="I81" i="50"/>
  <c r="D82" i="50"/>
  <c r="E82" i="50"/>
  <c r="F82" i="50"/>
  <c r="G82" i="50"/>
  <c r="H82" i="50"/>
  <c r="I82" i="50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V8" i="22"/>
  <c r="X8" i="22"/>
  <c r="Z8" i="22"/>
  <c r="AB8" i="22"/>
  <c r="AD8" i="22"/>
  <c r="AF8" i="22"/>
  <c r="AH8" i="22"/>
  <c r="AJ8" i="22"/>
  <c r="AL8" i="22"/>
  <c r="AN8" i="22"/>
  <c r="D11" i="22"/>
  <c r="E11" i="22"/>
  <c r="F11" i="22"/>
  <c r="G11" i="22"/>
  <c r="D12" i="22"/>
  <c r="E12" i="22"/>
  <c r="F12" i="22"/>
  <c r="G12" i="22"/>
  <c r="D13" i="22"/>
  <c r="E13" i="22"/>
  <c r="F13" i="22"/>
  <c r="G13" i="22"/>
  <c r="D14" i="22"/>
  <c r="E14" i="22"/>
  <c r="F14" i="22"/>
  <c r="G14" i="22"/>
  <c r="D15" i="22"/>
  <c r="E15" i="22"/>
  <c r="F15" i="22"/>
  <c r="G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D19" i="22"/>
  <c r="E19" i="22"/>
  <c r="F19" i="22"/>
  <c r="G19" i="22"/>
  <c r="D20" i="22"/>
  <c r="E20" i="22"/>
  <c r="F20" i="22"/>
  <c r="G20" i="22"/>
  <c r="D21" i="22"/>
  <c r="E21" i="22"/>
  <c r="F21" i="22"/>
  <c r="G21" i="22"/>
  <c r="D22" i="22"/>
  <c r="E22" i="22"/>
  <c r="F22" i="22"/>
  <c r="G22" i="22"/>
  <c r="D23" i="22"/>
  <c r="E23" i="22"/>
  <c r="F23" i="22"/>
  <c r="G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D27" i="22"/>
  <c r="E27" i="22"/>
  <c r="F27" i="22"/>
  <c r="G27" i="22"/>
  <c r="D28" i="22"/>
  <c r="E28" i="22"/>
  <c r="F28" i="22"/>
  <c r="G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D32" i="22"/>
  <c r="E32" i="22"/>
  <c r="F32" i="22"/>
  <c r="G32" i="22"/>
  <c r="D33" i="22"/>
  <c r="E33" i="22"/>
  <c r="F33" i="22"/>
  <c r="G33" i="22"/>
  <c r="D34" i="22"/>
  <c r="E34" i="22"/>
  <c r="F34" i="22"/>
  <c r="G34" i="22"/>
  <c r="D35" i="22"/>
  <c r="E35" i="22"/>
  <c r="F35" i="22"/>
  <c r="G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O36" i="22"/>
  <c r="D39" i="22"/>
  <c r="E39" i="22"/>
  <c r="F39" i="22"/>
  <c r="G39" i="22"/>
  <c r="D40" i="22"/>
  <c r="E40" i="22"/>
  <c r="F40" i="22"/>
  <c r="G40" i="22"/>
  <c r="D41" i="22"/>
  <c r="E41" i="22"/>
  <c r="F41" i="22"/>
  <c r="G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AN43" i="22"/>
  <c r="AO43" i="22"/>
  <c r="D45" i="22"/>
  <c r="E45" i="22"/>
  <c r="F45" i="22"/>
  <c r="G45" i="22"/>
  <c r="D47" i="22"/>
  <c r="E47" i="22"/>
  <c r="F47" i="22"/>
  <c r="G47" i="22"/>
  <c r="D49" i="22"/>
  <c r="E49" i="22"/>
  <c r="F49" i="22"/>
  <c r="G49" i="22"/>
  <c r="D51" i="22"/>
  <c r="E51" i="22"/>
  <c r="F51" i="22"/>
  <c r="G51" i="22"/>
  <c r="D54" i="22"/>
  <c r="E54" i="22"/>
  <c r="F54" i="22"/>
  <c r="G54" i="22"/>
  <c r="D55" i="22"/>
  <c r="E55" i="22"/>
  <c r="F55" i="22"/>
  <c r="G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D59" i="22"/>
  <c r="E59" i="22"/>
  <c r="F59" i="22"/>
  <c r="G59" i="22"/>
  <c r="D60" i="22"/>
  <c r="E60" i="22"/>
  <c r="F60" i="22"/>
  <c r="G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D64" i="22"/>
  <c r="E64" i="22"/>
  <c r="F64" i="22"/>
  <c r="G64" i="22"/>
  <c r="D65" i="22"/>
  <c r="E65" i="22"/>
  <c r="F65" i="22"/>
  <c r="G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AN66" i="22"/>
  <c r="AO66" i="22"/>
  <c r="D70" i="22"/>
  <c r="E70" i="22"/>
  <c r="F70" i="22"/>
  <c r="G70" i="22"/>
  <c r="D71" i="22"/>
  <c r="E71" i="22"/>
  <c r="F71" i="22"/>
  <c r="G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AN72" i="22"/>
  <c r="AO72" i="22"/>
  <c r="D73" i="22"/>
  <c r="E73" i="22"/>
  <c r="F73" i="22"/>
  <c r="G73" i="22"/>
  <c r="D74" i="22"/>
  <c r="E74" i="22"/>
  <c r="F74" i="22"/>
  <c r="G74" i="22"/>
  <c r="D75" i="22"/>
  <c r="E75" i="22"/>
  <c r="F75" i="22"/>
  <c r="G75" i="22"/>
  <c r="D76" i="22"/>
  <c r="E76" i="22"/>
  <c r="F76" i="22"/>
  <c r="G76" i="22"/>
  <c r="D77" i="22"/>
  <c r="E77" i="22"/>
  <c r="F77" i="22"/>
  <c r="G77" i="22"/>
  <c r="D78" i="22"/>
  <c r="E78" i="22"/>
  <c r="F78" i="22"/>
  <c r="G78" i="22"/>
  <c r="D79" i="22"/>
  <c r="E79" i="22"/>
  <c r="F79" i="22"/>
  <c r="G79" i="22"/>
  <c r="D80" i="22"/>
  <c r="E80" i="22"/>
  <c r="F80" i="22"/>
  <c r="G80" i="22"/>
  <c r="D81" i="22"/>
  <c r="E81" i="22"/>
  <c r="F81" i="22"/>
  <c r="G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N82" i="22"/>
  <c r="AO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V8" i="29"/>
  <c r="X8" i="29"/>
  <c r="Z8" i="29"/>
  <c r="AB8" i="29"/>
  <c r="AD8" i="29"/>
  <c r="AF8" i="29"/>
  <c r="AH8" i="29"/>
  <c r="AJ8" i="29"/>
  <c r="AL8" i="29"/>
  <c r="AN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D12" i="29"/>
  <c r="E12" i="29"/>
  <c r="F12" i="29"/>
  <c r="G12" i="29"/>
  <c r="H12" i="29"/>
  <c r="I12" i="29"/>
  <c r="J12" i="29"/>
  <c r="K12" i="29"/>
  <c r="L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D20" i="29"/>
  <c r="E20" i="29"/>
  <c r="F20" i="29"/>
  <c r="G20" i="29"/>
  <c r="H20" i="29"/>
  <c r="I20" i="29"/>
  <c r="J20" i="29"/>
  <c r="L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AN56" i="29"/>
  <c r="AO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AN61" i="29"/>
  <c r="AO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M66" i="29"/>
  <c r="AN66" i="29"/>
  <c r="AO66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M70" i="29"/>
  <c r="AN70" i="29"/>
  <c r="AO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AN78" i="29"/>
  <c r="AO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D12" i="20"/>
  <c r="E12" i="20"/>
  <c r="F12" i="20"/>
  <c r="G12" i="20"/>
  <c r="H12" i="20"/>
  <c r="I12" i="20"/>
  <c r="J12" i="20"/>
  <c r="L12" i="20"/>
  <c r="N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R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D20" i="20"/>
  <c r="E20" i="20"/>
  <c r="F20" i="20"/>
  <c r="G20" i="20"/>
  <c r="H20" i="20"/>
  <c r="I20" i="20"/>
  <c r="J20" i="20"/>
  <c r="L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R23" i="20"/>
  <c r="S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R51" i="20"/>
  <c r="S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R74" i="20"/>
  <c r="S74" i="20"/>
  <c r="T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C14" i="4"/>
  <c r="E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H31" i="4"/>
  <c r="B32" i="4"/>
  <c r="C32" i="4"/>
  <c r="D32" i="4"/>
  <c r="E32" i="4"/>
  <c r="F32" i="4"/>
  <c r="G32" i="4"/>
  <c r="A4" i="56"/>
  <c r="A5" i="56"/>
  <c r="F11" i="56"/>
  <c r="G11" i="56"/>
  <c r="H11" i="56"/>
  <c r="I11" i="56"/>
  <c r="L11" i="56"/>
  <c r="M11" i="56"/>
  <c r="F12" i="56"/>
  <c r="G12" i="56"/>
  <c r="H12" i="56"/>
  <c r="I12" i="56"/>
  <c r="L12" i="56"/>
  <c r="M12" i="56"/>
  <c r="F13" i="56"/>
  <c r="G13" i="56"/>
  <c r="H13" i="56"/>
  <c r="I13" i="56"/>
  <c r="L13" i="56"/>
  <c r="M13" i="56"/>
  <c r="F14" i="56"/>
  <c r="G14" i="56"/>
  <c r="H14" i="56"/>
  <c r="I14" i="56"/>
  <c r="L14" i="56"/>
  <c r="M14" i="56"/>
  <c r="F15" i="56"/>
  <c r="G15" i="56"/>
  <c r="H15" i="56"/>
  <c r="I15" i="56"/>
  <c r="L15" i="56"/>
  <c r="M15" i="56"/>
  <c r="F16" i="56"/>
  <c r="G16" i="56"/>
  <c r="H16" i="56"/>
  <c r="I16" i="56"/>
  <c r="J16" i="56"/>
  <c r="K16" i="56"/>
  <c r="L16" i="56"/>
  <c r="M16" i="56"/>
  <c r="H18" i="56"/>
  <c r="I18" i="56"/>
  <c r="F19" i="56"/>
  <c r="G19" i="56"/>
  <c r="H19" i="56"/>
  <c r="I19" i="56"/>
  <c r="L19" i="56"/>
  <c r="M19" i="56"/>
  <c r="F20" i="56"/>
  <c r="G20" i="56"/>
  <c r="H20" i="56"/>
  <c r="I20" i="56"/>
  <c r="L20" i="56"/>
  <c r="M20" i="56"/>
  <c r="F21" i="56"/>
  <c r="G21" i="56"/>
  <c r="H21" i="56"/>
  <c r="I21" i="56"/>
  <c r="L21" i="56"/>
  <c r="M21" i="56"/>
  <c r="F22" i="56"/>
  <c r="G22" i="56"/>
  <c r="H22" i="56"/>
  <c r="I22" i="56"/>
  <c r="L22" i="56"/>
  <c r="M22" i="56"/>
  <c r="F23" i="56"/>
  <c r="G23" i="56"/>
  <c r="H23" i="56"/>
  <c r="I23" i="56"/>
  <c r="L23" i="56"/>
  <c r="M23" i="56"/>
  <c r="F24" i="56"/>
  <c r="G24" i="56"/>
  <c r="H24" i="56"/>
  <c r="I24" i="56"/>
  <c r="J24" i="56"/>
  <c r="K24" i="56"/>
  <c r="L24" i="56"/>
  <c r="M24" i="56"/>
  <c r="F27" i="56"/>
  <c r="G27" i="56"/>
  <c r="H27" i="56"/>
  <c r="I27" i="56"/>
  <c r="L27" i="56"/>
  <c r="M27" i="56"/>
  <c r="F28" i="56"/>
  <c r="G28" i="56"/>
  <c r="H28" i="56"/>
  <c r="I28" i="56"/>
  <c r="L28" i="56"/>
  <c r="M28" i="56"/>
  <c r="F29" i="56"/>
  <c r="G29" i="56"/>
  <c r="H29" i="56"/>
  <c r="I29" i="56"/>
  <c r="J29" i="56"/>
  <c r="K29" i="56"/>
  <c r="L29" i="56"/>
  <c r="M29" i="56"/>
  <c r="F32" i="56"/>
  <c r="G32" i="56"/>
  <c r="H32" i="56"/>
  <c r="I32" i="56"/>
  <c r="L32" i="56"/>
  <c r="M32" i="56"/>
  <c r="F33" i="56"/>
  <c r="G33" i="56"/>
  <c r="H33" i="56"/>
  <c r="I33" i="56"/>
  <c r="L33" i="56"/>
  <c r="M33" i="56"/>
  <c r="F34" i="56"/>
  <c r="G34" i="56"/>
  <c r="H34" i="56"/>
  <c r="I34" i="56"/>
  <c r="L34" i="56"/>
  <c r="M34" i="56"/>
  <c r="F35" i="56"/>
  <c r="G35" i="56"/>
  <c r="H35" i="56"/>
  <c r="I35" i="56"/>
  <c r="L35" i="56"/>
  <c r="M35" i="56"/>
  <c r="F36" i="56"/>
  <c r="G36" i="56"/>
  <c r="H36" i="56"/>
  <c r="I36" i="56"/>
  <c r="J36" i="56"/>
  <c r="K36" i="56"/>
  <c r="L36" i="56"/>
  <c r="M36" i="56"/>
  <c r="L37" i="56"/>
  <c r="M37" i="56"/>
  <c r="H38" i="56"/>
  <c r="I38" i="56"/>
  <c r="F39" i="56"/>
  <c r="G39" i="56"/>
  <c r="H39" i="56"/>
  <c r="I39" i="56"/>
  <c r="L39" i="56"/>
  <c r="M39" i="56"/>
  <c r="F40" i="56"/>
  <c r="G40" i="56"/>
  <c r="H40" i="56"/>
  <c r="I40" i="56"/>
  <c r="L40" i="56"/>
  <c r="M40" i="56"/>
  <c r="F41" i="56"/>
  <c r="G41" i="56"/>
  <c r="H41" i="56"/>
  <c r="I41" i="56"/>
  <c r="L41" i="56"/>
  <c r="M41" i="56"/>
  <c r="F42" i="56"/>
  <c r="G42" i="56"/>
  <c r="H42" i="56"/>
  <c r="I42" i="56"/>
  <c r="J42" i="56"/>
  <c r="K42" i="56"/>
  <c r="L42" i="56"/>
  <c r="M42" i="56"/>
  <c r="F43" i="56"/>
  <c r="G43" i="56"/>
  <c r="H43" i="56"/>
  <c r="I43" i="56"/>
  <c r="J43" i="56"/>
  <c r="K43" i="56"/>
  <c r="L43" i="56"/>
  <c r="M43" i="56"/>
  <c r="F45" i="56"/>
  <c r="G45" i="56"/>
  <c r="H45" i="56"/>
  <c r="I45" i="56"/>
  <c r="L45" i="56"/>
  <c r="M45" i="56"/>
  <c r="F47" i="56"/>
  <c r="G47" i="56"/>
  <c r="H47" i="56"/>
  <c r="I47" i="56"/>
  <c r="L47" i="56"/>
  <c r="M47" i="56"/>
  <c r="F49" i="56"/>
  <c r="G49" i="56"/>
  <c r="H49" i="56"/>
  <c r="I49" i="56"/>
  <c r="L49" i="56"/>
  <c r="M49" i="56"/>
  <c r="F51" i="56"/>
  <c r="G51" i="56"/>
  <c r="H51" i="56"/>
  <c r="I51" i="56"/>
  <c r="L51" i="56"/>
  <c r="M51" i="56"/>
  <c r="F54" i="56"/>
  <c r="G54" i="56"/>
  <c r="H54" i="56"/>
  <c r="I54" i="56"/>
  <c r="L54" i="56"/>
  <c r="M54" i="56"/>
  <c r="F55" i="56"/>
  <c r="G55" i="56"/>
  <c r="H55" i="56"/>
  <c r="I55" i="56"/>
  <c r="L55" i="56"/>
  <c r="M55" i="56"/>
  <c r="F56" i="56"/>
  <c r="G56" i="56"/>
  <c r="H56" i="56"/>
  <c r="I56" i="56"/>
  <c r="J56" i="56"/>
  <c r="K56" i="56"/>
  <c r="L56" i="56"/>
  <c r="M56" i="56"/>
  <c r="F59" i="56"/>
  <c r="G59" i="56"/>
  <c r="H59" i="56"/>
  <c r="I59" i="56"/>
  <c r="L59" i="56"/>
  <c r="M59" i="56"/>
  <c r="F60" i="56"/>
  <c r="G60" i="56"/>
  <c r="H60" i="56"/>
  <c r="I60" i="56"/>
  <c r="L60" i="56"/>
  <c r="M60" i="56"/>
  <c r="F61" i="56"/>
  <c r="G61" i="56"/>
  <c r="H61" i="56"/>
  <c r="I61" i="56"/>
  <c r="J61" i="56"/>
  <c r="K61" i="56"/>
  <c r="L61" i="56"/>
  <c r="M61" i="56"/>
  <c r="F64" i="56"/>
  <c r="G64" i="56"/>
  <c r="H64" i="56"/>
  <c r="I64" i="56"/>
  <c r="L64" i="56"/>
  <c r="M64" i="56"/>
  <c r="F65" i="56"/>
  <c r="G65" i="56"/>
  <c r="H65" i="56"/>
  <c r="I65" i="56"/>
  <c r="L65" i="56"/>
  <c r="M65" i="56"/>
  <c r="F66" i="56"/>
  <c r="G66" i="56"/>
  <c r="H66" i="56"/>
  <c r="I66" i="56"/>
  <c r="J66" i="56"/>
  <c r="K66" i="56"/>
  <c r="L66" i="56"/>
  <c r="M66" i="56"/>
  <c r="F70" i="56"/>
  <c r="G70" i="56"/>
  <c r="H70" i="56"/>
  <c r="I70" i="56"/>
  <c r="L70" i="56"/>
  <c r="M70" i="56"/>
  <c r="F71" i="56"/>
  <c r="G71" i="56"/>
  <c r="H71" i="56"/>
  <c r="I71" i="56"/>
  <c r="L71" i="56"/>
  <c r="M71" i="56"/>
  <c r="F72" i="56"/>
  <c r="G72" i="56"/>
  <c r="H72" i="56"/>
  <c r="I72" i="56"/>
  <c r="J72" i="56"/>
  <c r="K72" i="56"/>
  <c r="L72" i="56"/>
  <c r="M72" i="56"/>
  <c r="F73" i="56"/>
  <c r="G73" i="56"/>
  <c r="H73" i="56"/>
  <c r="I73" i="56"/>
  <c r="L73" i="56"/>
  <c r="M73" i="56"/>
  <c r="F74" i="56"/>
  <c r="G74" i="56"/>
  <c r="H74" i="56"/>
  <c r="I74" i="56"/>
  <c r="L74" i="56"/>
  <c r="M74" i="56"/>
  <c r="F75" i="56"/>
  <c r="G75" i="56"/>
  <c r="H75" i="56"/>
  <c r="I75" i="56"/>
  <c r="L75" i="56"/>
  <c r="M75" i="56"/>
  <c r="F76" i="56"/>
  <c r="G76" i="56"/>
  <c r="H76" i="56"/>
  <c r="I76" i="56"/>
  <c r="L76" i="56"/>
  <c r="M76" i="56"/>
  <c r="F77" i="56"/>
  <c r="G77" i="56"/>
  <c r="H77" i="56"/>
  <c r="I77" i="56"/>
  <c r="L77" i="56"/>
  <c r="M77" i="56"/>
  <c r="F78" i="56"/>
  <c r="G78" i="56"/>
  <c r="H78" i="56"/>
  <c r="I78" i="56"/>
  <c r="L78" i="56"/>
  <c r="M78" i="56"/>
  <c r="F79" i="56"/>
  <c r="G79" i="56"/>
  <c r="H79" i="56"/>
  <c r="I79" i="56"/>
  <c r="L79" i="56"/>
  <c r="M79" i="56"/>
  <c r="F80" i="56"/>
  <c r="G80" i="56"/>
  <c r="H80" i="56"/>
  <c r="I80" i="56"/>
  <c r="L80" i="56"/>
  <c r="M80" i="56"/>
  <c r="F81" i="56"/>
  <c r="G81" i="56"/>
  <c r="H81" i="56"/>
  <c r="I81" i="56"/>
  <c r="L81" i="56"/>
  <c r="M81" i="56"/>
  <c r="D82" i="56"/>
  <c r="E82" i="56"/>
  <c r="F82" i="56"/>
  <c r="G82" i="56"/>
  <c r="H82" i="56"/>
  <c r="I82" i="56"/>
  <c r="J82" i="56"/>
  <c r="K82" i="56"/>
  <c r="L82" i="56"/>
  <c r="M82" i="56"/>
  <c r="H86" i="56"/>
  <c r="I86" i="56"/>
  <c r="L86" i="56"/>
  <c r="M86" i="56"/>
  <c r="H87" i="56"/>
  <c r="I87" i="56"/>
  <c r="L87" i="56"/>
  <c r="M87" i="56"/>
  <c r="H88" i="56"/>
  <c r="I88" i="56"/>
  <c r="L88" i="56"/>
  <c r="M88" i="56"/>
  <c r="D89" i="56"/>
  <c r="E89" i="56"/>
  <c r="F89" i="56"/>
  <c r="G89" i="56"/>
  <c r="H89" i="56"/>
  <c r="I89" i="56"/>
  <c r="J89" i="56"/>
  <c r="K89" i="56"/>
  <c r="L89" i="56"/>
  <c r="M89" i="56"/>
  <c r="D91" i="56"/>
  <c r="E91" i="56"/>
  <c r="F91" i="56"/>
  <c r="G91" i="56"/>
  <c r="H91" i="56"/>
  <c r="I91" i="56"/>
  <c r="J91" i="56"/>
  <c r="K91" i="56"/>
  <c r="L91" i="56"/>
  <c r="M91" i="56"/>
  <c r="A5" i="55"/>
  <c r="V8" i="55"/>
  <c r="X8" i="55"/>
  <c r="Z8" i="55"/>
  <c r="AB8" i="55"/>
  <c r="AD8" i="55"/>
  <c r="AF8" i="55"/>
  <c r="AH8" i="55"/>
  <c r="AJ8" i="55"/>
  <c r="AL8" i="55"/>
  <c r="AN8" i="55"/>
  <c r="D11" i="55"/>
  <c r="E11" i="55"/>
  <c r="F11" i="55"/>
  <c r="G11" i="55"/>
  <c r="H11" i="55"/>
  <c r="I11" i="55"/>
  <c r="J11" i="55"/>
  <c r="K11" i="55"/>
  <c r="L11" i="55"/>
  <c r="M11" i="55"/>
  <c r="N11" i="55"/>
  <c r="O11" i="55"/>
  <c r="P11" i="55"/>
  <c r="Q11" i="55"/>
  <c r="R11" i="55"/>
  <c r="S11" i="55"/>
  <c r="V11" i="55"/>
  <c r="W11" i="55"/>
  <c r="X11" i="55"/>
  <c r="Y11" i="55"/>
  <c r="Z11" i="55"/>
  <c r="AA11" i="55"/>
  <c r="AB11" i="55"/>
  <c r="AC11" i="55"/>
  <c r="AD11" i="55"/>
  <c r="AE11" i="55"/>
  <c r="AF11" i="55"/>
  <c r="AG11" i="55"/>
  <c r="AH11" i="55"/>
  <c r="AI11" i="55"/>
  <c r="AJ11" i="55"/>
  <c r="AK11" i="55"/>
  <c r="AL11" i="55"/>
  <c r="AM11" i="55"/>
  <c r="AN11" i="55"/>
  <c r="AO11" i="55"/>
  <c r="D12" i="55"/>
  <c r="E12" i="55"/>
  <c r="F12" i="55"/>
  <c r="G12" i="55"/>
  <c r="H12" i="55"/>
  <c r="I12" i="55"/>
  <c r="J12" i="55"/>
  <c r="K12" i="55"/>
  <c r="L12" i="55"/>
  <c r="N12" i="55"/>
  <c r="O12" i="55"/>
  <c r="P12" i="55"/>
  <c r="Q12" i="55"/>
  <c r="R12" i="55"/>
  <c r="S12" i="55"/>
  <c r="T12" i="55"/>
  <c r="U12" i="55"/>
  <c r="V12" i="55"/>
  <c r="W12" i="55"/>
  <c r="X12" i="55"/>
  <c r="Y12" i="55"/>
  <c r="Z12" i="55"/>
  <c r="AA12" i="55"/>
  <c r="AB12" i="55"/>
  <c r="AC12" i="55"/>
  <c r="AD12" i="55"/>
  <c r="AE12" i="55"/>
  <c r="AF12" i="55"/>
  <c r="AG12" i="55"/>
  <c r="AH12" i="55"/>
  <c r="AI12" i="55"/>
  <c r="AJ12" i="55"/>
  <c r="AK12" i="55"/>
  <c r="AL12" i="55"/>
  <c r="AM12" i="55"/>
  <c r="AN12" i="55"/>
  <c r="AO12" i="55"/>
  <c r="D13" i="55"/>
  <c r="E13" i="55"/>
  <c r="F13" i="55"/>
  <c r="G13" i="55"/>
  <c r="H13" i="55"/>
  <c r="I13" i="55"/>
  <c r="J13" i="55"/>
  <c r="K13" i="55"/>
  <c r="L13" i="55"/>
  <c r="M13" i="55"/>
  <c r="N13" i="55"/>
  <c r="O13" i="55"/>
  <c r="P13" i="55"/>
  <c r="Q13" i="55"/>
  <c r="R13" i="55"/>
  <c r="S13" i="55"/>
  <c r="T13" i="55"/>
  <c r="U13" i="55"/>
  <c r="V13" i="55"/>
  <c r="W13" i="55"/>
  <c r="X13" i="55"/>
  <c r="Y13" i="55"/>
  <c r="Z13" i="55"/>
  <c r="AA13" i="55"/>
  <c r="AB13" i="55"/>
  <c r="AC13" i="55"/>
  <c r="AD13" i="55"/>
  <c r="AE13" i="55"/>
  <c r="AF13" i="55"/>
  <c r="AG13" i="55"/>
  <c r="AH13" i="55"/>
  <c r="AI13" i="55"/>
  <c r="AJ13" i="55"/>
  <c r="AK13" i="55"/>
  <c r="AL13" i="55"/>
  <c r="AM13" i="55"/>
  <c r="AN13" i="55"/>
  <c r="AO13" i="55"/>
  <c r="D14" i="55"/>
  <c r="E14" i="55"/>
  <c r="F14" i="55"/>
  <c r="G14" i="55"/>
  <c r="H14" i="55"/>
  <c r="I14" i="55"/>
  <c r="J14" i="55"/>
  <c r="K14" i="55"/>
  <c r="L14" i="55"/>
  <c r="M14" i="55"/>
  <c r="N14" i="55"/>
  <c r="O14" i="55"/>
  <c r="P14" i="55"/>
  <c r="Q14" i="55"/>
  <c r="R14" i="55"/>
  <c r="S14" i="55"/>
  <c r="T14" i="55"/>
  <c r="U14" i="55"/>
  <c r="V14" i="55"/>
  <c r="W14" i="55"/>
  <c r="X14" i="55"/>
  <c r="Y14" i="55"/>
  <c r="Z14" i="55"/>
  <c r="AA14" i="55"/>
  <c r="AB14" i="55"/>
  <c r="AC14" i="55"/>
  <c r="AD14" i="55"/>
  <c r="AE14" i="55"/>
  <c r="AF14" i="55"/>
  <c r="AG14" i="55"/>
  <c r="AH14" i="55"/>
  <c r="AI14" i="55"/>
  <c r="AJ14" i="55"/>
  <c r="AK14" i="55"/>
  <c r="AL14" i="55"/>
  <c r="AM14" i="55"/>
  <c r="AN14" i="55"/>
  <c r="AO14" i="55"/>
  <c r="D15" i="55"/>
  <c r="E15" i="55"/>
  <c r="F15" i="55"/>
  <c r="G15" i="55"/>
  <c r="H15" i="55"/>
  <c r="I15" i="55"/>
  <c r="J15" i="55"/>
  <c r="K15" i="55"/>
  <c r="L15" i="55"/>
  <c r="M15" i="55"/>
  <c r="N15" i="55"/>
  <c r="O15" i="55"/>
  <c r="P15" i="55"/>
  <c r="Q15" i="55"/>
  <c r="R15" i="55"/>
  <c r="S15" i="55"/>
  <c r="T15" i="55"/>
  <c r="U15" i="55"/>
  <c r="V15" i="55"/>
  <c r="W15" i="55"/>
  <c r="X15" i="55"/>
  <c r="Y15" i="55"/>
  <c r="Z15" i="55"/>
  <c r="AA15" i="55"/>
  <c r="AB15" i="55"/>
  <c r="AC15" i="55"/>
  <c r="AD15" i="55"/>
  <c r="AE15" i="55"/>
  <c r="AF15" i="55"/>
  <c r="AG15" i="55"/>
  <c r="AH15" i="55"/>
  <c r="AI15" i="55"/>
  <c r="AJ15" i="55"/>
  <c r="AK15" i="55"/>
  <c r="AL15" i="55"/>
  <c r="AM15" i="55"/>
  <c r="AN15" i="55"/>
  <c r="AO15" i="55"/>
  <c r="D16" i="55"/>
  <c r="E16" i="55"/>
  <c r="F16" i="55"/>
  <c r="G16" i="55"/>
  <c r="H16" i="55"/>
  <c r="I16" i="55"/>
  <c r="J16" i="55"/>
  <c r="K16" i="55"/>
  <c r="L16" i="55"/>
  <c r="M16" i="55"/>
  <c r="N16" i="55"/>
  <c r="O16" i="55"/>
  <c r="P16" i="55"/>
  <c r="Q16" i="55"/>
  <c r="R16" i="55"/>
  <c r="S16" i="55"/>
  <c r="T16" i="55"/>
  <c r="U16" i="55"/>
  <c r="V16" i="55"/>
  <c r="W16" i="55"/>
  <c r="X16" i="55"/>
  <c r="Y16" i="55"/>
  <c r="Z16" i="55"/>
  <c r="AA16" i="55"/>
  <c r="AB16" i="55"/>
  <c r="AC16" i="55"/>
  <c r="AD16" i="55"/>
  <c r="AE16" i="55"/>
  <c r="AF16" i="55"/>
  <c r="AG16" i="55"/>
  <c r="AH16" i="55"/>
  <c r="AI16" i="55"/>
  <c r="AJ16" i="55"/>
  <c r="AK16" i="55"/>
  <c r="AL16" i="55"/>
  <c r="AM16" i="55"/>
  <c r="AN16" i="55"/>
  <c r="AO16" i="55"/>
  <c r="D19" i="55"/>
  <c r="E19" i="55"/>
  <c r="F19" i="55"/>
  <c r="G19" i="55"/>
  <c r="H19" i="55"/>
  <c r="I19" i="55"/>
  <c r="J19" i="55"/>
  <c r="K19" i="55"/>
  <c r="L19" i="55"/>
  <c r="M19" i="55"/>
  <c r="N19" i="55"/>
  <c r="O19" i="55"/>
  <c r="P19" i="55"/>
  <c r="Q19" i="55"/>
  <c r="R19" i="55"/>
  <c r="S19" i="55"/>
  <c r="V19" i="55"/>
  <c r="W19" i="55"/>
  <c r="X19" i="55"/>
  <c r="Y19" i="55"/>
  <c r="Z19" i="55"/>
  <c r="AA19" i="55"/>
  <c r="AB19" i="55"/>
  <c r="AC19" i="55"/>
  <c r="AD19" i="55"/>
  <c r="AE19" i="55"/>
  <c r="AF19" i="55"/>
  <c r="AG19" i="55"/>
  <c r="AH19" i="55"/>
  <c r="AI19" i="55"/>
  <c r="AJ19" i="55"/>
  <c r="AK19" i="55"/>
  <c r="AL19" i="55"/>
  <c r="AM19" i="55"/>
  <c r="AN19" i="55"/>
  <c r="AO19" i="55"/>
  <c r="D20" i="55"/>
  <c r="E20" i="55"/>
  <c r="F20" i="55"/>
  <c r="G20" i="55"/>
  <c r="H20" i="55"/>
  <c r="I20" i="55"/>
  <c r="J20" i="55"/>
  <c r="K20" i="55"/>
  <c r="L20" i="55"/>
  <c r="M20" i="55"/>
  <c r="N20" i="55"/>
  <c r="O20" i="55"/>
  <c r="P20" i="55"/>
  <c r="Q20" i="55"/>
  <c r="R20" i="55"/>
  <c r="S20" i="55"/>
  <c r="T20" i="55"/>
  <c r="U20" i="55"/>
  <c r="V20" i="55"/>
  <c r="W20" i="55"/>
  <c r="X20" i="55"/>
  <c r="Y20" i="55"/>
  <c r="Z20" i="55"/>
  <c r="AA20" i="55"/>
  <c r="AB20" i="55"/>
  <c r="AC20" i="55"/>
  <c r="AD20" i="55"/>
  <c r="AE20" i="55"/>
  <c r="AF20" i="55"/>
  <c r="AG20" i="55"/>
  <c r="AH20" i="55"/>
  <c r="AI20" i="55"/>
  <c r="AJ20" i="55"/>
  <c r="AK20" i="55"/>
  <c r="AL20" i="55"/>
  <c r="AM20" i="55"/>
  <c r="AN20" i="55"/>
  <c r="AO20" i="55"/>
  <c r="D21" i="55"/>
  <c r="E21" i="55"/>
  <c r="F21" i="55"/>
  <c r="G21" i="55"/>
  <c r="H21" i="55"/>
  <c r="I21" i="55"/>
  <c r="J21" i="55"/>
  <c r="K21" i="55"/>
  <c r="L21" i="55"/>
  <c r="M21" i="55"/>
  <c r="N21" i="55"/>
  <c r="O21" i="55"/>
  <c r="P21" i="55"/>
  <c r="Q21" i="55"/>
  <c r="R21" i="55"/>
  <c r="S21" i="55"/>
  <c r="T21" i="55"/>
  <c r="U21" i="55"/>
  <c r="V21" i="55"/>
  <c r="W21" i="55"/>
  <c r="X21" i="55"/>
  <c r="Y21" i="55"/>
  <c r="Z21" i="55"/>
  <c r="AA21" i="55"/>
  <c r="AB21" i="55"/>
  <c r="AC21" i="55"/>
  <c r="AD21" i="55"/>
  <c r="AE21" i="55"/>
  <c r="AF21" i="55"/>
  <c r="AG21" i="55"/>
  <c r="AH21" i="55"/>
  <c r="AI21" i="55"/>
  <c r="AJ21" i="55"/>
  <c r="AK21" i="55"/>
  <c r="AL21" i="55"/>
  <c r="AM21" i="55"/>
  <c r="AN21" i="55"/>
  <c r="AO21" i="55"/>
  <c r="D22" i="55"/>
  <c r="E22" i="55"/>
  <c r="F22" i="55"/>
  <c r="G22" i="55"/>
  <c r="H22" i="55"/>
  <c r="I22" i="55"/>
  <c r="J22" i="55"/>
  <c r="K22" i="55"/>
  <c r="L22" i="55"/>
  <c r="M22" i="55"/>
  <c r="N22" i="55"/>
  <c r="O22" i="55"/>
  <c r="P22" i="55"/>
  <c r="Q22" i="55"/>
  <c r="R22" i="55"/>
  <c r="S22" i="55"/>
  <c r="T22" i="55"/>
  <c r="U22" i="55"/>
  <c r="V22" i="55"/>
  <c r="W22" i="55"/>
  <c r="X22" i="55"/>
  <c r="Y22" i="55"/>
  <c r="Z22" i="55"/>
  <c r="AA22" i="55"/>
  <c r="AB22" i="55"/>
  <c r="AC22" i="55"/>
  <c r="AD22" i="55"/>
  <c r="AE22" i="55"/>
  <c r="AF22" i="55"/>
  <c r="AG22" i="55"/>
  <c r="AH22" i="55"/>
  <c r="AI22" i="55"/>
  <c r="AJ22" i="55"/>
  <c r="AK22" i="55"/>
  <c r="AL22" i="55"/>
  <c r="AM22" i="55"/>
  <c r="AN22" i="55"/>
  <c r="AO22" i="55"/>
  <c r="D23" i="55"/>
  <c r="E23" i="55"/>
  <c r="F23" i="55"/>
  <c r="G23" i="55"/>
  <c r="H23" i="55"/>
  <c r="I23" i="55"/>
  <c r="J23" i="55"/>
  <c r="K23" i="55"/>
  <c r="L23" i="55"/>
  <c r="M23" i="55"/>
  <c r="N23" i="55"/>
  <c r="O23" i="55"/>
  <c r="P23" i="55"/>
  <c r="Q23" i="55"/>
  <c r="R23" i="55"/>
  <c r="S23" i="55"/>
  <c r="T23" i="55"/>
  <c r="U23" i="55"/>
  <c r="V23" i="55"/>
  <c r="W23" i="55"/>
  <c r="X23" i="55"/>
  <c r="Y23" i="55"/>
  <c r="Z23" i="55"/>
  <c r="AA23" i="55"/>
  <c r="AB23" i="55"/>
  <c r="AC23" i="55"/>
  <c r="AD23" i="55"/>
  <c r="AE23" i="55"/>
  <c r="AF23" i="55"/>
  <c r="AG23" i="55"/>
  <c r="AH23" i="55"/>
  <c r="AI23" i="55"/>
  <c r="AJ23" i="55"/>
  <c r="AK23" i="55"/>
  <c r="AL23" i="55"/>
  <c r="AM23" i="55"/>
  <c r="AN23" i="55"/>
  <c r="AO23" i="55"/>
  <c r="D24" i="55"/>
  <c r="E24" i="55"/>
  <c r="F24" i="55"/>
  <c r="G24" i="55"/>
  <c r="H24" i="55"/>
  <c r="I24" i="55"/>
  <c r="J24" i="55"/>
  <c r="K24" i="55"/>
  <c r="L24" i="55"/>
  <c r="M24" i="55"/>
  <c r="N24" i="55"/>
  <c r="O24" i="55"/>
  <c r="P24" i="55"/>
  <c r="Q24" i="55"/>
  <c r="R24" i="55"/>
  <c r="S24" i="55"/>
  <c r="T24" i="55"/>
  <c r="U24" i="55"/>
  <c r="V24" i="55"/>
  <c r="W24" i="55"/>
  <c r="X24" i="55"/>
  <c r="Y24" i="55"/>
  <c r="Z24" i="55"/>
  <c r="AA24" i="55"/>
  <c r="AB24" i="55"/>
  <c r="AC24" i="55"/>
  <c r="AD24" i="55"/>
  <c r="AE24" i="55"/>
  <c r="AF24" i="55"/>
  <c r="AG24" i="55"/>
  <c r="AH24" i="55"/>
  <c r="AI24" i="55"/>
  <c r="AJ24" i="55"/>
  <c r="AK24" i="55"/>
  <c r="AL24" i="55"/>
  <c r="AM24" i="55"/>
  <c r="AN24" i="55"/>
  <c r="AO24" i="55"/>
  <c r="D27" i="55"/>
  <c r="E27" i="55"/>
  <c r="F27" i="55"/>
  <c r="G27" i="55"/>
  <c r="H27" i="55"/>
  <c r="I27" i="55"/>
  <c r="J27" i="55"/>
  <c r="K27" i="55"/>
  <c r="L27" i="55"/>
  <c r="M27" i="55"/>
  <c r="N27" i="55"/>
  <c r="O27" i="55"/>
  <c r="P27" i="55"/>
  <c r="Q27" i="55"/>
  <c r="R27" i="55"/>
  <c r="S27" i="55"/>
  <c r="T27" i="55"/>
  <c r="U27" i="55"/>
  <c r="V27" i="55"/>
  <c r="W27" i="55"/>
  <c r="X27" i="55"/>
  <c r="Y27" i="55"/>
  <c r="Z27" i="55"/>
  <c r="AA27" i="55"/>
  <c r="AB27" i="55"/>
  <c r="AC27" i="55"/>
  <c r="AD27" i="55"/>
  <c r="AE27" i="55"/>
  <c r="AF27" i="55"/>
  <c r="AG27" i="55"/>
  <c r="AH27" i="55"/>
  <c r="AI27" i="55"/>
  <c r="AJ27" i="55"/>
  <c r="AK27" i="55"/>
  <c r="AL27" i="55"/>
  <c r="AM27" i="55"/>
  <c r="AN27" i="55"/>
  <c r="AO27" i="55"/>
  <c r="D28" i="55"/>
  <c r="E28" i="55"/>
  <c r="F28" i="55"/>
  <c r="G28" i="55"/>
  <c r="H28" i="55"/>
  <c r="I28" i="55"/>
  <c r="J28" i="55"/>
  <c r="K28" i="55"/>
  <c r="L28" i="55"/>
  <c r="M28" i="55"/>
  <c r="N28" i="55"/>
  <c r="O28" i="55"/>
  <c r="P28" i="55"/>
  <c r="Q28" i="55"/>
  <c r="R28" i="55"/>
  <c r="S28" i="55"/>
  <c r="T28" i="55"/>
  <c r="U28" i="55"/>
  <c r="V28" i="55"/>
  <c r="W28" i="55"/>
  <c r="X28" i="55"/>
  <c r="Y28" i="55"/>
  <c r="Z28" i="55"/>
  <c r="AA28" i="55"/>
  <c r="AB28" i="55"/>
  <c r="AC28" i="55"/>
  <c r="AD28" i="55"/>
  <c r="AE28" i="55"/>
  <c r="AF28" i="55"/>
  <c r="AG28" i="55"/>
  <c r="AH28" i="55"/>
  <c r="AI28" i="55"/>
  <c r="AJ28" i="55"/>
  <c r="AK28" i="55"/>
  <c r="AL28" i="55"/>
  <c r="AM28" i="55"/>
  <c r="AN28" i="55"/>
  <c r="AO28" i="55"/>
  <c r="D29" i="55"/>
  <c r="E29" i="55"/>
  <c r="F29" i="55"/>
  <c r="G29" i="55"/>
  <c r="H29" i="55"/>
  <c r="I29" i="55"/>
  <c r="J29" i="55"/>
  <c r="K29" i="55"/>
  <c r="L29" i="55"/>
  <c r="M29" i="55"/>
  <c r="N29" i="55"/>
  <c r="O29" i="55"/>
  <c r="P29" i="55"/>
  <c r="Q29" i="55"/>
  <c r="R29" i="55"/>
  <c r="S29" i="55"/>
  <c r="T29" i="55"/>
  <c r="U29" i="55"/>
  <c r="V29" i="55"/>
  <c r="W29" i="55"/>
  <c r="X29" i="55"/>
  <c r="Y29" i="55"/>
  <c r="Z29" i="55"/>
  <c r="AA29" i="55"/>
  <c r="AB29" i="55"/>
  <c r="AC29" i="55"/>
  <c r="AD29" i="55"/>
  <c r="AE29" i="55"/>
  <c r="AF29" i="55"/>
  <c r="AG29" i="55"/>
  <c r="AH29" i="55"/>
  <c r="AI29" i="55"/>
  <c r="AJ29" i="55"/>
  <c r="AK29" i="55"/>
  <c r="AL29" i="55"/>
  <c r="AM29" i="55"/>
  <c r="AN29" i="55"/>
  <c r="AO29" i="55"/>
  <c r="D32" i="55"/>
  <c r="E32" i="55"/>
  <c r="F32" i="55"/>
  <c r="G32" i="55"/>
  <c r="H32" i="55"/>
  <c r="I32" i="55"/>
  <c r="J32" i="55"/>
  <c r="K32" i="55"/>
  <c r="L32" i="55"/>
  <c r="M32" i="55"/>
  <c r="N32" i="55"/>
  <c r="O32" i="55"/>
  <c r="P32" i="55"/>
  <c r="Q32" i="55"/>
  <c r="R32" i="55"/>
  <c r="S32" i="55"/>
  <c r="T32" i="55"/>
  <c r="U32" i="55"/>
  <c r="V32" i="55"/>
  <c r="W32" i="55"/>
  <c r="X32" i="55"/>
  <c r="Y32" i="55"/>
  <c r="Z32" i="55"/>
  <c r="AA32" i="55"/>
  <c r="AB32" i="55"/>
  <c r="AC32" i="55"/>
  <c r="AD32" i="55"/>
  <c r="AE32" i="55"/>
  <c r="AF32" i="55"/>
  <c r="AG32" i="55"/>
  <c r="AH32" i="55"/>
  <c r="AI32" i="55"/>
  <c r="AJ32" i="55"/>
  <c r="AK32" i="55"/>
  <c r="AL32" i="55"/>
  <c r="AM32" i="55"/>
  <c r="AN32" i="55"/>
  <c r="AO32" i="55"/>
  <c r="D33" i="55"/>
  <c r="E33" i="55"/>
  <c r="F33" i="55"/>
  <c r="G33" i="55"/>
  <c r="H33" i="55"/>
  <c r="I33" i="55"/>
  <c r="J33" i="55"/>
  <c r="K33" i="55"/>
  <c r="L33" i="55"/>
  <c r="M33" i="55"/>
  <c r="N33" i="55"/>
  <c r="O33" i="55"/>
  <c r="P33" i="55"/>
  <c r="Q33" i="55"/>
  <c r="R33" i="55"/>
  <c r="S33" i="55"/>
  <c r="T33" i="55"/>
  <c r="U33" i="55"/>
  <c r="V33" i="55"/>
  <c r="W33" i="55"/>
  <c r="X33" i="55"/>
  <c r="Y33" i="55"/>
  <c r="Z33" i="55"/>
  <c r="AA33" i="55"/>
  <c r="AB33" i="55"/>
  <c r="AC33" i="55"/>
  <c r="AD33" i="55"/>
  <c r="AE33" i="55"/>
  <c r="AF33" i="55"/>
  <c r="AG33" i="55"/>
  <c r="AH33" i="55"/>
  <c r="AI33" i="55"/>
  <c r="AJ33" i="55"/>
  <c r="AK33" i="55"/>
  <c r="AL33" i="55"/>
  <c r="AM33" i="55"/>
  <c r="AN33" i="55"/>
  <c r="AO33" i="55"/>
  <c r="D34" i="55"/>
  <c r="E34" i="55"/>
  <c r="F34" i="55"/>
  <c r="G34" i="55"/>
  <c r="H34" i="55"/>
  <c r="I34" i="55"/>
  <c r="J34" i="55"/>
  <c r="K34" i="55"/>
  <c r="L34" i="55"/>
  <c r="M34" i="55"/>
  <c r="N34" i="55"/>
  <c r="O34" i="55"/>
  <c r="P34" i="55"/>
  <c r="Q34" i="55"/>
  <c r="R34" i="55"/>
  <c r="S34" i="55"/>
  <c r="T34" i="55"/>
  <c r="U34" i="55"/>
  <c r="V34" i="55"/>
  <c r="W34" i="55"/>
  <c r="X34" i="55"/>
  <c r="Y34" i="55"/>
  <c r="Z34" i="55"/>
  <c r="AA34" i="55"/>
  <c r="AB34" i="55"/>
  <c r="AC34" i="55"/>
  <c r="AD34" i="55"/>
  <c r="AE34" i="55"/>
  <c r="AF34" i="55"/>
  <c r="AG34" i="55"/>
  <c r="AH34" i="55"/>
  <c r="AI34" i="55"/>
  <c r="AJ34" i="55"/>
  <c r="AK34" i="55"/>
  <c r="AL34" i="55"/>
  <c r="AM34" i="55"/>
  <c r="AN34" i="55"/>
  <c r="AO34" i="55"/>
  <c r="D35" i="55"/>
  <c r="E35" i="55"/>
  <c r="F35" i="55"/>
  <c r="G35" i="55"/>
  <c r="H35" i="55"/>
  <c r="I35" i="55"/>
  <c r="J35" i="55"/>
  <c r="K35" i="55"/>
  <c r="L35" i="55"/>
  <c r="M35" i="55"/>
  <c r="N35" i="55"/>
  <c r="O35" i="55"/>
  <c r="P35" i="55"/>
  <c r="Q35" i="55"/>
  <c r="R35" i="55"/>
  <c r="S35" i="55"/>
  <c r="T35" i="55"/>
  <c r="U35" i="55"/>
  <c r="V35" i="55"/>
  <c r="W35" i="55"/>
  <c r="X35" i="55"/>
  <c r="Y35" i="55"/>
  <c r="Z35" i="55"/>
  <c r="AA35" i="55"/>
  <c r="AB35" i="55"/>
  <c r="AC35" i="55"/>
  <c r="AD35" i="55"/>
  <c r="AE35" i="55"/>
  <c r="AF35" i="55"/>
  <c r="AG35" i="55"/>
  <c r="AH35" i="55"/>
  <c r="AI35" i="55"/>
  <c r="AJ35" i="55"/>
  <c r="AK35" i="55"/>
  <c r="AL35" i="55"/>
  <c r="AM35" i="55"/>
  <c r="AN35" i="55"/>
  <c r="AO35" i="55"/>
  <c r="D36" i="55"/>
  <c r="E36" i="55"/>
  <c r="F36" i="55"/>
  <c r="G36" i="55"/>
  <c r="H36" i="55"/>
  <c r="I36" i="55"/>
  <c r="J36" i="55"/>
  <c r="K36" i="55"/>
  <c r="L36" i="55"/>
  <c r="M36" i="55"/>
  <c r="N36" i="55"/>
  <c r="O36" i="55"/>
  <c r="P36" i="55"/>
  <c r="Q36" i="55"/>
  <c r="R36" i="55"/>
  <c r="S36" i="55"/>
  <c r="T36" i="55"/>
  <c r="U36" i="55"/>
  <c r="V36" i="55"/>
  <c r="W36" i="55"/>
  <c r="X36" i="55"/>
  <c r="Y36" i="55"/>
  <c r="Z36" i="55"/>
  <c r="AA36" i="55"/>
  <c r="AB36" i="55"/>
  <c r="AC36" i="55"/>
  <c r="AD36" i="55"/>
  <c r="AE36" i="55"/>
  <c r="AF36" i="55"/>
  <c r="AG36" i="55"/>
  <c r="AH36" i="55"/>
  <c r="AI36" i="55"/>
  <c r="AJ36" i="55"/>
  <c r="AK36" i="55"/>
  <c r="AL36" i="55"/>
  <c r="AM36" i="55"/>
  <c r="AN36" i="55"/>
  <c r="AO36" i="55"/>
  <c r="D39" i="55"/>
  <c r="E39" i="55"/>
  <c r="F39" i="55"/>
  <c r="G39" i="55"/>
  <c r="H39" i="55"/>
  <c r="I39" i="55"/>
  <c r="J39" i="55"/>
  <c r="K39" i="55"/>
  <c r="L39" i="55"/>
  <c r="M39" i="55"/>
  <c r="N39" i="55"/>
  <c r="O39" i="55"/>
  <c r="P39" i="55"/>
  <c r="Q39" i="55"/>
  <c r="R39" i="55"/>
  <c r="S39" i="55"/>
  <c r="T39" i="55"/>
  <c r="U39" i="55"/>
  <c r="V39" i="55"/>
  <c r="W39" i="55"/>
  <c r="X39" i="55"/>
  <c r="Y39" i="55"/>
  <c r="Z39" i="55"/>
  <c r="AA39" i="55"/>
  <c r="AB39" i="55"/>
  <c r="AC39" i="55"/>
  <c r="AD39" i="55"/>
  <c r="AE39" i="55"/>
  <c r="AF39" i="55"/>
  <c r="AG39" i="55"/>
  <c r="AH39" i="55"/>
  <c r="AI39" i="55"/>
  <c r="AJ39" i="55"/>
  <c r="AK39" i="55"/>
  <c r="AL39" i="55"/>
  <c r="AM39" i="55"/>
  <c r="AN39" i="55"/>
  <c r="AO39" i="55"/>
  <c r="D40" i="55"/>
  <c r="E40" i="55"/>
  <c r="F40" i="55"/>
  <c r="G40" i="55"/>
  <c r="H40" i="55"/>
  <c r="I40" i="55"/>
  <c r="J40" i="55"/>
  <c r="K40" i="55"/>
  <c r="L40" i="55"/>
  <c r="M40" i="55"/>
  <c r="N40" i="55"/>
  <c r="O40" i="55"/>
  <c r="P40" i="55"/>
  <c r="Q40" i="55"/>
  <c r="R40" i="55"/>
  <c r="S40" i="55"/>
  <c r="T40" i="55"/>
  <c r="U40" i="55"/>
  <c r="V40" i="55"/>
  <c r="W40" i="55"/>
  <c r="X40" i="55"/>
  <c r="Y40" i="55"/>
  <c r="Z40" i="55"/>
  <c r="AA40" i="55"/>
  <c r="AB40" i="55"/>
  <c r="AC40" i="55"/>
  <c r="AD40" i="55"/>
  <c r="AE40" i="55"/>
  <c r="AF40" i="55"/>
  <c r="AG40" i="55"/>
  <c r="AH40" i="55"/>
  <c r="AI40" i="55"/>
  <c r="AJ40" i="55"/>
  <c r="AK40" i="55"/>
  <c r="AL40" i="55"/>
  <c r="AM40" i="55"/>
  <c r="AN40" i="55"/>
  <c r="AO40" i="55"/>
  <c r="D41" i="55"/>
  <c r="E41" i="55"/>
  <c r="F41" i="55"/>
  <c r="G41" i="55"/>
  <c r="H41" i="55"/>
  <c r="I41" i="55"/>
  <c r="J41" i="55"/>
  <c r="K41" i="55"/>
  <c r="L41" i="55"/>
  <c r="M41" i="55"/>
  <c r="N41" i="55"/>
  <c r="O41" i="55"/>
  <c r="P41" i="55"/>
  <c r="Q41" i="55"/>
  <c r="R41" i="55"/>
  <c r="S41" i="55"/>
  <c r="T41" i="55"/>
  <c r="U41" i="55"/>
  <c r="V41" i="55"/>
  <c r="W41" i="55"/>
  <c r="X41" i="55"/>
  <c r="Y41" i="55"/>
  <c r="Z41" i="55"/>
  <c r="AA41" i="55"/>
  <c r="AB41" i="55"/>
  <c r="AC41" i="55"/>
  <c r="AD41" i="55"/>
  <c r="AE41" i="55"/>
  <c r="AF41" i="55"/>
  <c r="AG41" i="55"/>
  <c r="AH41" i="55"/>
  <c r="AI41" i="55"/>
  <c r="AJ41" i="55"/>
  <c r="AK41" i="55"/>
  <c r="AL41" i="55"/>
  <c r="AM41" i="55"/>
  <c r="AN41" i="55"/>
  <c r="AO41" i="55"/>
  <c r="D42" i="55"/>
  <c r="E42" i="55"/>
  <c r="F42" i="55"/>
  <c r="G42" i="55"/>
  <c r="H42" i="55"/>
  <c r="I42" i="55"/>
  <c r="J42" i="55"/>
  <c r="K42" i="55"/>
  <c r="L42" i="55"/>
  <c r="M42" i="55"/>
  <c r="N42" i="55"/>
  <c r="O42" i="55"/>
  <c r="P42" i="55"/>
  <c r="Q42" i="55"/>
  <c r="R42" i="55"/>
  <c r="S42" i="55"/>
  <c r="T42" i="55"/>
  <c r="U42" i="55"/>
  <c r="V42" i="55"/>
  <c r="W42" i="55"/>
  <c r="X42" i="55"/>
  <c r="Y42" i="55"/>
  <c r="Z42" i="55"/>
  <c r="AA42" i="55"/>
  <c r="AB42" i="55"/>
  <c r="AC42" i="55"/>
  <c r="AD42" i="55"/>
  <c r="AE42" i="55"/>
  <c r="AF42" i="55"/>
  <c r="AG42" i="55"/>
  <c r="AH42" i="55"/>
  <c r="AI42" i="55"/>
  <c r="AJ42" i="55"/>
  <c r="AK42" i="55"/>
  <c r="AL42" i="55"/>
  <c r="AM42" i="55"/>
  <c r="AN42" i="55"/>
  <c r="AO42" i="55"/>
  <c r="D43" i="55"/>
  <c r="E43" i="55"/>
  <c r="F43" i="55"/>
  <c r="G43" i="55"/>
  <c r="H43" i="55"/>
  <c r="I43" i="55"/>
  <c r="J43" i="55"/>
  <c r="K43" i="55"/>
  <c r="L43" i="55"/>
  <c r="M43" i="55"/>
  <c r="N43" i="55"/>
  <c r="O43" i="55"/>
  <c r="P43" i="55"/>
  <c r="Q43" i="55"/>
  <c r="R43" i="55"/>
  <c r="S43" i="55"/>
  <c r="T43" i="55"/>
  <c r="U43" i="55"/>
  <c r="V43" i="55"/>
  <c r="W43" i="55"/>
  <c r="X43" i="55"/>
  <c r="Y43" i="55"/>
  <c r="Z43" i="55"/>
  <c r="AA43" i="55"/>
  <c r="AB43" i="55"/>
  <c r="AC43" i="55"/>
  <c r="AD43" i="55"/>
  <c r="AE43" i="55"/>
  <c r="AF43" i="55"/>
  <c r="AG43" i="55"/>
  <c r="AH43" i="55"/>
  <c r="AI43" i="55"/>
  <c r="AJ43" i="55"/>
  <c r="AK43" i="55"/>
  <c r="AL43" i="55"/>
  <c r="AM43" i="55"/>
  <c r="AN43" i="55"/>
  <c r="AO43" i="55"/>
  <c r="D45" i="55"/>
  <c r="E45" i="55"/>
  <c r="F45" i="55"/>
  <c r="G45" i="55"/>
  <c r="H45" i="55"/>
  <c r="I45" i="55"/>
  <c r="J45" i="55"/>
  <c r="K45" i="55"/>
  <c r="L45" i="55"/>
  <c r="M45" i="55"/>
  <c r="N45" i="55"/>
  <c r="O45" i="55"/>
  <c r="P45" i="55"/>
  <c r="Q45" i="55"/>
  <c r="R45" i="55"/>
  <c r="S45" i="55"/>
  <c r="T45" i="55"/>
  <c r="U45" i="55"/>
  <c r="V45" i="55"/>
  <c r="W45" i="55"/>
  <c r="X45" i="55"/>
  <c r="Y45" i="55"/>
  <c r="Z45" i="55"/>
  <c r="AA45" i="55"/>
  <c r="AB45" i="55"/>
  <c r="AC45" i="55"/>
  <c r="AD45" i="55"/>
  <c r="AE45" i="55"/>
  <c r="AF45" i="55"/>
  <c r="AG45" i="55"/>
  <c r="AH45" i="55"/>
  <c r="AI45" i="55"/>
  <c r="AJ45" i="55"/>
  <c r="AK45" i="55"/>
  <c r="AL45" i="55"/>
  <c r="AM45" i="55"/>
  <c r="AN45" i="55"/>
  <c r="AO45" i="55"/>
  <c r="D47" i="55"/>
  <c r="E47" i="55"/>
  <c r="F47" i="55"/>
  <c r="G47" i="55"/>
  <c r="H47" i="55"/>
  <c r="I47" i="55"/>
  <c r="J47" i="55"/>
  <c r="K47" i="55"/>
  <c r="L47" i="55"/>
  <c r="M47" i="55"/>
  <c r="N47" i="55"/>
  <c r="O47" i="55"/>
  <c r="P47" i="55"/>
  <c r="Q47" i="55"/>
  <c r="R47" i="55"/>
  <c r="S47" i="55"/>
  <c r="T47" i="55"/>
  <c r="U47" i="55"/>
  <c r="V47" i="55"/>
  <c r="W47" i="55"/>
  <c r="X47" i="55"/>
  <c r="Y47" i="55"/>
  <c r="Z47" i="55"/>
  <c r="AA47" i="55"/>
  <c r="AB47" i="55"/>
  <c r="AC47" i="55"/>
  <c r="AD47" i="55"/>
  <c r="AE47" i="55"/>
  <c r="AF47" i="55"/>
  <c r="AG47" i="55"/>
  <c r="AH47" i="55"/>
  <c r="AI47" i="55"/>
  <c r="AJ47" i="55"/>
  <c r="AK47" i="55"/>
  <c r="AL47" i="55"/>
  <c r="AM47" i="55"/>
  <c r="AN47" i="55"/>
  <c r="AO47" i="55"/>
  <c r="D49" i="55"/>
  <c r="E49" i="55"/>
  <c r="F49" i="55"/>
  <c r="G49" i="55"/>
  <c r="H49" i="55"/>
  <c r="I49" i="55"/>
  <c r="J49" i="55"/>
  <c r="K49" i="55"/>
  <c r="L49" i="55"/>
  <c r="M49" i="55"/>
  <c r="N49" i="55"/>
  <c r="O49" i="55"/>
  <c r="P49" i="55"/>
  <c r="Q49" i="55"/>
  <c r="R49" i="55"/>
  <c r="S49" i="55"/>
  <c r="V49" i="55"/>
  <c r="W49" i="55"/>
  <c r="X49" i="55"/>
  <c r="Y49" i="55"/>
  <c r="Z49" i="55"/>
  <c r="AA49" i="55"/>
  <c r="AB49" i="55"/>
  <c r="AC49" i="55"/>
  <c r="AD49" i="55"/>
  <c r="AE49" i="55"/>
  <c r="AF49" i="55"/>
  <c r="AG49" i="55"/>
  <c r="AH49" i="55"/>
  <c r="AI49" i="55"/>
  <c r="AJ49" i="55"/>
  <c r="AK49" i="55"/>
  <c r="AL49" i="55"/>
  <c r="AM49" i="55"/>
  <c r="AN49" i="55"/>
  <c r="AO49" i="55"/>
  <c r="D51" i="55"/>
  <c r="E51" i="55"/>
  <c r="F51" i="55"/>
  <c r="G51" i="55"/>
  <c r="H51" i="55"/>
  <c r="I51" i="55"/>
  <c r="J51" i="55"/>
  <c r="K51" i="55"/>
  <c r="L51" i="55"/>
  <c r="M51" i="55"/>
  <c r="N51" i="55"/>
  <c r="O51" i="55"/>
  <c r="P51" i="55"/>
  <c r="Q51" i="55"/>
  <c r="R51" i="55"/>
  <c r="S51" i="55"/>
  <c r="T51" i="55"/>
  <c r="U51" i="55"/>
  <c r="V51" i="55"/>
  <c r="W51" i="55"/>
  <c r="X51" i="55"/>
  <c r="Y51" i="55"/>
  <c r="Z51" i="55"/>
  <c r="AA51" i="55"/>
  <c r="AB51" i="55"/>
  <c r="AC51" i="55"/>
  <c r="AD51" i="55"/>
  <c r="AE51" i="55"/>
  <c r="AF51" i="55"/>
  <c r="AG51" i="55"/>
  <c r="AH51" i="55"/>
  <c r="AI51" i="55"/>
  <c r="AJ51" i="55"/>
  <c r="AK51" i="55"/>
  <c r="AL51" i="55"/>
  <c r="AM51" i="55"/>
  <c r="AN51" i="55"/>
  <c r="AO51" i="55"/>
  <c r="D54" i="55"/>
  <c r="E54" i="55"/>
  <c r="F54" i="55"/>
  <c r="G54" i="55"/>
  <c r="H54" i="55"/>
  <c r="I54" i="55"/>
  <c r="J54" i="55"/>
  <c r="K54" i="55"/>
  <c r="L54" i="55"/>
  <c r="M54" i="55"/>
  <c r="N54" i="55"/>
  <c r="O54" i="55"/>
  <c r="P54" i="55"/>
  <c r="R54" i="55"/>
  <c r="S54" i="55"/>
  <c r="U54" i="55"/>
  <c r="V54" i="55"/>
  <c r="W54" i="55"/>
  <c r="X54" i="55"/>
  <c r="Y54" i="55"/>
  <c r="Z54" i="55"/>
  <c r="AA54" i="55"/>
  <c r="AB54" i="55"/>
  <c r="AC54" i="55"/>
  <c r="AD54" i="55"/>
  <c r="AE54" i="55"/>
  <c r="AF54" i="55"/>
  <c r="AG54" i="55"/>
  <c r="AH54" i="55"/>
  <c r="AI54" i="55"/>
  <c r="AJ54" i="55"/>
  <c r="AK54" i="55"/>
  <c r="AL54" i="55"/>
  <c r="AM54" i="55"/>
  <c r="AN54" i="55"/>
  <c r="AO54" i="55"/>
  <c r="D55" i="55"/>
  <c r="E55" i="55"/>
  <c r="F55" i="55"/>
  <c r="G55" i="55"/>
  <c r="H55" i="55"/>
  <c r="I55" i="55"/>
  <c r="J55" i="55"/>
  <c r="K55" i="55"/>
  <c r="L55" i="55"/>
  <c r="M55" i="55"/>
  <c r="N55" i="55"/>
  <c r="O55" i="55"/>
  <c r="P55" i="55"/>
  <c r="R55" i="55"/>
  <c r="S55" i="55"/>
  <c r="T55" i="55"/>
  <c r="U55" i="55"/>
  <c r="V55" i="55"/>
  <c r="W55" i="55"/>
  <c r="X55" i="55"/>
  <c r="Y55" i="55"/>
  <c r="Z55" i="55"/>
  <c r="AA55" i="55"/>
  <c r="AB55" i="55"/>
  <c r="AC55" i="55"/>
  <c r="AD55" i="55"/>
  <c r="AE55" i="55"/>
  <c r="AF55" i="55"/>
  <c r="AG55" i="55"/>
  <c r="AH55" i="55"/>
  <c r="AI55" i="55"/>
  <c r="AJ55" i="55"/>
  <c r="AK55" i="55"/>
  <c r="AL55" i="55"/>
  <c r="AM55" i="55"/>
  <c r="AN55" i="55"/>
  <c r="AO55" i="55"/>
  <c r="D56" i="55"/>
  <c r="E56" i="55"/>
  <c r="F56" i="55"/>
  <c r="G56" i="55"/>
  <c r="H56" i="55"/>
  <c r="I56" i="55"/>
  <c r="J56" i="55"/>
  <c r="K56" i="55"/>
  <c r="L56" i="55"/>
  <c r="M56" i="55"/>
  <c r="N56" i="55"/>
  <c r="O56" i="55"/>
  <c r="P56" i="55"/>
  <c r="Q56" i="55"/>
  <c r="R56" i="55"/>
  <c r="S56" i="55"/>
  <c r="T56" i="55"/>
  <c r="U56" i="55"/>
  <c r="V56" i="55"/>
  <c r="W56" i="55"/>
  <c r="X56" i="55"/>
  <c r="Y56" i="55"/>
  <c r="Z56" i="55"/>
  <c r="AA56" i="55"/>
  <c r="AB56" i="55"/>
  <c r="AC56" i="55"/>
  <c r="AD56" i="55"/>
  <c r="AE56" i="55"/>
  <c r="AF56" i="55"/>
  <c r="AG56" i="55"/>
  <c r="AH56" i="55"/>
  <c r="AI56" i="55"/>
  <c r="AJ56" i="55"/>
  <c r="AK56" i="55"/>
  <c r="AL56" i="55"/>
  <c r="AM56" i="55"/>
  <c r="AN56" i="55"/>
  <c r="AO56" i="55"/>
  <c r="D59" i="55"/>
  <c r="E59" i="55"/>
  <c r="F59" i="55"/>
  <c r="G59" i="55"/>
  <c r="H59" i="55"/>
  <c r="I59" i="55"/>
  <c r="J59" i="55"/>
  <c r="K59" i="55"/>
  <c r="L59" i="55"/>
  <c r="M59" i="55"/>
  <c r="N59" i="55"/>
  <c r="O59" i="55"/>
  <c r="P59" i="55"/>
  <c r="Q59" i="55"/>
  <c r="R59" i="55"/>
  <c r="S59" i="55"/>
  <c r="T59" i="55"/>
  <c r="U59" i="55"/>
  <c r="V59" i="55"/>
  <c r="W59" i="55"/>
  <c r="X59" i="55"/>
  <c r="Y59" i="55"/>
  <c r="Z59" i="55"/>
  <c r="AA59" i="55"/>
  <c r="AB59" i="55"/>
  <c r="AC59" i="55"/>
  <c r="AD59" i="55"/>
  <c r="AE59" i="55"/>
  <c r="AF59" i="55"/>
  <c r="AG59" i="55"/>
  <c r="AH59" i="55"/>
  <c r="AI59" i="55"/>
  <c r="AJ59" i="55"/>
  <c r="AK59" i="55"/>
  <c r="AL59" i="55"/>
  <c r="AM59" i="55"/>
  <c r="AN59" i="55"/>
  <c r="AO59" i="55"/>
  <c r="D60" i="55"/>
  <c r="E60" i="55"/>
  <c r="F60" i="55"/>
  <c r="G60" i="55"/>
  <c r="H60" i="55"/>
  <c r="I60" i="55"/>
  <c r="J60" i="55"/>
  <c r="K60" i="55"/>
  <c r="L60" i="55"/>
  <c r="M60" i="55"/>
  <c r="N60" i="55"/>
  <c r="O60" i="55"/>
  <c r="P60" i="55"/>
  <c r="Q60" i="55"/>
  <c r="R60" i="55"/>
  <c r="S60" i="55"/>
  <c r="T60" i="55"/>
  <c r="U60" i="55"/>
  <c r="V60" i="55"/>
  <c r="W60" i="55"/>
  <c r="X60" i="55"/>
  <c r="Y60" i="55"/>
  <c r="Z60" i="55"/>
  <c r="AA60" i="55"/>
  <c r="AB60" i="55"/>
  <c r="AC60" i="55"/>
  <c r="AD60" i="55"/>
  <c r="AE60" i="55"/>
  <c r="AF60" i="55"/>
  <c r="AG60" i="55"/>
  <c r="AH60" i="55"/>
  <c r="AI60" i="55"/>
  <c r="AJ60" i="55"/>
  <c r="AK60" i="55"/>
  <c r="AL60" i="55"/>
  <c r="AM60" i="55"/>
  <c r="AN60" i="55"/>
  <c r="AO60" i="55"/>
  <c r="D61" i="55"/>
  <c r="E61" i="55"/>
  <c r="F61" i="55"/>
  <c r="G61" i="55"/>
  <c r="H61" i="55"/>
  <c r="I61" i="55"/>
  <c r="J61" i="55"/>
  <c r="K61" i="55"/>
  <c r="L61" i="55"/>
  <c r="M61" i="55"/>
  <c r="N61" i="55"/>
  <c r="O61" i="55"/>
  <c r="P61" i="55"/>
  <c r="Q61" i="55"/>
  <c r="R61" i="55"/>
  <c r="S61" i="55"/>
  <c r="T61" i="55"/>
  <c r="U61" i="55"/>
  <c r="V61" i="55"/>
  <c r="W61" i="55"/>
  <c r="X61" i="55"/>
  <c r="Y61" i="55"/>
  <c r="Z61" i="55"/>
  <c r="AA61" i="55"/>
  <c r="AB61" i="55"/>
  <c r="AC61" i="55"/>
  <c r="AD61" i="55"/>
  <c r="AE61" i="55"/>
  <c r="AF61" i="55"/>
  <c r="AG61" i="55"/>
  <c r="AH61" i="55"/>
  <c r="AI61" i="55"/>
  <c r="AJ61" i="55"/>
  <c r="AK61" i="55"/>
  <c r="AL61" i="55"/>
  <c r="AM61" i="55"/>
  <c r="AN61" i="55"/>
  <c r="AO61" i="55"/>
  <c r="D64" i="55"/>
  <c r="E64" i="55"/>
  <c r="F64" i="55"/>
  <c r="G64" i="55"/>
  <c r="H64" i="55"/>
  <c r="I64" i="55"/>
  <c r="J64" i="55"/>
  <c r="K64" i="55"/>
  <c r="L64" i="55"/>
  <c r="M64" i="55"/>
  <c r="N64" i="55"/>
  <c r="O64" i="55"/>
  <c r="P64" i="55"/>
  <c r="Q64" i="55"/>
  <c r="R64" i="55"/>
  <c r="S64" i="55"/>
  <c r="T64" i="55"/>
  <c r="U64" i="55"/>
  <c r="V64" i="55"/>
  <c r="W64" i="55"/>
  <c r="X64" i="55"/>
  <c r="Y64" i="55"/>
  <c r="Z64" i="55"/>
  <c r="AA64" i="55"/>
  <c r="AB64" i="55"/>
  <c r="AC64" i="55"/>
  <c r="AD64" i="55"/>
  <c r="AE64" i="55"/>
  <c r="AF64" i="55"/>
  <c r="AG64" i="55"/>
  <c r="AH64" i="55"/>
  <c r="AI64" i="55"/>
  <c r="AJ64" i="55"/>
  <c r="AK64" i="55"/>
  <c r="AL64" i="55"/>
  <c r="AM64" i="55"/>
  <c r="AN64" i="55"/>
  <c r="AO64" i="55"/>
  <c r="D65" i="55"/>
  <c r="E65" i="55"/>
  <c r="F65" i="55"/>
  <c r="G65" i="55"/>
  <c r="H65" i="55"/>
  <c r="I65" i="55"/>
  <c r="J65" i="55"/>
  <c r="K65" i="55"/>
  <c r="L65" i="55"/>
  <c r="M65" i="55"/>
  <c r="N65" i="55"/>
  <c r="O65" i="55"/>
  <c r="P65" i="55"/>
  <c r="Q65" i="55"/>
  <c r="R65" i="55"/>
  <c r="S65" i="55"/>
  <c r="T65" i="55"/>
  <c r="U65" i="55"/>
  <c r="V65" i="55"/>
  <c r="W65" i="55"/>
  <c r="X65" i="55"/>
  <c r="Y65" i="55"/>
  <c r="Z65" i="55"/>
  <c r="AA65" i="55"/>
  <c r="AB65" i="55"/>
  <c r="AC65" i="55"/>
  <c r="AD65" i="55"/>
  <c r="AE65" i="55"/>
  <c r="AF65" i="55"/>
  <c r="AG65" i="55"/>
  <c r="AH65" i="55"/>
  <c r="AI65" i="55"/>
  <c r="AJ65" i="55"/>
  <c r="AK65" i="55"/>
  <c r="AL65" i="55"/>
  <c r="AM65" i="55"/>
  <c r="AN65" i="55"/>
  <c r="AO65" i="55"/>
  <c r="D66" i="55"/>
  <c r="E66" i="55"/>
  <c r="F66" i="55"/>
  <c r="G66" i="55"/>
  <c r="H66" i="55"/>
  <c r="I66" i="55"/>
  <c r="J66" i="55"/>
  <c r="K66" i="55"/>
  <c r="L66" i="55"/>
  <c r="M66" i="55"/>
  <c r="N66" i="55"/>
  <c r="O66" i="55"/>
  <c r="P66" i="55"/>
  <c r="Q66" i="55"/>
  <c r="R66" i="55"/>
  <c r="S66" i="55"/>
  <c r="T66" i="55"/>
  <c r="U66" i="55"/>
  <c r="V66" i="55"/>
  <c r="W66" i="55"/>
  <c r="X66" i="55"/>
  <c r="Y66" i="55"/>
  <c r="Z66" i="55"/>
  <c r="AA66" i="55"/>
  <c r="AB66" i="55"/>
  <c r="AC66" i="55"/>
  <c r="AD66" i="55"/>
  <c r="AE66" i="55"/>
  <c r="AF66" i="55"/>
  <c r="AG66" i="55"/>
  <c r="AH66" i="55"/>
  <c r="AI66" i="55"/>
  <c r="AJ66" i="55"/>
  <c r="AK66" i="55"/>
  <c r="AL66" i="55"/>
  <c r="AM66" i="55"/>
  <c r="AN66" i="55"/>
  <c r="AO66" i="55"/>
  <c r="D70" i="55"/>
  <c r="E70" i="55"/>
  <c r="F70" i="55"/>
  <c r="G70" i="55"/>
  <c r="H70" i="55"/>
  <c r="I70" i="55"/>
  <c r="J70" i="55"/>
  <c r="K70" i="55"/>
  <c r="L70" i="55"/>
  <c r="M70" i="55"/>
  <c r="N70" i="55"/>
  <c r="O70" i="55"/>
  <c r="P70" i="55"/>
  <c r="Q70" i="55"/>
  <c r="R70" i="55"/>
  <c r="S70" i="55"/>
  <c r="T70" i="55"/>
  <c r="U70" i="55"/>
  <c r="V70" i="55"/>
  <c r="W70" i="55"/>
  <c r="X70" i="55"/>
  <c r="Y70" i="55"/>
  <c r="Z70" i="55"/>
  <c r="AA70" i="55"/>
  <c r="AB70" i="55"/>
  <c r="AC70" i="55"/>
  <c r="AD70" i="55"/>
  <c r="AE70" i="55"/>
  <c r="AF70" i="55"/>
  <c r="AG70" i="55"/>
  <c r="AH70" i="55"/>
  <c r="AI70" i="55"/>
  <c r="AJ70" i="55"/>
  <c r="AK70" i="55"/>
  <c r="AL70" i="55"/>
  <c r="AM70" i="55"/>
  <c r="AN70" i="55"/>
  <c r="AO70" i="55"/>
  <c r="D71" i="55"/>
  <c r="E71" i="55"/>
  <c r="F71" i="55"/>
  <c r="G71" i="55"/>
  <c r="H71" i="55"/>
  <c r="I71" i="55"/>
  <c r="J71" i="55"/>
  <c r="K71" i="55"/>
  <c r="L71" i="55"/>
  <c r="M71" i="55"/>
  <c r="N71" i="55"/>
  <c r="O71" i="55"/>
  <c r="P71" i="55"/>
  <c r="Q71" i="55"/>
  <c r="R71" i="55"/>
  <c r="S71" i="55"/>
  <c r="T71" i="55"/>
  <c r="U71" i="55"/>
  <c r="V71" i="55"/>
  <c r="W71" i="55"/>
  <c r="X71" i="55"/>
  <c r="Y71" i="55"/>
  <c r="Z71" i="55"/>
  <c r="AA71" i="55"/>
  <c r="AB71" i="55"/>
  <c r="AC71" i="55"/>
  <c r="AD71" i="55"/>
  <c r="AE71" i="55"/>
  <c r="AF71" i="55"/>
  <c r="AG71" i="55"/>
  <c r="AH71" i="55"/>
  <c r="AI71" i="55"/>
  <c r="AJ71" i="55"/>
  <c r="AK71" i="55"/>
  <c r="AL71" i="55"/>
  <c r="AM71" i="55"/>
  <c r="AN71" i="55"/>
  <c r="AO71" i="55"/>
  <c r="D72" i="55"/>
  <c r="E72" i="55"/>
  <c r="F72" i="55"/>
  <c r="G72" i="55"/>
  <c r="H72" i="55"/>
  <c r="I72" i="55"/>
  <c r="J72" i="55"/>
  <c r="K72" i="55"/>
  <c r="L72" i="55"/>
  <c r="M72" i="55"/>
  <c r="N72" i="55"/>
  <c r="O72" i="55"/>
  <c r="P72" i="55"/>
  <c r="Q72" i="55"/>
  <c r="R72" i="55"/>
  <c r="S72" i="55"/>
  <c r="T72" i="55"/>
  <c r="U72" i="55"/>
  <c r="V72" i="55"/>
  <c r="W72" i="55"/>
  <c r="X72" i="55"/>
  <c r="Y72" i="55"/>
  <c r="Z72" i="55"/>
  <c r="AA72" i="55"/>
  <c r="AB72" i="55"/>
  <c r="AC72" i="55"/>
  <c r="AD72" i="55"/>
  <c r="AE72" i="55"/>
  <c r="AF72" i="55"/>
  <c r="AG72" i="55"/>
  <c r="AH72" i="55"/>
  <c r="AI72" i="55"/>
  <c r="AJ72" i="55"/>
  <c r="AK72" i="55"/>
  <c r="AL72" i="55"/>
  <c r="AM72" i="55"/>
  <c r="AN72" i="55"/>
  <c r="AO72" i="55"/>
  <c r="D73" i="55"/>
  <c r="E73" i="55"/>
  <c r="F73" i="55"/>
  <c r="G73" i="55"/>
  <c r="H73" i="55"/>
  <c r="I73" i="55"/>
  <c r="J73" i="55"/>
  <c r="K73" i="55"/>
  <c r="L73" i="55"/>
  <c r="M73" i="55"/>
  <c r="N73" i="55"/>
  <c r="O73" i="55"/>
  <c r="P73" i="55"/>
  <c r="Q73" i="55"/>
  <c r="R73" i="55"/>
  <c r="S73" i="55"/>
  <c r="T73" i="55"/>
  <c r="U73" i="55"/>
  <c r="V73" i="55"/>
  <c r="W73" i="55"/>
  <c r="X73" i="55"/>
  <c r="Y73" i="55"/>
  <c r="Z73" i="55"/>
  <c r="AA73" i="55"/>
  <c r="AB73" i="55"/>
  <c r="AC73" i="55"/>
  <c r="AD73" i="55"/>
  <c r="AE73" i="55"/>
  <c r="AF73" i="55"/>
  <c r="AG73" i="55"/>
  <c r="AH73" i="55"/>
  <c r="AI73" i="55"/>
  <c r="AJ73" i="55"/>
  <c r="AK73" i="55"/>
  <c r="AL73" i="55"/>
  <c r="AM73" i="55"/>
  <c r="AN73" i="55"/>
  <c r="AO73" i="55"/>
  <c r="D74" i="55"/>
  <c r="E74" i="55"/>
  <c r="F74" i="55"/>
  <c r="G74" i="55"/>
  <c r="H74" i="55"/>
  <c r="I74" i="55"/>
  <c r="J74" i="55"/>
  <c r="K74" i="55"/>
  <c r="L74" i="55"/>
  <c r="M74" i="55"/>
  <c r="N74" i="55"/>
  <c r="O74" i="55"/>
  <c r="P74" i="55"/>
  <c r="Q74" i="55"/>
  <c r="R74" i="55"/>
  <c r="S74" i="55"/>
  <c r="T74" i="55"/>
  <c r="U74" i="55"/>
  <c r="V74" i="55"/>
  <c r="W74" i="55"/>
  <c r="X74" i="55"/>
  <c r="Y74" i="55"/>
  <c r="Z74" i="55"/>
  <c r="AA74" i="55"/>
  <c r="AB74" i="55"/>
  <c r="AC74" i="55"/>
  <c r="AD74" i="55"/>
  <c r="AE74" i="55"/>
  <c r="AF74" i="55"/>
  <c r="AG74" i="55"/>
  <c r="AH74" i="55"/>
  <c r="AI74" i="55"/>
  <c r="AJ74" i="55"/>
  <c r="AK74" i="55"/>
  <c r="AL74" i="55"/>
  <c r="AM74" i="55"/>
  <c r="AN74" i="55"/>
  <c r="AO74" i="55"/>
  <c r="D75" i="55"/>
  <c r="E75" i="55"/>
  <c r="F75" i="55"/>
  <c r="G75" i="55"/>
  <c r="H75" i="55"/>
  <c r="I75" i="55"/>
  <c r="J75" i="55"/>
  <c r="K75" i="55"/>
  <c r="L75" i="55"/>
  <c r="M75" i="55"/>
  <c r="N75" i="55"/>
  <c r="O75" i="55"/>
  <c r="P75" i="55"/>
  <c r="Q75" i="55"/>
  <c r="R75" i="55"/>
  <c r="S75" i="55"/>
  <c r="T75" i="55"/>
  <c r="U75" i="55"/>
  <c r="V75" i="55"/>
  <c r="W75" i="55"/>
  <c r="X75" i="55"/>
  <c r="Y75" i="55"/>
  <c r="Z75" i="55"/>
  <c r="AA75" i="55"/>
  <c r="AB75" i="55"/>
  <c r="AC75" i="55"/>
  <c r="AD75" i="55"/>
  <c r="AE75" i="55"/>
  <c r="AF75" i="55"/>
  <c r="AG75" i="55"/>
  <c r="AH75" i="55"/>
  <c r="AI75" i="55"/>
  <c r="AJ75" i="55"/>
  <c r="AK75" i="55"/>
  <c r="AL75" i="55"/>
  <c r="AM75" i="55"/>
  <c r="AN75" i="55"/>
  <c r="AO75" i="55"/>
  <c r="D76" i="55"/>
  <c r="E76" i="55"/>
  <c r="F76" i="55"/>
  <c r="G76" i="55"/>
  <c r="H76" i="55"/>
  <c r="I76" i="55"/>
  <c r="J76" i="55"/>
  <c r="K76" i="55"/>
  <c r="L76" i="55"/>
  <c r="M76" i="55"/>
  <c r="N76" i="55"/>
  <c r="O76" i="55"/>
  <c r="P76" i="55"/>
  <c r="Q76" i="55"/>
  <c r="R76" i="55"/>
  <c r="S76" i="55"/>
  <c r="T76" i="55"/>
  <c r="U76" i="55"/>
  <c r="V76" i="55"/>
  <c r="W76" i="55"/>
  <c r="X76" i="55"/>
  <c r="Y76" i="55"/>
  <c r="Z76" i="55"/>
  <c r="AA76" i="55"/>
  <c r="AB76" i="55"/>
  <c r="AC76" i="55"/>
  <c r="AD76" i="55"/>
  <c r="AE76" i="55"/>
  <c r="AF76" i="55"/>
  <c r="AG76" i="55"/>
  <c r="AH76" i="55"/>
  <c r="AI76" i="55"/>
  <c r="AJ76" i="55"/>
  <c r="AK76" i="55"/>
  <c r="AL76" i="55"/>
  <c r="AM76" i="55"/>
  <c r="AN76" i="55"/>
  <c r="AO76" i="55"/>
  <c r="D77" i="55"/>
  <c r="E77" i="55"/>
  <c r="F77" i="55"/>
  <c r="G77" i="55"/>
  <c r="H77" i="55"/>
  <c r="I77" i="55"/>
  <c r="J77" i="55"/>
  <c r="K77" i="55"/>
  <c r="L77" i="55"/>
  <c r="M77" i="55"/>
  <c r="N77" i="55"/>
  <c r="O77" i="55"/>
  <c r="P77" i="55"/>
  <c r="Q77" i="55"/>
  <c r="R77" i="55"/>
  <c r="S77" i="55"/>
  <c r="T77" i="55"/>
  <c r="U77" i="55"/>
  <c r="V77" i="55"/>
  <c r="W77" i="55"/>
  <c r="X77" i="55"/>
  <c r="Y77" i="55"/>
  <c r="Z77" i="55"/>
  <c r="AA77" i="55"/>
  <c r="AB77" i="55"/>
  <c r="AC77" i="55"/>
  <c r="AD77" i="55"/>
  <c r="AE77" i="55"/>
  <c r="AF77" i="55"/>
  <c r="AG77" i="55"/>
  <c r="AH77" i="55"/>
  <c r="AI77" i="55"/>
  <c r="AJ77" i="55"/>
  <c r="AK77" i="55"/>
  <c r="AL77" i="55"/>
  <c r="AM77" i="55"/>
  <c r="AN77" i="55"/>
  <c r="AO77" i="55"/>
  <c r="D78" i="55"/>
  <c r="E78" i="55"/>
  <c r="F78" i="55"/>
  <c r="G78" i="55"/>
  <c r="H78" i="55"/>
  <c r="I78" i="55"/>
  <c r="J78" i="55"/>
  <c r="K78" i="55"/>
  <c r="L78" i="55"/>
  <c r="M78" i="55"/>
  <c r="N78" i="55"/>
  <c r="O78" i="55"/>
  <c r="P78" i="55"/>
  <c r="Q78" i="55"/>
  <c r="R78" i="55"/>
  <c r="S78" i="55"/>
  <c r="T78" i="55"/>
  <c r="U78" i="55"/>
  <c r="V78" i="55"/>
  <c r="W78" i="55"/>
  <c r="X78" i="55"/>
  <c r="Y78" i="55"/>
  <c r="Z78" i="55"/>
  <c r="AA78" i="55"/>
  <c r="AB78" i="55"/>
  <c r="AC78" i="55"/>
  <c r="AD78" i="55"/>
  <c r="AE78" i="55"/>
  <c r="AF78" i="55"/>
  <c r="AG78" i="55"/>
  <c r="AH78" i="55"/>
  <c r="AI78" i="55"/>
  <c r="AJ78" i="55"/>
  <c r="AK78" i="55"/>
  <c r="AL78" i="55"/>
  <c r="AM78" i="55"/>
  <c r="AN78" i="55"/>
  <c r="AO78" i="55"/>
  <c r="D79" i="55"/>
  <c r="E79" i="55"/>
  <c r="F79" i="55"/>
  <c r="G79" i="55"/>
  <c r="H79" i="55"/>
  <c r="I79" i="55"/>
  <c r="J79" i="55"/>
  <c r="K79" i="55"/>
  <c r="L79" i="55"/>
  <c r="M79" i="55"/>
  <c r="N79" i="55"/>
  <c r="O79" i="55"/>
  <c r="P79" i="55"/>
  <c r="Q79" i="55"/>
  <c r="R79" i="55"/>
  <c r="S79" i="55"/>
  <c r="T79" i="55"/>
  <c r="U79" i="55"/>
  <c r="V79" i="55"/>
  <c r="W79" i="55"/>
  <c r="X79" i="55"/>
  <c r="Y79" i="55"/>
  <c r="Z79" i="55"/>
  <c r="AA79" i="55"/>
  <c r="AB79" i="55"/>
  <c r="AC79" i="55"/>
  <c r="AD79" i="55"/>
  <c r="AE79" i="55"/>
  <c r="AF79" i="55"/>
  <c r="AG79" i="55"/>
  <c r="AH79" i="55"/>
  <c r="AI79" i="55"/>
  <c r="AJ79" i="55"/>
  <c r="AK79" i="55"/>
  <c r="AL79" i="55"/>
  <c r="AM79" i="55"/>
  <c r="AN79" i="55"/>
  <c r="AO79" i="55"/>
  <c r="D80" i="55"/>
  <c r="E80" i="55"/>
  <c r="F80" i="55"/>
  <c r="G80" i="55"/>
  <c r="H80" i="55"/>
  <c r="I80" i="55"/>
  <c r="J80" i="55"/>
  <c r="K80" i="55"/>
  <c r="L80" i="55"/>
  <c r="M80" i="55"/>
  <c r="N80" i="55"/>
  <c r="O80" i="55"/>
  <c r="P80" i="55"/>
  <c r="Q80" i="55"/>
  <c r="R80" i="55"/>
  <c r="S80" i="55"/>
  <c r="T80" i="55"/>
  <c r="U80" i="55"/>
  <c r="V80" i="55"/>
  <c r="W80" i="55"/>
  <c r="X80" i="55"/>
  <c r="Y80" i="55"/>
  <c r="Z80" i="55"/>
  <c r="AA80" i="55"/>
  <c r="AB80" i="55"/>
  <c r="AC80" i="55"/>
  <c r="AD80" i="55"/>
  <c r="AE80" i="55"/>
  <c r="AF80" i="55"/>
  <c r="AG80" i="55"/>
  <c r="AH80" i="55"/>
  <c r="AI80" i="55"/>
  <c r="AJ80" i="55"/>
  <c r="AK80" i="55"/>
  <c r="AL80" i="55"/>
  <c r="AM80" i="55"/>
  <c r="AN80" i="55"/>
  <c r="AO80" i="55"/>
  <c r="D81" i="55"/>
  <c r="E81" i="55"/>
  <c r="F81" i="55"/>
  <c r="G81" i="55"/>
  <c r="H81" i="55"/>
  <c r="I81" i="55"/>
  <c r="J81" i="55"/>
  <c r="K81" i="55"/>
  <c r="L81" i="55"/>
  <c r="M81" i="55"/>
  <c r="N81" i="55"/>
  <c r="O81" i="55"/>
  <c r="P81" i="55"/>
  <c r="Q81" i="55"/>
  <c r="R81" i="55"/>
  <c r="S81" i="55"/>
  <c r="T81" i="55"/>
  <c r="U81" i="55"/>
  <c r="V81" i="55"/>
  <c r="W81" i="55"/>
  <c r="X81" i="55"/>
  <c r="Y81" i="55"/>
  <c r="Z81" i="55"/>
  <c r="AA81" i="55"/>
  <c r="AB81" i="55"/>
  <c r="AC81" i="55"/>
  <c r="AD81" i="55"/>
  <c r="AE81" i="55"/>
  <c r="AF81" i="55"/>
  <c r="AG81" i="55"/>
  <c r="AH81" i="55"/>
  <c r="AI81" i="55"/>
  <c r="AJ81" i="55"/>
  <c r="AK81" i="55"/>
  <c r="AL81" i="55"/>
  <c r="AM81" i="55"/>
  <c r="AN81" i="55"/>
  <c r="AO81" i="55"/>
  <c r="D82" i="55"/>
  <c r="E82" i="55"/>
  <c r="F82" i="55"/>
  <c r="G82" i="55"/>
  <c r="H82" i="55"/>
  <c r="I82" i="55"/>
  <c r="J82" i="55"/>
  <c r="K82" i="55"/>
  <c r="L82" i="55"/>
  <c r="M82" i="55"/>
  <c r="N82" i="55"/>
  <c r="O82" i="55"/>
  <c r="P82" i="55"/>
  <c r="Q82" i="55"/>
  <c r="R82" i="55"/>
  <c r="S82" i="55"/>
  <c r="T82" i="55"/>
  <c r="U82" i="55"/>
  <c r="V82" i="55"/>
  <c r="W82" i="55"/>
  <c r="X82" i="55"/>
  <c r="Y82" i="55"/>
  <c r="Z82" i="55"/>
  <c r="AA82" i="55"/>
  <c r="AB82" i="55"/>
  <c r="AC82" i="55"/>
  <c r="AD82" i="55"/>
  <c r="AE82" i="55"/>
  <c r="AF82" i="55"/>
  <c r="AG82" i="55"/>
  <c r="AH82" i="55"/>
  <c r="AI82" i="55"/>
  <c r="AJ82" i="55"/>
  <c r="AK82" i="55"/>
  <c r="AL82" i="55"/>
  <c r="AM82" i="55"/>
  <c r="AN82" i="55"/>
  <c r="AO82" i="55"/>
  <c r="D86" i="55"/>
  <c r="E86" i="55"/>
  <c r="F86" i="55"/>
  <c r="G86" i="55"/>
  <c r="D87" i="55"/>
  <c r="E87" i="55"/>
  <c r="F87" i="55"/>
  <c r="G87" i="55"/>
  <c r="D88" i="55"/>
  <c r="E88" i="55"/>
  <c r="F88" i="55"/>
  <c r="G88" i="55"/>
  <c r="D89" i="55"/>
  <c r="E89" i="55"/>
  <c r="F89" i="55"/>
  <c r="G89" i="55"/>
  <c r="H89" i="55"/>
  <c r="I89" i="55"/>
  <c r="J89" i="55"/>
  <c r="K89" i="55"/>
  <c r="L89" i="55"/>
  <c r="M89" i="55"/>
  <c r="N89" i="55"/>
  <c r="O89" i="55"/>
  <c r="P89" i="55"/>
  <c r="Q89" i="55"/>
  <c r="R89" i="55"/>
  <c r="S89" i="55"/>
  <c r="T89" i="55"/>
  <c r="U89" i="55"/>
  <c r="V89" i="55"/>
  <c r="W89" i="55"/>
  <c r="X89" i="55"/>
  <c r="Y89" i="55"/>
  <c r="Z89" i="55"/>
  <c r="AA89" i="55"/>
  <c r="AB89" i="55"/>
  <c r="AC89" i="55"/>
  <c r="AD89" i="55"/>
  <c r="AE89" i="55"/>
  <c r="AF89" i="55"/>
  <c r="AG89" i="55"/>
  <c r="AH89" i="55"/>
  <c r="AI89" i="55"/>
  <c r="AJ89" i="55"/>
  <c r="AK89" i="55"/>
  <c r="AL89" i="55"/>
  <c r="AM89" i="55"/>
  <c r="AN89" i="55"/>
  <c r="AO89" i="55"/>
  <c r="D91" i="55"/>
  <c r="E91" i="55"/>
  <c r="F91" i="55"/>
  <c r="G91" i="55"/>
  <c r="H91" i="55"/>
  <c r="I91" i="55"/>
  <c r="J91" i="55"/>
  <c r="K91" i="55"/>
  <c r="L91" i="55"/>
  <c r="M91" i="55"/>
  <c r="N91" i="55"/>
  <c r="O91" i="55"/>
  <c r="P91" i="55"/>
  <c r="Q91" i="55"/>
  <c r="R91" i="55"/>
  <c r="S91" i="55"/>
  <c r="T91" i="55"/>
  <c r="U91" i="55"/>
  <c r="V91" i="55"/>
  <c r="W91" i="55"/>
  <c r="X91" i="55"/>
  <c r="Y91" i="55"/>
  <c r="Z91" i="55"/>
  <c r="AA91" i="55"/>
  <c r="AB91" i="55"/>
  <c r="AC91" i="55"/>
  <c r="AD91" i="55"/>
  <c r="AE91" i="55"/>
  <c r="AF91" i="55"/>
  <c r="AG91" i="55"/>
  <c r="AH91" i="55"/>
  <c r="AI91" i="55"/>
  <c r="AJ91" i="55"/>
  <c r="AK91" i="55"/>
  <c r="AL91" i="55"/>
  <c r="AM91" i="55"/>
  <c r="AN91" i="55"/>
  <c r="AO91" i="55"/>
  <c r="A5" i="57"/>
  <c r="D11" i="57"/>
  <c r="E11" i="57"/>
  <c r="F11" i="57"/>
  <c r="G11" i="57"/>
  <c r="H11" i="57"/>
  <c r="I11" i="57"/>
  <c r="D12" i="57"/>
  <c r="E12" i="57"/>
  <c r="F12" i="57"/>
  <c r="G12" i="57"/>
  <c r="H12" i="57"/>
  <c r="I12" i="57"/>
  <c r="D13" i="57"/>
  <c r="E13" i="57"/>
  <c r="F13" i="57"/>
  <c r="G13" i="57"/>
  <c r="H13" i="57"/>
  <c r="I13" i="57"/>
  <c r="D14" i="57"/>
  <c r="E14" i="57"/>
  <c r="F14" i="57"/>
  <c r="G14" i="57"/>
  <c r="H14" i="57"/>
  <c r="I14" i="57"/>
  <c r="D15" i="57"/>
  <c r="E15" i="57"/>
  <c r="F15" i="57"/>
  <c r="G15" i="57"/>
  <c r="H15" i="57"/>
  <c r="I15" i="57"/>
  <c r="D16" i="57"/>
  <c r="E16" i="57"/>
  <c r="F16" i="57"/>
  <c r="G16" i="57"/>
  <c r="H16" i="57"/>
  <c r="I16" i="57"/>
  <c r="D19" i="57"/>
  <c r="E19" i="57"/>
  <c r="F19" i="57"/>
  <c r="G19" i="57"/>
  <c r="H19" i="57"/>
  <c r="I19" i="57"/>
  <c r="D20" i="57"/>
  <c r="E20" i="57"/>
  <c r="F20" i="57"/>
  <c r="G20" i="57"/>
  <c r="H20" i="57"/>
  <c r="I20" i="57"/>
  <c r="D21" i="57"/>
  <c r="E21" i="57"/>
  <c r="F21" i="57"/>
  <c r="G21" i="57"/>
  <c r="H21" i="57"/>
  <c r="I21" i="57"/>
  <c r="D22" i="57"/>
  <c r="E22" i="57"/>
  <c r="F22" i="57"/>
  <c r="G22" i="57"/>
  <c r="H22" i="57"/>
  <c r="I22" i="57"/>
  <c r="D23" i="57"/>
  <c r="E23" i="57"/>
  <c r="F23" i="57"/>
  <c r="G23" i="57"/>
  <c r="H23" i="57"/>
  <c r="I23" i="57"/>
  <c r="D24" i="57"/>
  <c r="E24" i="57"/>
  <c r="F24" i="57"/>
  <c r="G24" i="57"/>
  <c r="H24" i="57"/>
  <c r="I24" i="57"/>
  <c r="D27" i="57"/>
  <c r="E27" i="57"/>
  <c r="F27" i="57"/>
  <c r="G27" i="57"/>
  <c r="H27" i="57"/>
  <c r="I27" i="57"/>
  <c r="D28" i="57"/>
  <c r="E28" i="57"/>
  <c r="F28" i="57"/>
  <c r="G28" i="57"/>
  <c r="H28" i="57"/>
  <c r="I28" i="57"/>
  <c r="D29" i="57"/>
  <c r="E29" i="57"/>
  <c r="F29" i="57"/>
  <c r="G29" i="57"/>
  <c r="H29" i="57"/>
  <c r="I29" i="57"/>
  <c r="D32" i="57"/>
  <c r="E32" i="57"/>
  <c r="F32" i="57"/>
  <c r="G32" i="57"/>
  <c r="H32" i="57"/>
  <c r="I32" i="57"/>
  <c r="D33" i="57"/>
  <c r="E33" i="57"/>
  <c r="F33" i="57"/>
  <c r="G33" i="57"/>
  <c r="H33" i="57"/>
  <c r="I33" i="57"/>
  <c r="D34" i="57"/>
  <c r="E34" i="57"/>
  <c r="F34" i="57"/>
  <c r="G34" i="57"/>
  <c r="H34" i="57"/>
  <c r="I34" i="57"/>
  <c r="D35" i="57"/>
  <c r="E35" i="57"/>
  <c r="F35" i="57"/>
  <c r="G35" i="57"/>
  <c r="H35" i="57"/>
  <c r="I35" i="57"/>
  <c r="D36" i="57"/>
  <c r="E36" i="57"/>
  <c r="F36" i="57"/>
  <c r="G36" i="57"/>
  <c r="H36" i="57"/>
  <c r="I36" i="57"/>
  <c r="D39" i="57"/>
  <c r="E39" i="57"/>
  <c r="F39" i="57"/>
  <c r="G39" i="57"/>
  <c r="H39" i="57"/>
  <c r="I39" i="57"/>
  <c r="D40" i="57"/>
  <c r="E40" i="57"/>
  <c r="F40" i="57"/>
  <c r="G40" i="57"/>
  <c r="H40" i="57"/>
  <c r="I40" i="57"/>
  <c r="D41" i="57"/>
  <c r="E41" i="57"/>
  <c r="F41" i="57"/>
  <c r="G41" i="57"/>
  <c r="H41" i="57"/>
  <c r="I41" i="57"/>
  <c r="D42" i="57"/>
  <c r="E42" i="57"/>
  <c r="F42" i="57"/>
  <c r="G42" i="57"/>
  <c r="H42" i="57"/>
  <c r="I42" i="57"/>
  <c r="D43" i="57"/>
  <c r="E43" i="57"/>
  <c r="F43" i="57"/>
  <c r="G43" i="57"/>
  <c r="H43" i="57"/>
  <c r="I43" i="57"/>
  <c r="D45" i="57"/>
  <c r="E45" i="57"/>
  <c r="F45" i="57"/>
  <c r="G45" i="57"/>
  <c r="H45" i="57"/>
  <c r="I45" i="57"/>
  <c r="D47" i="57"/>
  <c r="E47" i="57"/>
  <c r="F47" i="57"/>
  <c r="G47" i="57"/>
  <c r="H47" i="57"/>
  <c r="I47" i="57"/>
  <c r="D49" i="57"/>
  <c r="E49" i="57"/>
  <c r="F49" i="57"/>
  <c r="G49" i="57"/>
  <c r="H49" i="57"/>
  <c r="I49" i="57"/>
  <c r="D51" i="57"/>
  <c r="E51" i="57"/>
  <c r="F51" i="57"/>
  <c r="G51" i="57"/>
  <c r="H51" i="57"/>
  <c r="I51" i="57"/>
  <c r="D54" i="57"/>
  <c r="E54" i="57"/>
  <c r="F54" i="57"/>
  <c r="G54" i="57"/>
  <c r="H54" i="57"/>
  <c r="I54" i="57"/>
  <c r="D55" i="57"/>
  <c r="E55" i="57"/>
  <c r="F55" i="57"/>
  <c r="G55" i="57"/>
  <c r="H55" i="57"/>
  <c r="I55" i="57"/>
  <c r="D56" i="57"/>
  <c r="E56" i="57"/>
  <c r="F56" i="57"/>
  <c r="G56" i="57"/>
  <c r="H56" i="57"/>
  <c r="I56" i="57"/>
  <c r="D59" i="57"/>
  <c r="E59" i="57"/>
  <c r="F59" i="57"/>
  <c r="G59" i="57"/>
  <c r="H59" i="57"/>
  <c r="I59" i="57"/>
  <c r="D60" i="57"/>
  <c r="E60" i="57"/>
  <c r="F60" i="57"/>
  <c r="G60" i="57"/>
  <c r="H60" i="57"/>
  <c r="I60" i="57"/>
  <c r="D61" i="57"/>
  <c r="E61" i="57"/>
  <c r="F61" i="57"/>
  <c r="G61" i="57"/>
  <c r="H61" i="57"/>
  <c r="I61" i="57"/>
  <c r="D64" i="57"/>
  <c r="E64" i="57"/>
  <c r="F64" i="57"/>
  <c r="G64" i="57"/>
  <c r="H64" i="57"/>
  <c r="I64" i="57"/>
  <c r="D65" i="57"/>
  <c r="E65" i="57"/>
  <c r="F65" i="57"/>
  <c r="G65" i="57"/>
  <c r="H65" i="57"/>
  <c r="I65" i="57"/>
  <c r="D66" i="57"/>
  <c r="E66" i="57"/>
  <c r="F66" i="57"/>
  <c r="G66" i="57"/>
  <c r="H66" i="57"/>
  <c r="I66" i="57"/>
  <c r="D70" i="57"/>
  <c r="E70" i="57"/>
  <c r="F70" i="57"/>
  <c r="G70" i="57"/>
  <c r="H70" i="57"/>
  <c r="I70" i="57"/>
  <c r="D71" i="57"/>
  <c r="E71" i="57"/>
  <c r="F71" i="57"/>
  <c r="G71" i="57"/>
  <c r="H71" i="57"/>
  <c r="I71" i="57"/>
  <c r="D72" i="57"/>
  <c r="E72" i="57"/>
  <c r="F72" i="57"/>
  <c r="G72" i="57"/>
  <c r="H72" i="57"/>
  <c r="I72" i="57"/>
  <c r="D73" i="57"/>
  <c r="E73" i="57"/>
  <c r="F73" i="57"/>
  <c r="G73" i="57"/>
  <c r="H73" i="57"/>
  <c r="I73" i="57"/>
  <c r="D74" i="57"/>
  <c r="E74" i="57"/>
  <c r="F74" i="57"/>
  <c r="G74" i="57"/>
  <c r="H74" i="57"/>
  <c r="I74" i="57"/>
  <c r="D75" i="57"/>
  <c r="E75" i="57"/>
  <c r="F75" i="57"/>
  <c r="G75" i="57"/>
  <c r="H75" i="57"/>
  <c r="I75" i="57"/>
  <c r="D76" i="57"/>
  <c r="E76" i="57"/>
  <c r="F76" i="57"/>
  <c r="G76" i="57"/>
  <c r="H76" i="57"/>
  <c r="I76" i="57"/>
  <c r="D77" i="57"/>
  <c r="E77" i="57"/>
  <c r="F77" i="57"/>
  <c r="G77" i="57"/>
  <c r="H77" i="57"/>
  <c r="I77" i="57"/>
  <c r="D78" i="57"/>
  <c r="E78" i="57"/>
  <c r="F78" i="57"/>
  <c r="G78" i="57"/>
  <c r="H78" i="57"/>
  <c r="I78" i="57"/>
  <c r="D79" i="57"/>
  <c r="E79" i="57"/>
  <c r="F79" i="57"/>
  <c r="G79" i="57"/>
  <c r="H79" i="57"/>
  <c r="I79" i="57"/>
  <c r="D80" i="57"/>
  <c r="E80" i="57"/>
  <c r="F80" i="57"/>
  <c r="G80" i="57"/>
  <c r="H80" i="57"/>
  <c r="I80" i="57"/>
  <c r="D81" i="57"/>
  <c r="E81" i="57"/>
  <c r="F81" i="57"/>
  <c r="G81" i="57"/>
  <c r="H81" i="57"/>
  <c r="I81" i="57"/>
  <c r="D82" i="57"/>
  <c r="E82" i="57"/>
  <c r="F82" i="57"/>
  <c r="G82" i="57"/>
  <c r="H82" i="57"/>
  <c r="I82" i="57"/>
  <c r="D86" i="57"/>
  <c r="E86" i="57"/>
  <c r="F86" i="57"/>
  <c r="G86" i="57"/>
  <c r="H86" i="57"/>
  <c r="I86" i="57"/>
  <c r="D87" i="57"/>
  <c r="E87" i="57"/>
  <c r="F87" i="57"/>
  <c r="G87" i="57"/>
  <c r="H87" i="57"/>
  <c r="I87" i="57"/>
  <c r="D88" i="57"/>
  <c r="E88" i="57"/>
  <c r="F88" i="57"/>
  <c r="G88" i="57"/>
  <c r="H88" i="57"/>
  <c r="I88" i="57"/>
  <c r="D89" i="57"/>
  <c r="E89" i="57"/>
  <c r="F89" i="57"/>
  <c r="G89" i="57"/>
  <c r="H89" i="57"/>
  <c r="I89" i="57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V8" i="24"/>
  <c r="X8" i="24"/>
  <c r="Z8" i="24"/>
  <c r="AB8" i="24"/>
  <c r="AD8" i="24"/>
  <c r="AF8" i="24"/>
  <c r="AH8" i="24"/>
  <c r="AJ8" i="24"/>
  <c r="AL8" i="24"/>
  <c r="AN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D12" i="24"/>
  <c r="E12" i="24"/>
  <c r="F12" i="24"/>
  <c r="G12" i="24"/>
  <c r="H12" i="24"/>
  <c r="I12" i="24"/>
  <c r="J12" i="24"/>
  <c r="K12" i="24"/>
  <c r="L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Z64" i="24"/>
  <c r="AA64" i="24"/>
  <c r="AB64" i="24"/>
  <c r="AC64" i="24"/>
  <c r="AD64" i="24"/>
  <c r="AE64" i="24"/>
  <c r="AF64" i="24"/>
  <c r="AG64" i="24"/>
  <c r="AH64" i="24"/>
  <c r="AI64" i="24"/>
  <c r="AJ64" i="24"/>
  <c r="AK64" i="24"/>
  <c r="AL64" i="24"/>
  <c r="AM64" i="24"/>
  <c r="AN64" i="24"/>
  <c r="AO64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Z65" i="24"/>
  <c r="AA65" i="24"/>
  <c r="AB65" i="24"/>
  <c r="AC65" i="24"/>
  <c r="AD65" i="24"/>
  <c r="AE65" i="24"/>
  <c r="AF65" i="24"/>
  <c r="AG65" i="24"/>
  <c r="AH65" i="24"/>
  <c r="AI65" i="24"/>
  <c r="AJ65" i="24"/>
  <c r="AK65" i="24"/>
  <c r="AL65" i="24"/>
  <c r="AM65" i="24"/>
  <c r="AN65" i="24"/>
  <c r="AO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AL86" i="24"/>
  <c r="AM86" i="24"/>
  <c r="AN86" i="24"/>
  <c r="AO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E55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E77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V8" i="21"/>
  <c r="X8" i="21"/>
  <c r="Z8" i="21"/>
  <c r="AB8" i="21"/>
  <c r="AD8" i="21"/>
  <c r="AF8" i="21"/>
  <c r="AH8" i="21"/>
  <c r="AJ8" i="21"/>
  <c r="AL8" i="21"/>
  <c r="AN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D12" i="21"/>
  <c r="E12" i="21"/>
  <c r="F12" i="21"/>
  <c r="G12" i="21"/>
  <c r="H12" i="21"/>
  <c r="I12" i="21"/>
  <c r="J12" i="21"/>
  <c r="L12" i="21"/>
  <c r="N12" i="21"/>
  <c r="O12" i="21"/>
  <c r="P12" i="21"/>
  <c r="Q12" i="21"/>
  <c r="R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R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D20" i="21"/>
  <c r="E20" i="21"/>
  <c r="F20" i="21"/>
  <c r="G20" i="21"/>
  <c r="H20" i="21"/>
  <c r="I20" i="21"/>
  <c r="J20" i="21"/>
  <c r="L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S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AN49" i="21"/>
  <c r="AO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N54" i="21"/>
  <c r="AO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R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AN59" i="21"/>
  <c r="AO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AN60" i="21"/>
  <c r="AO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AN61" i="21"/>
  <c r="AO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AN64" i="21"/>
  <c r="AO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D70" i="21"/>
  <c r="E70" i="21"/>
  <c r="F70" i="21"/>
  <c r="G70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AN70" i="21"/>
  <c r="AO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AN71" i="21"/>
  <c r="AO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AN72" i="21"/>
  <c r="AO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D74" i="21"/>
  <c r="E74" i="21"/>
  <c r="F74" i="21"/>
  <c r="G74" i="21"/>
  <c r="H74" i="21"/>
  <c r="I74" i="21"/>
  <c r="J74" i="21"/>
  <c r="L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V8" i="23"/>
  <c r="X8" i="23"/>
  <c r="Z8" i="23"/>
  <c r="AB8" i="23"/>
  <c r="AD8" i="23"/>
  <c r="AF8" i="23"/>
  <c r="AH8" i="23"/>
  <c r="AJ8" i="23"/>
  <c r="AL8" i="23"/>
  <c r="AN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D12" i="23"/>
  <c r="E12" i="23"/>
  <c r="F12" i="23"/>
  <c r="G12" i="23"/>
  <c r="H12" i="23"/>
  <c r="I12" i="23"/>
  <c r="J12" i="23"/>
  <c r="K12" i="23"/>
  <c r="L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AN27" i="23"/>
  <c r="AO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AN29" i="23"/>
  <c r="AO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AN32" i="23"/>
  <c r="AO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AN33" i="23"/>
  <c r="AO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AN34" i="23"/>
  <c r="AO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AN35" i="23"/>
  <c r="AO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AN36" i="23"/>
  <c r="AO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AN40" i="23"/>
  <c r="AO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AN41" i="23"/>
  <c r="AO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AN42" i="23"/>
  <c r="AO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AN43" i="23"/>
  <c r="AO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AN49" i="23"/>
  <c r="AO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AL54" i="23"/>
  <c r="AM54" i="23"/>
  <c r="AN54" i="23"/>
  <c r="AO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AL55" i="23"/>
  <c r="AM55" i="23"/>
  <c r="AN55" i="23"/>
  <c r="AO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AL56" i="23"/>
  <c r="AM56" i="23"/>
  <c r="AN56" i="23"/>
  <c r="AO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AM59" i="23"/>
  <c r="AN59" i="23"/>
  <c r="AO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AL60" i="23"/>
  <c r="AM60" i="23"/>
  <c r="AN60" i="23"/>
  <c r="AO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AL61" i="23"/>
  <c r="AM61" i="23"/>
  <c r="AN61" i="23"/>
  <c r="AO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M64" i="23"/>
  <c r="AN64" i="23"/>
  <c r="AO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AL65" i="23"/>
  <c r="AM65" i="23"/>
  <c r="AN65" i="23"/>
  <c r="AO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AL66" i="23"/>
  <c r="AM66" i="23"/>
  <c r="AN66" i="23"/>
  <c r="AO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AL70" i="23"/>
  <c r="AM70" i="23"/>
  <c r="AN70" i="23"/>
  <c r="AO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AN71" i="23"/>
  <c r="AO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AL72" i="23"/>
  <c r="AM72" i="23"/>
  <c r="AN72" i="23"/>
  <c r="AO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AN73" i="23"/>
  <c r="AO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AN78" i="23"/>
  <c r="AO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AN79" i="23"/>
  <c r="AO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L82" i="23"/>
  <c r="AM82" i="23"/>
  <c r="AN82" i="23"/>
  <c r="AO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V8" i="31"/>
  <c r="X8" i="31"/>
  <c r="Z8" i="31"/>
  <c r="AB8" i="31"/>
  <c r="AD8" i="31"/>
  <c r="AF8" i="31"/>
  <c r="AH8" i="31"/>
  <c r="AJ8" i="31"/>
  <c r="AL8" i="31"/>
  <c r="AN8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AJ11" i="31"/>
  <c r="AK11" i="31"/>
  <c r="AL11" i="31"/>
  <c r="AM11" i="31"/>
  <c r="AN11" i="31"/>
  <c r="AO11" i="31"/>
  <c r="D12" i="31"/>
  <c r="E12" i="31"/>
  <c r="F12" i="31"/>
  <c r="G12" i="31"/>
  <c r="H12" i="31"/>
  <c r="I12" i="31"/>
  <c r="J12" i="31"/>
  <c r="K12" i="31"/>
  <c r="L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AM12" i="31"/>
  <c r="AN12" i="31"/>
  <c r="AO12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AL13" i="31"/>
  <c r="AM13" i="31"/>
  <c r="AN13" i="31"/>
  <c r="AO13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AL14" i="31"/>
  <c r="AM14" i="31"/>
  <c r="AN14" i="31"/>
  <c r="AO14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AL15" i="31"/>
  <c r="AM15" i="31"/>
  <c r="AN15" i="31"/>
  <c r="AO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S19" i="31"/>
  <c r="U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AL19" i="31"/>
  <c r="AM19" i="31"/>
  <c r="AN19" i="31"/>
  <c r="AO19" i="31"/>
  <c r="D20" i="31"/>
  <c r="E20" i="31"/>
  <c r="F20" i="31"/>
  <c r="G20" i="31"/>
  <c r="H20" i="31"/>
  <c r="I20" i="31"/>
  <c r="J20" i="31"/>
  <c r="L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AL20" i="31"/>
  <c r="AM20" i="31"/>
  <c r="AN20" i="31"/>
  <c r="AO20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AN21" i="31"/>
  <c r="AO21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AN22" i="31"/>
  <c r="AO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AL23" i="31"/>
  <c r="AM23" i="31"/>
  <c r="AN23" i="31"/>
  <c r="AO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AN24" i="31"/>
  <c r="AO24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AC27" i="31"/>
  <c r="AD27" i="31"/>
  <c r="AE27" i="31"/>
  <c r="AF27" i="31"/>
  <c r="AG27" i="31"/>
  <c r="AH27" i="31"/>
  <c r="AI27" i="31"/>
  <c r="AJ27" i="31"/>
  <c r="AK27" i="31"/>
  <c r="AL27" i="31"/>
  <c r="AM27" i="31"/>
  <c r="AN27" i="31"/>
  <c r="AO27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AL28" i="31"/>
  <c r="AM28" i="31"/>
  <c r="AN28" i="31"/>
  <c r="AO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AN29" i="31"/>
  <c r="AO29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T32" i="31"/>
  <c r="U32" i="31"/>
  <c r="V32" i="31"/>
  <c r="W32" i="31"/>
  <c r="X32" i="31"/>
  <c r="Y32" i="31"/>
  <c r="Z32" i="31"/>
  <c r="AA32" i="31"/>
  <c r="AB32" i="31"/>
  <c r="AC32" i="31"/>
  <c r="AD32" i="31"/>
  <c r="AE32" i="31"/>
  <c r="AF32" i="31"/>
  <c r="AG32" i="31"/>
  <c r="AH32" i="31"/>
  <c r="AI32" i="31"/>
  <c r="AJ32" i="31"/>
  <c r="AK32" i="31"/>
  <c r="AL32" i="31"/>
  <c r="AM32" i="31"/>
  <c r="AN32" i="31"/>
  <c r="AO32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AL33" i="31"/>
  <c r="AM33" i="31"/>
  <c r="AN33" i="31"/>
  <c r="AO33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AL34" i="31"/>
  <c r="AM34" i="31"/>
  <c r="AN34" i="31"/>
  <c r="AO34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AI35" i="31"/>
  <c r="AJ35" i="31"/>
  <c r="AK35" i="31"/>
  <c r="AL35" i="31"/>
  <c r="AM35" i="31"/>
  <c r="AN35" i="31"/>
  <c r="AO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AN36" i="31"/>
  <c r="AO36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Z39" i="31"/>
  <c r="AA39" i="31"/>
  <c r="AB39" i="31"/>
  <c r="AC39" i="31"/>
  <c r="AD39" i="31"/>
  <c r="AE39" i="31"/>
  <c r="AF39" i="31"/>
  <c r="AG39" i="31"/>
  <c r="AH39" i="31"/>
  <c r="AI39" i="31"/>
  <c r="AJ39" i="31"/>
  <c r="AK39" i="31"/>
  <c r="AL39" i="31"/>
  <c r="AM39" i="31"/>
  <c r="AN39" i="31"/>
  <c r="AO39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Z40" i="31"/>
  <c r="AA40" i="31"/>
  <c r="AB40" i="31"/>
  <c r="AC40" i="31"/>
  <c r="AD40" i="31"/>
  <c r="AE40" i="31"/>
  <c r="AF40" i="31"/>
  <c r="AG40" i="31"/>
  <c r="AH40" i="31"/>
  <c r="AI40" i="31"/>
  <c r="AJ40" i="31"/>
  <c r="AK40" i="31"/>
  <c r="AL40" i="31"/>
  <c r="AM40" i="31"/>
  <c r="AN40" i="31"/>
  <c r="AO40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Z41" i="31"/>
  <c r="AA41" i="31"/>
  <c r="AB41" i="31"/>
  <c r="AC41" i="31"/>
  <c r="AD41" i="31"/>
  <c r="AE41" i="31"/>
  <c r="AF41" i="31"/>
  <c r="AG41" i="31"/>
  <c r="AH41" i="31"/>
  <c r="AI41" i="31"/>
  <c r="AJ41" i="31"/>
  <c r="AK41" i="31"/>
  <c r="AL41" i="31"/>
  <c r="AM41" i="31"/>
  <c r="AN41" i="31"/>
  <c r="AO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AL42" i="31"/>
  <c r="AM42" i="31"/>
  <c r="AN42" i="31"/>
  <c r="AO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AL45" i="31"/>
  <c r="AM45" i="31"/>
  <c r="AN45" i="31"/>
  <c r="AO45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AL47" i="31"/>
  <c r="AM47" i="31"/>
  <c r="AN47" i="31"/>
  <c r="AO47" i="31"/>
  <c r="D49" i="31"/>
  <c r="E49" i="31"/>
  <c r="F49" i="31"/>
  <c r="G49" i="31"/>
  <c r="H49" i="31"/>
  <c r="I49" i="31"/>
  <c r="J49" i="31"/>
  <c r="K49" i="31"/>
  <c r="L49" i="31"/>
  <c r="M49" i="31"/>
  <c r="N49" i="31"/>
  <c r="O49" i="31"/>
  <c r="V49" i="31"/>
  <c r="W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AL49" i="31"/>
  <c r="AM49" i="31"/>
  <c r="AN49" i="31"/>
  <c r="AO49" i="31"/>
  <c r="D51" i="31"/>
  <c r="E51" i="31"/>
  <c r="F51" i="31"/>
  <c r="G51" i="31"/>
  <c r="H51" i="31"/>
  <c r="I51" i="31"/>
  <c r="J51" i="31"/>
  <c r="K51" i="31"/>
  <c r="L51" i="31"/>
  <c r="M51" i="31"/>
  <c r="N51" i="31"/>
  <c r="O51" i="31"/>
  <c r="R51" i="31"/>
  <c r="S51" i="31"/>
  <c r="T51" i="31"/>
  <c r="U51" i="31"/>
  <c r="V51" i="31"/>
  <c r="W51" i="31"/>
  <c r="X51" i="31"/>
  <c r="Y51" i="31"/>
  <c r="Z51" i="31"/>
  <c r="AA51" i="31"/>
  <c r="AB51" i="31"/>
  <c r="AC51" i="31"/>
  <c r="AD51" i="31"/>
  <c r="AE51" i="31"/>
  <c r="AF51" i="31"/>
  <c r="AG51" i="31"/>
  <c r="AH51" i="31"/>
  <c r="AI51" i="31"/>
  <c r="AJ51" i="31"/>
  <c r="AK51" i="31"/>
  <c r="AL51" i="31"/>
  <c r="AM51" i="31"/>
  <c r="AN51" i="31"/>
  <c r="AO51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AI54" i="31"/>
  <c r="AJ54" i="31"/>
  <c r="AK54" i="31"/>
  <c r="AL54" i="31"/>
  <c r="AM54" i="31"/>
  <c r="AN54" i="31"/>
  <c r="AO54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AI55" i="31"/>
  <c r="AJ55" i="31"/>
  <c r="AK55" i="31"/>
  <c r="AL55" i="31"/>
  <c r="AM55" i="31"/>
  <c r="AN55" i="31"/>
  <c r="AO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D59" i="31"/>
  <c r="E59" i="31"/>
  <c r="F59" i="31"/>
  <c r="G59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T59" i="31"/>
  <c r="U59" i="31"/>
  <c r="V59" i="31"/>
  <c r="W59" i="31"/>
  <c r="X59" i="31"/>
  <c r="Y59" i="31"/>
  <c r="Z59" i="31"/>
  <c r="AA59" i="31"/>
  <c r="AB59" i="31"/>
  <c r="AC59" i="31"/>
  <c r="AD59" i="31"/>
  <c r="AE59" i="31"/>
  <c r="AF59" i="31"/>
  <c r="AG59" i="31"/>
  <c r="AH59" i="31"/>
  <c r="AI59" i="31"/>
  <c r="AJ59" i="31"/>
  <c r="AK59" i="31"/>
  <c r="AL59" i="31"/>
  <c r="AM59" i="31"/>
  <c r="AN59" i="31"/>
  <c r="AO59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Y60" i="31"/>
  <c r="Z60" i="31"/>
  <c r="AA60" i="31"/>
  <c r="AB60" i="31"/>
  <c r="AC60" i="31"/>
  <c r="AD60" i="31"/>
  <c r="AE60" i="31"/>
  <c r="AF60" i="31"/>
  <c r="AG60" i="31"/>
  <c r="AH60" i="31"/>
  <c r="AI60" i="31"/>
  <c r="AJ60" i="31"/>
  <c r="AK60" i="31"/>
  <c r="AL60" i="31"/>
  <c r="AM60" i="31"/>
  <c r="AN60" i="31"/>
  <c r="AO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D64" i="31"/>
  <c r="E64" i="3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AI64" i="31"/>
  <c r="AJ64" i="31"/>
  <c r="AK64" i="31"/>
  <c r="AL64" i="31"/>
  <c r="AM64" i="31"/>
  <c r="AN64" i="31"/>
  <c r="AO64" i="31"/>
  <c r="D65" i="31"/>
  <c r="E65" i="31"/>
  <c r="F65" i="31"/>
  <c r="G65" i="31"/>
  <c r="H65" i="31"/>
  <c r="I65" i="31"/>
  <c r="J65" i="31"/>
  <c r="K65" i="31"/>
  <c r="L65" i="31"/>
  <c r="M65" i="31"/>
  <c r="N65" i="31"/>
  <c r="O65" i="31"/>
  <c r="P65" i="31"/>
  <c r="Q65" i="31"/>
  <c r="R65" i="31"/>
  <c r="S65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AI65" i="31"/>
  <c r="AJ65" i="31"/>
  <c r="AK65" i="31"/>
  <c r="AL65" i="31"/>
  <c r="AM65" i="31"/>
  <c r="AN65" i="31"/>
  <c r="AO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AN66" i="31"/>
  <c r="AO66" i="31"/>
  <c r="D70" i="31"/>
  <c r="E70" i="31"/>
  <c r="F70" i="31"/>
  <c r="G70" i="31"/>
  <c r="H70" i="31"/>
  <c r="I70" i="31"/>
  <c r="J70" i="31"/>
  <c r="K70" i="31"/>
  <c r="L70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AI70" i="31"/>
  <c r="AJ70" i="31"/>
  <c r="AK70" i="31"/>
  <c r="AL70" i="31"/>
  <c r="AM70" i="31"/>
  <c r="AN70" i="31"/>
  <c r="AO70" i="31"/>
  <c r="D71" i="31"/>
  <c r="E71" i="31"/>
  <c r="F71" i="31"/>
  <c r="G71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AL71" i="31"/>
  <c r="AM71" i="31"/>
  <c r="AN71" i="31"/>
  <c r="AO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AL73" i="31"/>
  <c r="AM73" i="31"/>
  <c r="AN73" i="31"/>
  <c r="AO73" i="31"/>
  <c r="D74" i="31"/>
  <c r="E74" i="31"/>
  <c r="F74" i="31"/>
  <c r="G74" i="31"/>
  <c r="H74" i="31"/>
  <c r="J74" i="31"/>
  <c r="K74" i="31"/>
  <c r="L74" i="31"/>
  <c r="N74" i="31"/>
  <c r="O74" i="31"/>
  <c r="P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AI74" i="31"/>
  <c r="AJ74" i="31"/>
  <c r="AK74" i="31"/>
  <c r="AL74" i="31"/>
  <c r="AM74" i="31"/>
  <c r="AN74" i="31"/>
  <c r="AO74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AL75" i="31"/>
  <c r="AM75" i="31"/>
  <c r="AN75" i="31"/>
  <c r="AO75" i="31"/>
  <c r="D76" i="31"/>
  <c r="E76" i="31"/>
  <c r="F76" i="31"/>
  <c r="G76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AL76" i="31"/>
  <c r="AM76" i="31"/>
  <c r="AN76" i="31"/>
  <c r="AO76" i="31"/>
  <c r="D77" i="31"/>
  <c r="E77" i="31"/>
  <c r="F77" i="31"/>
  <c r="G77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AL77" i="31"/>
  <c r="AM77" i="31"/>
  <c r="AN77" i="31"/>
  <c r="AO77" i="31"/>
  <c r="D78" i="31"/>
  <c r="E78" i="31"/>
  <c r="F78" i="31"/>
  <c r="G78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T78" i="31"/>
  <c r="U78" i="31"/>
  <c r="V78" i="31"/>
  <c r="W78" i="31"/>
  <c r="X78" i="31"/>
  <c r="Y78" i="31"/>
  <c r="Z78" i="31"/>
  <c r="AA78" i="31"/>
  <c r="AB78" i="31"/>
  <c r="AC78" i="31"/>
  <c r="AD78" i="31"/>
  <c r="AE78" i="31"/>
  <c r="AF78" i="31"/>
  <c r="AG78" i="31"/>
  <c r="AH78" i="31"/>
  <c r="AI78" i="31"/>
  <c r="AJ78" i="31"/>
  <c r="AK78" i="31"/>
  <c r="AL78" i="31"/>
  <c r="AM78" i="31"/>
  <c r="AN78" i="31"/>
  <c r="AO78" i="31"/>
  <c r="D79" i="31"/>
  <c r="E79" i="31"/>
  <c r="F79" i="31"/>
  <c r="G79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T79" i="31"/>
  <c r="U79" i="31"/>
  <c r="V79" i="31"/>
  <c r="W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AL79" i="31"/>
  <c r="AM79" i="31"/>
  <c r="AN79" i="31"/>
  <c r="AO79" i="31"/>
  <c r="D80" i="31"/>
  <c r="E80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T80" i="31"/>
  <c r="U80" i="31"/>
  <c r="V80" i="31"/>
  <c r="W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J80" i="31"/>
  <c r="AK80" i="31"/>
  <c r="AL80" i="31"/>
  <c r="AM80" i="31"/>
  <c r="AN80" i="31"/>
  <c r="AO80" i="31"/>
  <c r="D81" i="31"/>
  <c r="E81" i="31"/>
  <c r="F81" i="31"/>
  <c r="G81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T81" i="31"/>
  <c r="U81" i="31"/>
  <c r="V81" i="31"/>
  <c r="W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J81" i="31"/>
  <c r="AK81" i="31"/>
  <c r="AL81" i="31"/>
  <c r="AM81" i="31"/>
  <c r="AN81" i="31"/>
  <c r="AO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AN82" i="31"/>
  <c r="AO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AL89" i="31"/>
  <c r="AM89" i="31"/>
  <c r="AN89" i="31"/>
  <c r="AO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L91" i="31"/>
  <c r="AM91" i="31"/>
  <c r="AN91" i="31"/>
  <c r="AO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I11" i="6"/>
  <c r="AA11" i="6"/>
  <c r="AC11" i="6"/>
  <c r="AG11" i="6"/>
  <c r="D12" i="6"/>
  <c r="E12" i="6"/>
  <c r="O12" i="6"/>
  <c r="D13" i="6"/>
  <c r="E13" i="6"/>
  <c r="D14" i="6"/>
  <c r="E14" i="6"/>
  <c r="D15" i="6"/>
  <c r="E15" i="6"/>
  <c r="W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D19" i="6"/>
  <c r="E19" i="6"/>
  <c r="G19" i="6"/>
  <c r="I19" i="6"/>
  <c r="AC19" i="6"/>
  <c r="AG19" i="6"/>
  <c r="D20" i="6"/>
  <c r="E20" i="6"/>
  <c r="O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D32" i="6"/>
  <c r="E32" i="6"/>
  <c r="D33" i="6"/>
  <c r="E33" i="6"/>
  <c r="D34" i="6"/>
  <c r="E34" i="6"/>
  <c r="D35" i="6"/>
  <c r="E35" i="6"/>
  <c r="G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D45" i="6"/>
  <c r="E45" i="6"/>
  <c r="D47" i="6"/>
  <c r="E47" i="6"/>
  <c r="D49" i="6"/>
  <c r="E49" i="6"/>
  <c r="D51" i="6"/>
  <c r="E51" i="6"/>
  <c r="D54" i="6"/>
  <c r="E54" i="6"/>
  <c r="G54" i="6"/>
  <c r="I54" i="6"/>
  <c r="O54" i="6"/>
  <c r="AG54" i="6"/>
  <c r="D55" i="6"/>
  <c r="E55" i="6"/>
  <c r="G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D73" i="6"/>
  <c r="E73" i="6"/>
  <c r="D74" i="6"/>
  <c r="E74" i="6"/>
  <c r="G74" i="6"/>
  <c r="I74" i="6"/>
  <c r="O74" i="6"/>
  <c r="W74" i="6"/>
  <c r="Y74" i="6"/>
  <c r="AA74" i="6"/>
  <c r="D75" i="6"/>
  <c r="E75" i="6"/>
  <c r="D76" i="6"/>
  <c r="E76" i="6"/>
  <c r="D77" i="6"/>
  <c r="E77" i="6"/>
  <c r="W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5" i="54"/>
  <c r="D11" i="54"/>
  <c r="E11" i="54"/>
  <c r="F11" i="54"/>
  <c r="G11" i="54"/>
  <c r="H11" i="54"/>
  <c r="I11" i="54"/>
  <c r="J11" i="54"/>
  <c r="K11" i="54"/>
  <c r="L11" i="54"/>
  <c r="M11" i="54"/>
  <c r="N11" i="54"/>
  <c r="O11" i="54"/>
  <c r="P11" i="54"/>
  <c r="R11" i="54"/>
  <c r="S11" i="54"/>
  <c r="T11" i="54"/>
  <c r="U11" i="54"/>
  <c r="V11" i="54"/>
  <c r="W11" i="54"/>
  <c r="X11" i="54"/>
  <c r="Y11" i="54"/>
  <c r="Z11" i="54"/>
  <c r="AA11" i="54"/>
  <c r="AB11" i="54"/>
  <c r="AC11" i="54"/>
  <c r="AD11" i="54"/>
  <c r="AE11" i="54"/>
  <c r="AF11" i="54"/>
  <c r="AG11" i="54"/>
  <c r="AH11" i="54"/>
  <c r="AI11" i="54"/>
  <c r="AJ11" i="54"/>
  <c r="AK11" i="54"/>
  <c r="AL11" i="54"/>
  <c r="AM11" i="54"/>
  <c r="AN11" i="54"/>
  <c r="AO11" i="54"/>
  <c r="D12" i="54"/>
  <c r="E12" i="54"/>
  <c r="F12" i="54"/>
  <c r="G12" i="54"/>
  <c r="H12" i="54"/>
  <c r="I12" i="54"/>
  <c r="J12" i="54"/>
  <c r="L12" i="54"/>
  <c r="N12" i="54"/>
  <c r="O12" i="54"/>
  <c r="P12" i="54"/>
  <c r="Q12" i="54"/>
  <c r="R12" i="54"/>
  <c r="S12" i="54"/>
  <c r="T12" i="54"/>
  <c r="U12" i="54"/>
  <c r="V12" i="54"/>
  <c r="W12" i="54"/>
  <c r="X12" i="54"/>
  <c r="Y12" i="54"/>
  <c r="Z12" i="54"/>
  <c r="AA12" i="54"/>
  <c r="AB12" i="54"/>
  <c r="AC12" i="54"/>
  <c r="AD12" i="54"/>
  <c r="AE12" i="54"/>
  <c r="AF12" i="54"/>
  <c r="AG12" i="54"/>
  <c r="AH12" i="54"/>
  <c r="AI12" i="54"/>
  <c r="AJ12" i="54"/>
  <c r="AK12" i="54"/>
  <c r="AL12" i="54"/>
  <c r="AM12" i="54"/>
  <c r="AN12" i="54"/>
  <c r="AO12" i="54"/>
  <c r="D13" i="54"/>
  <c r="E13" i="54"/>
  <c r="F13" i="54"/>
  <c r="G13" i="54"/>
  <c r="H13" i="54"/>
  <c r="I13" i="54"/>
  <c r="J13" i="54"/>
  <c r="K13" i="54"/>
  <c r="L13" i="54"/>
  <c r="M13" i="54"/>
  <c r="N13" i="54"/>
  <c r="O13" i="54"/>
  <c r="P13" i="54"/>
  <c r="Q13" i="54"/>
  <c r="R13" i="54"/>
  <c r="S13" i="54"/>
  <c r="T13" i="54"/>
  <c r="U13" i="54"/>
  <c r="V13" i="54"/>
  <c r="W13" i="54"/>
  <c r="X13" i="54"/>
  <c r="Y13" i="54"/>
  <c r="Z13" i="54"/>
  <c r="AA13" i="54"/>
  <c r="AB13" i="54"/>
  <c r="AC13" i="54"/>
  <c r="AD13" i="54"/>
  <c r="AE13" i="54"/>
  <c r="AF13" i="54"/>
  <c r="AG13" i="54"/>
  <c r="AH13" i="54"/>
  <c r="AI13" i="54"/>
  <c r="AJ13" i="54"/>
  <c r="AK13" i="54"/>
  <c r="AL13" i="54"/>
  <c r="AM13" i="54"/>
  <c r="AN13" i="54"/>
  <c r="AO13" i="54"/>
  <c r="D14" i="54"/>
  <c r="E14" i="54"/>
  <c r="F14" i="54"/>
  <c r="G14" i="54"/>
  <c r="H14" i="54"/>
  <c r="I14" i="54"/>
  <c r="J14" i="54"/>
  <c r="K14" i="54"/>
  <c r="L14" i="54"/>
  <c r="M14" i="54"/>
  <c r="N14" i="54"/>
  <c r="O14" i="54"/>
  <c r="P14" i="54"/>
  <c r="Q14" i="54"/>
  <c r="R14" i="54"/>
  <c r="S14" i="54"/>
  <c r="T14" i="54"/>
  <c r="U14" i="54"/>
  <c r="V14" i="54"/>
  <c r="W14" i="54"/>
  <c r="X14" i="54"/>
  <c r="Y14" i="54"/>
  <c r="Z14" i="54"/>
  <c r="AA14" i="54"/>
  <c r="AB14" i="54"/>
  <c r="AC14" i="54"/>
  <c r="AD14" i="54"/>
  <c r="AE14" i="54"/>
  <c r="AF14" i="54"/>
  <c r="AG14" i="54"/>
  <c r="AH14" i="54"/>
  <c r="AI14" i="54"/>
  <c r="AJ14" i="54"/>
  <c r="AK14" i="54"/>
  <c r="AL14" i="54"/>
  <c r="AM14" i="54"/>
  <c r="AN14" i="54"/>
  <c r="AO14" i="54"/>
  <c r="D15" i="54"/>
  <c r="E15" i="54"/>
  <c r="F15" i="54"/>
  <c r="G15" i="54"/>
  <c r="H15" i="54"/>
  <c r="I15" i="54"/>
  <c r="J15" i="54"/>
  <c r="K15" i="54"/>
  <c r="L15" i="54"/>
  <c r="M15" i="54"/>
  <c r="N15" i="54"/>
  <c r="O15" i="54"/>
  <c r="P15" i="54"/>
  <c r="Q15" i="54"/>
  <c r="R15" i="54"/>
  <c r="S15" i="54"/>
  <c r="T15" i="54"/>
  <c r="U15" i="54"/>
  <c r="V15" i="54"/>
  <c r="W15" i="54"/>
  <c r="X15" i="54"/>
  <c r="Y15" i="54"/>
  <c r="Z15" i="54"/>
  <c r="AA15" i="54"/>
  <c r="AB15" i="54"/>
  <c r="AC15" i="54"/>
  <c r="AD15" i="54"/>
  <c r="AE15" i="54"/>
  <c r="AF15" i="54"/>
  <c r="AG15" i="54"/>
  <c r="AH15" i="54"/>
  <c r="AI15" i="54"/>
  <c r="AJ15" i="54"/>
  <c r="AK15" i="54"/>
  <c r="AL15" i="54"/>
  <c r="AM15" i="54"/>
  <c r="AN15" i="54"/>
  <c r="AO15" i="54"/>
  <c r="D16" i="54"/>
  <c r="E16" i="54"/>
  <c r="F16" i="54"/>
  <c r="G16" i="54"/>
  <c r="H16" i="54"/>
  <c r="I16" i="54"/>
  <c r="J16" i="54"/>
  <c r="K16" i="54"/>
  <c r="L16" i="54"/>
  <c r="M16" i="54"/>
  <c r="N16" i="54"/>
  <c r="O16" i="54"/>
  <c r="P16" i="54"/>
  <c r="Q16" i="54"/>
  <c r="R16" i="54"/>
  <c r="S16" i="54"/>
  <c r="T16" i="54"/>
  <c r="U16" i="54"/>
  <c r="V16" i="54"/>
  <c r="W16" i="54"/>
  <c r="X16" i="54"/>
  <c r="Y16" i="54"/>
  <c r="Z16" i="54"/>
  <c r="AA16" i="54"/>
  <c r="AB16" i="54"/>
  <c r="AC16" i="54"/>
  <c r="AD16" i="54"/>
  <c r="AE16" i="54"/>
  <c r="AF16" i="54"/>
  <c r="AG16" i="54"/>
  <c r="AH16" i="54"/>
  <c r="AI16" i="54"/>
  <c r="AJ16" i="54"/>
  <c r="AK16" i="54"/>
  <c r="AL16" i="54"/>
  <c r="AM16" i="54"/>
  <c r="AN16" i="54"/>
  <c r="AO16" i="54"/>
  <c r="D19" i="54"/>
  <c r="E19" i="54"/>
  <c r="F19" i="54"/>
  <c r="G19" i="54"/>
  <c r="H19" i="54"/>
  <c r="I19" i="54"/>
  <c r="J19" i="54"/>
  <c r="K19" i="54"/>
  <c r="L19" i="54"/>
  <c r="M19" i="54"/>
  <c r="N19" i="54"/>
  <c r="O19" i="54"/>
  <c r="P19" i="54"/>
  <c r="Q19" i="54"/>
  <c r="R19" i="54"/>
  <c r="S19" i="54"/>
  <c r="T19" i="54"/>
  <c r="U19" i="54"/>
  <c r="V19" i="54"/>
  <c r="W19" i="54"/>
  <c r="X19" i="54"/>
  <c r="Y19" i="54"/>
  <c r="Z19" i="54"/>
  <c r="AA19" i="54"/>
  <c r="AB19" i="54"/>
  <c r="AC19" i="54"/>
  <c r="AD19" i="54"/>
  <c r="AE19" i="54"/>
  <c r="AF19" i="54"/>
  <c r="AG19" i="54"/>
  <c r="AH19" i="54"/>
  <c r="AI19" i="54"/>
  <c r="AJ19" i="54"/>
  <c r="AK19" i="54"/>
  <c r="AL19" i="54"/>
  <c r="AM19" i="54"/>
  <c r="AN19" i="54"/>
  <c r="AO19" i="54"/>
  <c r="D20" i="54"/>
  <c r="E20" i="54"/>
  <c r="F20" i="54"/>
  <c r="G20" i="54"/>
  <c r="H20" i="54"/>
  <c r="I20" i="54"/>
  <c r="J20" i="54"/>
  <c r="K20" i="54"/>
  <c r="L20" i="54"/>
  <c r="M20" i="54"/>
  <c r="N20" i="54"/>
  <c r="O20" i="54"/>
  <c r="P20" i="54"/>
  <c r="Q20" i="54"/>
  <c r="R20" i="54"/>
  <c r="S20" i="54"/>
  <c r="T20" i="54"/>
  <c r="U20" i="54"/>
  <c r="V20" i="54"/>
  <c r="W20" i="54"/>
  <c r="X20" i="54"/>
  <c r="Y20" i="54"/>
  <c r="Z20" i="54"/>
  <c r="AA20" i="54"/>
  <c r="AB20" i="54"/>
  <c r="AC20" i="54"/>
  <c r="AD20" i="54"/>
  <c r="AE20" i="54"/>
  <c r="AF20" i="54"/>
  <c r="AG20" i="54"/>
  <c r="AH20" i="54"/>
  <c r="AI20" i="54"/>
  <c r="AJ20" i="54"/>
  <c r="AK20" i="54"/>
  <c r="AL20" i="54"/>
  <c r="AM20" i="54"/>
  <c r="AN20" i="54"/>
  <c r="AO20" i="54"/>
  <c r="D21" i="54"/>
  <c r="E21" i="54"/>
  <c r="F21" i="54"/>
  <c r="G21" i="54"/>
  <c r="H21" i="54"/>
  <c r="I21" i="54"/>
  <c r="J21" i="54"/>
  <c r="K21" i="54"/>
  <c r="L21" i="54"/>
  <c r="M21" i="54"/>
  <c r="N21" i="54"/>
  <c r="O21" i="54"/>
  <c r="P21" i="54"/>
  <c r="Q21" i="54"/>
  <c r="R21" i="54"/>
  <c r="S21" i="54"/>
  <c r="T21" i="54"/>
  <c r="U21" i="54"/>
  <c r="V21" i="54"/>
  <c r="W21" i="54"/>
  <c r="X21" i="54"/>
  <c r="Y21" i="54"/>
  <c r="Z21" i="54"/>
  <c r="AA21" i="54"/>
  <c r="AB21" i="54"/>
  <c r="AC21" i="54"/>
  <c r="AD21" i="54"/>
  <c r="AE21" i="54"/>
  <c r="AF21" i="54"/>
  <c r="AG21" i="54"/>
  <c r="AH21" i="54"/>
  <c r="AI21" i="54"/>
  <c r="AJ21" i="54"/>
  <c r="AK21" i="54"/>
  <c r="AL21" i="54"/>
  <c r="AM21" i="54"/>
  <c r="AN21" i="54"/>
  <c r="AO21" i="54"/>
  <c r="D22" i="54"/>
  <c r="E22" i="54"/>
  <c r="F22" i="54"/>
  <c r="G22" i="54"/>
  <c r="H22" i="54"/>
  <c r="I22" i="54"/>
  <c r="J22" i="54"/>
  <c r="K22" i="54"/>
  <c r="L22" i="54"/>
  <c r="M22" i="54"/>
  <c r="N22" i="54"/>
  <c r="O22" i="54"/>
  <c r="P22" i="54"/>
  <c r="Q22" i="54"/>
  <c r="R22" i="54"/>
  <c r="S22" i="54"/>
  <c r="T22" i="54"/>
  <c r="U22" i="54"/>
  <c r="V22" i="54"/>
  <c r="W22" i="54"/>
  <c r="X22" i="54"/>
  <c r="Y22" i="54"/>
  <c r="Z22" i="54"/>
  <c r="AA22" i="54"/>
  <c r="AB22" i="54"/>
  <c r="AC22" i="54"/>
  <c r="AD22" i="54"/>
  <c r="AE22" i="54"/>
  <c r="AF22" i="54"/>
  <c r="AG22" i="54"/>
  <c r="AH22" i="54"/>
  <c r="AI22" i="54"/>
  <c r="AJ22" i="54"/>
  <c r="AK22" i="54"/>
  <c r="AL22" i="54"/>
  <c r="AM22" i="54"/>
  <c r="AN22" i="54"/>
  <c r="AO22" i="54"/>
  <c r="D23" i="54"/>
  <c r="E23" i="54"/>
  <c r="F23" i="54"/>
  <c r="G23" i="54"/>
  <c r="H23" i="54"/>
  <c r="I23" i="54"/>
  <c r="J23" i="54"/>
  <c r="K23" i="54"/>
  <c r="L23" i="54"/>
  <c r="M23" i="54"/>
  <c r="N23" i="54"/>
  <c r="O23" i="54"/>
  <c r="P23" i="54"/>
  <c r="Q23" i="54"/>
  <c r="R23" i="54"/>
  <c r="S23" i="54"/>
  <c r="T23" i="54"/>
  <c r="U23" i="54"/>
  <c r="V23" i="54"/>
  <c r="W23" i="54"/>
  <c r="X23" i="54"/>
  <c r="Y23" i="54"/>
  <c r="Z23" i="54"/>
  <c r="AA23" i="54"/>
  <c r="AB23" i="54"/>
  <c r="AC23" i="54"/>
  <c r="AD23" i="54"/>
  <c r="AE23" i="54"/>
  <c r="AF23" i="54"/>
  <c r="AG23" i="54"/>
  <c r="AH23" i="54"/>
  <c r="AI23" i="54"/>
  <c r="AJ23" i="54"/>
  <c r="AK23" i="54"/>
  <c r="AL23" i="54"/>
  <c r="AM23" i="54"/>
  <c r="AN23" i="54"/>
  <c r="AO23" i="54"/>
  <c r="D24" i="54"/>
  <c r="E24" i="54"/>
  <c r="F24" i="54"/>
  <c r="G24" i="54"/>
  <c r="H24" i="54"/>
  <c r="I24" i="54"/>
  <c r="J24" i="54"/>
  <c r="K24" i="54"/>
  <c r="L24" i="54"/>
  <c r="M24" i="54"/>
  <c r="N24" i="54"/>
  <c r="O24" i="54"/>
  <c r="P24" i="54"/>
  <c r="Q24" i="54"/>
  <c r="R24" i="54"/>
  <c r="S24" i="54"/>
  <c r="T24" i="54"/>
  <c r="U24" i="54"/>
  <c r="V24" i="54"/>
  <c r="W24" i="54"/>
  <c r="X24" i="54"/>
  <c r="Y24" i="54"/>
  <c r="Z24" i="54"/>
  <c r="AA24" i="54"/>
  <c r="AB24" i="54"/>
  <c r="AC24" i="54"/>
  <c r="AD24" i="54"/>
  <c r="AE24" i="54"/>
  <c r="AF24" i="54"/>
  <c r="AG24" i="54"/>
  <c r="AH24" i="54"/>
  <c r="AI24" i="54"/>
  <c r="AJ24" i="54"/>
  <c r="AK24" i="54"/>
  <c r="AL24" i="54"/>
  <c r="AM24" i="54"/>
  <c r="AN24" i="54"/>
  <c r="AO24" i="54"/>
  <c r="D27" i="54"/>
  <c r="E27" i="54"/>
  <c r="F27" i="54"/>
  <c r="G27" i="54"/>
  <c r="H27" i="54"/>
  <c r="I27" i="54"/>
  <c r="J27" i="54"/>
  <c r="K27" i="54"/>
  <c r="L27" i="54"/>
  <c r="M27" i="54"/>
  <c r="N27" i="54"/>
  <c r="O27" i="54"/>
  <c r="P27" i="54"/>
  <c r="Q27" i="54"/>
  <c r="R27" i="54"/>
  <c r="S27" i="54"/>
  <c r="T27" i="54"/>
  <c r="U27" i="54"/>
  <c r="V27" i="54"/>
  <c r="W27" i="54"/>
  <c r="X27" i="54"/>
  <c r="Y27" i="54"/>
  <c r="Z27" i="54"/>
  <c r="AA27" i="54"/>
  <c r="AB27" i="54"/>
  <c r="AC27" i="54"/>
  <c r="AD27" i="54"/>
  <c r="AE27" i="54"/>
  <c r="AF27" i="54"/>
  <c r="AG27" i="54"/>
  <c r="AH27" i="54"/>
  <c r="AI27" i="54"/>
  <c r="AJ27" i="54"/>
  <c r="AK27" i="54"/>
  <c r="AL27" i="54"/>
  <c r="AM27" i="54"/>
  <c r="AN27" i="54"/>
  <c r="AO27" i="54"/>
  <c r="D28" i="54"/>
  <c r="E28" i="54"/>
  <c r="F28" i="54"/>
  <c r="G28" i="54"/>
  <c r="H28" i="54"/>
  <c r="I28" i="54"/>
  <c r="J28" i="54"/>
  <c r="K28" i="54"/>
  <c r="L28" i="54"/>
  <c r="M28" i="54"/>
  <c r="N28" i="54"/>
  <c r="O28" i="54"/>
  <c r="P28" i="54"/>
  <c r="Q28" i="54"/>
  <c r="R28" i="54"/>
  <c r="S28" i="54"/>
  <c r="T28" i="54"/>
  <c r="U28" i="54"/>
  <c r="V28" i="54"/>
  <c r="W28" i="54"/>
  <c r="X28" i="54"/>
  <c r="Y28" i="54"/>
  <c r="Z28" i="54"/>
  <c r="AA28" i="54"/>
  <c r="AB28" i="54"/>
  <c r="AC28" i="54"/>
  <c r="AD28" i="54"/>
  <c r="AE28" i="54"/>
  <c r="AF28" i="54"/>
  <c r="AG28" i="54"/>
  <c r="AH28" i="54"/>
  <c r="AI28" i="54"/>
  <c r="AJ28" i="54"/>
  <c r="AK28" i="54"/>
  <c r="AL28" i="54"/>
  <c r="AM28" i="54"/>
  <c r="AN28" i="54"/>
  <c r="AO28" i="54"/>
  <c r="D29" i="54"/>
  <c r="E29" i="54"/>
  <c r="F29" i="54"/>
  <c r="G29" i="54"/>
  <c r="H29" i="54"/>
  <c r="I29" i="54"/>
  <c r="J29" i="54"/>
  <c r="K29" i="54"/>
  <c r="L29" i="54"/>
  <c r="M29" i="54"/>
  <c r="N29" i="54"/>
  <c r="O29" i="54"/>
  <c r="P29" i="54"/>
  <c r="Q29" i="54"/>
  <c r="R29" i="54"/>
  <c r="S29" i="54"/>
  <c r="T29" i="54"/>
  <c r="U29" i="54"/>
  <c r="V29" i="54"/>
  <c r="W29" i="54"/>
  <c r="X29" i="54"/>
  <c r="Y29" i="54"/>
  <c r="Z29" i="54"/>
  <c r="AA29" i="54"/>
  <c r="AB29" i="54"/>
  <c r="AC29" i="54"/>
  <c r="AD29" i="54"/>
  <c r="AE29" i="54"/>
  <c r="AF29" i="54"/>
  <c r="AG29" i="54"/>
  <c r="AH29" i="54"/>
  <c r="AI29" i="54"/>
  <c r="AJ29" i="54"/>
  <c r="AK29" i="54"/>
  <c r="AL29" i="54"/>
  <c r="AM29" i="54"/>
  <c r="AN29" i="54"/>
  <c r="AO29" i="54"/>
  <c r="D32" i="54"/>
  <c r="E32" i="54"/>
  <c r="F32" i="54"/>
  <c r="G32" i="54"/>
  <c r="H32" i="54"/>
  <c r="I32" i="54"/>
  <c r="J32" i="54"/>
  <c r="K32" i="54"/>
  <c r="L32" i="54"/>
  <c r="M32" i="54"/>
  <c r="N32" i="54"/>
  <c r="O32" i="54"/>
  <c r="P32" i="54"/>
  <c r="Q32" i="54"/>
  <c r="R32" i="54"/>
  <c r="S32" i="54"/>
  <c r="T32" i="54"/>
  <c r="U32" i="54"/>
  <c r="V32" i="54"/>
  <c r="W32" i="54"/>
  <c r="X32" i="54"/>
  <c r="Y32" i="54"/>
  <c r="Z32" i="54"/>
  <c r="AA32" i="54"/>
  <c r="AB32" i="54"/>
  <c r="AC32" i="54"/>
  <c r="AD32" i="54"/>
  <c r="AE32" i="54"/>
  <c r="AF32" i="54"/>
  <c r="AG32" i="54"/>
  <c r="AH32" i="54"/>
  <c r="AI32" i="54"/>
  <c r="AJ32" i="54"/>
  <c r="AK32" i="54"/>
  <c r="AL32" i="54"/>
  <c r="AM32" i="54"/>
  <c r="AN32" i="54"/>
  <c r="AO32" i="54"/>
  <c r="D33" i="54"/>
  <c r="E33" i="54"/>
  <c r="F33" i="54"/>
  <c r="G33" i="54"/>
  <c r="H33" i="54"/>
  <c r="I33" i="54"/>
  <c r="J33" i="54"/>
  <c r="K33" i="54"/>
  <c r="L33" i="54"/>
  <c r="M33" i="54"/>
  <c r="N33" i="54"/>
  <c r="O33" i="54"/>
  <c r="P33" i="54"/>
  <c r="Q33" i="54"/>
  <c r="R33" i="54"/>
  <c r="S33" i="54"/>
  <c r="T33" i="54"/>
  <c r="U33" i="54"/>
  <c r="V33" i="54"/>
  <c r="W33" i="54"/>
  <c r="X33" i="54"/>
  <c r="Y33" i="54"/>
  <c r="Z33" i="54"/>
  <c r="AA33" i="54"/>
  <c r="AB33" i="54"/>
  <c r="AC33" i="54"/>
  <c r="AD33" i="54"/>
  <c r="AE33" i="54"/>
  <c r="AF33" i="54"/>
  <c r="AG33" i="54"/>
  <c r="AH33" i="54"/>
  <c r="AI33" i="54"/>
  <c r="AJ33" i="54"/>
  <c r="AK33" i="54"/>
  <c r="AL33" i="54"/>
  <c r="AM33" i="54"/>
  <c r="AN33" i="54"/>
  <c r="AO33" i="54"/>
  <c r="D34" i="54"/>
  <c r="E34" i="54"/>
  <c r="F34" i="54"/>
  <c r="G34" i="54"/>
  <c r="H34" i="54"/>
  <c r="I34" i="54"/>
  <c r="J34" i="54"/>
  <c r="K34" i="54"/>
  <c r="L34" i="54"/>
  <c r="M34" i="54"/>
  <c r="N34" i="54"/>
  <c r="O34" i="54"/>
  <c r="P34" i="54"/>
  <c r="Q34" i="54"/>
  <c r="R34" i="54"/>
  <c r="S34" i="54"/>
  <c r="T34" i="54"/>
  <c r="U34" i="54"/>
  <c r="V34" i="54"/>
  <c r="W34" i="54"/>
  <c r="X34" i="54"/>
  <c r="Y34" i="54"/>
  <c r="Z34" i="54"/>
  <c r="AA34" i="54"/>
  <c r="AB34" i="54"/>
  <c r="AC34" i="54"/>
  <c r="AD34" i="54"/>
  <c r="AE34" i="54"/>
  <c r="AF34" i="54"/>
  <c r="AG34" i="54"/>
  <c r="AH34" i="54"/>
  <c r="AI34" i="54"/>
  <c r="AJ34" i="54"/>
  <c r="AK34" i="54"/>
  <c r="AL34" i="54"/>
  <c r="AM34" i="54"/>
  <c r="AN34" i="54"/>
  <c r="AO34" i="54"/>
  <c r="D35" i="54"/>
  <c r="E35" i="54"/>
  <c r="F35" i="54"/>
  <c r="G35" i="54"/>
  <c r="H35" i="54"/>
  <c r="I35" i="54"/>
  <c r="J35" i="54"/>
  <c r="K35" i="54"/>
  <c r="L35" i="54"/>
  <c r="M35" i="54"/>
  <c r="N35" i="54"/>
  <c r="O35" i="54"/>
  <c r="P35" i="54"/>
  <c r="Q35" i="54"/>
  <c r="R35" i="54"/>
  <c r="S35" i="54"/>
  <c r="T35" i="54"/>
  <c r="U35" i="54"/>
  <c r="V35" i="54"/>
  <c r="W35" i="54"/>
  <c r="X35" i="54"/>
  <c r="Y35" i="54"/>
  <c r="Z35" i="54"/>
  <c r="AA35" i="54"/>
  <c r="AB35" i="54"/>
  <c r="AC35" i="54"/>
  <c r="AD35" i="54"/>
  <c r="AE35" i="54"/>
  <c r="AF35" i="54"/>
  <c r="AG35" i="54"/>
  <c r="AH35" i="54"/>
  <c r="AI35" i="54"/>
  <c r="AJ35" i="54"/>
  <c r="AK35" i="54"/>
  <c r="AL35" i="54"/>
  <c r="AM35" i="54"/>
  <c r="AN35" i="54"/>
  <c r="AO35" i="54"/>
  <c r="D36" i="54"/>
  <c r="E36" i="54"/>
  <c r="F36" i="54"/>
  <c r="G36" i="54"/>
  <c r="H36" i="54"/>
  <c r="I36" i="54"/>
  <c r="J36" i="54"/>
  <c r="K36" i="54"/>
  <c r="L36" i="54"/>
  <c r="M36" i="54"/>
  <c r="N36" i="54"/>
  <c r="O36" i="54"/>
  <c r="P36" i="54"/>
  <c r="Q36" i="54"/>
  <c r="R36" i="54"/>
  <c r="S36" i="54"/>
  <c r="T36" i="54"/>
  <c r="U36" i="54"/>
  <c r="V36" i="54"/>
  <c r="W36" i="54"/>
  <c r="X36" i="54"/>
  <c r="Y36" i="54"/>
  <c r="Z36" i="54"/>
  <c r="AA36" i="54"/>
  <c r="AB36" i="54"/>
  <c r="AC36" i="54"/>
  <c r="AD36" i="54"/>
  <c r="AE36" i="54"/>
  <c r="AF36" i="54"/>
  <c r="AG36" i="54"/>
  <c r="AH36" i="54"/>
  <c r="AI36" i="54"/>
  <c r="AJ36" i="54"/>
  <c r="AK36" i="54"/>
  <c r="AL36" i="54"/>
  <c r="AM36" i="54"/>
  <c r="AN36" i="54"/>
  <c r="AO36" i="54"/>
  <c r="D39" i="54"/>
  <c r="E39" i="54"/>
  <c r="F39" i="54"/>
  <c r="G39" i="54"/>
  <c r="H39" i="54"/>
  <c r="I39" i="54"/>
  <c r="J39" i="54"/>
  <c r="K39" i="54"/>
  <c r="L39" i="54"/>
  <c r="M39" i="54"/>
  <c r="N39" i="54"/>
  <c r="O39" i="54"/>
  <c r="P39" i="54"/>
  <c r="Q39" i="54"/>
  <c r="R39" i="54"/>
  <c r="S39" i="54"/>
  <c r="V39" i="54"/>
  <c r="W39" i="54"/>
  <c r="X39" i="54"/>
  <c r="Y39" i="54"/>
  <c r="Z39" i="54"/>
  <c r="AA39" i="54"/>
  <c r="AB39" i="54"/>
  <c r="AC39" i="54"/>
  <c r="AD39" i="54"/>
  <c r="AE39" i="54"/>
  <c r="AF39" i="54"/>
  <c r="AG39" i="54"/>
  <c r="AH39" i="54"/>
  <c r="AI39" i="54"/>
  <c r="AJ39" i="54"/>
  <c r="AK39" i="54"/>
  <c r="AL39" i="54"/>
  <c r="AM39" i="54"/>
  <c r="AN39" i="54"/>
  <c r="AO39" i="54"/>
  <c r="D40" i="54"/>
  <c r="E40" i="54"/>
  <c r="F40" i="54"/>
  <c r="G40" i="54"/>
  <c r="H40" i="54"/>
  <c r="I40" i="54"/>
  <c r="J40" i="54"/>
  <c r="K40" i="54"/>
  <c r="L40" i="54"/>
  <c r="M40" i="54"/>
  <c r="N40" i="54"/>
  <c r="O40" i="54"/>
  <c r="P40" i="54"/>
  <c r="Q40" i="54"/>
  <c r="R40" i="54"/>
  <c r="S40" i="54"/>
  <c r="T40" i="54"/>
  <c r="U40" i="54"/>
  <c r="V40" i="54"/>
  <c r="W40" i="54"/>
  <c r="X40" i="54"/>
  <c r="Y40" i="54"/>
  <c r="Z40" i="54"/>
  <c r="AA40" i="54"/>
  <c r="AB40" i="54"/>
  <c r="AC40" i="54"/>
  <c r="AD40" i="54"/>
  <c r="AE40" i="54"/>
  <c r="AF40" i="54"/>
  <c r="AG40" i="54"/>
  <c r="AH40" i="54"/>
  <c r="AI40" i="54"/>
  <c r="AJ40" i="54"/>
  <c r="AK40" i="54"/>
  <c r="AL40" i="54"/>
  <c r="AM40" i="54"/>
  <c r="AN40" i="54"/>
  <c r="AO40" i="54"/>
  <c r="D41" i="54"/>
  <c r="E41" i="54"/>
  <c r="F41" i="54"/>
  <c r="G41" i="54"/>
  <c r="H41" i="54"/>
  <c r="I41" i="54"/>
  <c r="J41" i="54"/>
  <c r="K41" i="54"/>
  <c r="L41" i="54"/>
  <c r="M41" i="54"/>
  <c r="N41" i="54"/>
  <c r="O41" i="54"/>
  <c r="P41" i="54"/>
  <c r="Q41" i="54"/>
  <c r="R41" i="54"/>
  <c r="S41" i="54"/>
  <c r="T41" i="54"/>
  <c r="U41" i="54"/>
  <c r="V41" i="54"/>
  <c r="W41" i="54"/>
  <c r="X41" i="54"/>
  <c r="Y41" i="54"/>
  <c r="Z41" i="54"/>
  <c r="AA41" i="54"/>
  <c r="AB41" i="54"/>
  <c r="AC41" i="54"/>
  <c r="AD41" i="54"/>
  <c r="AE41" i="54"/>
  <c r="AF41" i="54"/>
  <c r="AG41" i="54"/>
  <c r="AH41" i="54"/>
  <c r="AI41" i="54"/>
  <c r="AJ41" i="54"/>
  <c r="AK41" i="54"/>
  <c r="AL41" i="54"/>
  <c r="AM41" i="54"/>
  <c r="AN41" i="54"/>
  <c r="AO41" i="54"/>
  <c r="D42" i="54"/>
  <c r="E42" i="54"/>
  <c r="F42" i="54"/>
  <c r="G42" i="54"/>
  <c r="H42" i="54"/>
  <c r="I42" i="54"/>
  <c r="J42" i="54"/>
  <c r="K42" i="54"/>
  <c r="L42" i="54"/>
  <c r="M42" i="54"/>
  <c r="N42" i="54"/>
  <c r="O42" i="54"/>
  <c r="P42" i="54"/>
  <c r="Q42" i="54"/>
  <c r="R42" i="54"/>
  <c r="S42" i="54"/>
  <c r="T42" i="54"/>
  <c r="U42" i="54"/>
  <c r="V42" i="54"/>
  <c r="W42" i="54"/>
  <c r="X42" i="54"/>
  <c r="Y42" i="54"/>
  <c r="Z42" i="54"/>
  <c r="AA42" i="54"/>
  <c r="AB42" i="54"/>
  <c r="AC42" i="54"/>
  <c r="AD42" i="54"/>
  <c r="AE42" i="54"/>
  <c r="AF42" i="54"/>
  <c r="AG42" i="54"/>
  <c r="AH42" i="54"/>
  <c r="AI42" i="54"/>
  <c r="AJ42" i="54"/>
  <c r="AK42" i="54"/>
  <c r="AL42" i="54"/>
  <c r="AM42" i="54"/>
  <c r="AN42" i="54"/>
  <c r="AO42" i="54"/>
  <c r="D43" i="54"/>
  <c r="E43" i="54"/>
  <c r="F43" i="54"/>
  <c r="G43" i="54"/>
  <c r="H43" i="54"/>
  <c r="I43" i="54"/>
  <c r="J43" i="54"/>
  <c r="K43" i="54"/>
  <c r="L43" i="54"/>
  <c r="M43" i="54"/>
  <c r="N43" i="54"/>
  <c r="O43" i="54"/>
  <c r="P43" i="54"/>
  <c r="Q43" i="54"/>
  <c r="R43" i="54"/>
  <c r="S43" i="54"/>
  <c r="T43" i="54"/>
  <c r="U43" i="54"/>
  <c r="V43" i="54"/>
  <c r="W43" i="54"/>
  <c r="X43" i="54"/>
  <c r="Y43" i="54"/>
  <c r="Z43" i="54"/>
  <c r="AA43" i="54"/>
  <c r="AB43" i="54"/>
  <c r="AC43" i="54"/>
  <c r="AD43" i="54"/>
  <c r="AE43" i="54"/>
  <c r="AF43" i="54"/>
  <c r="AG43" i="54"/>
  <c r="AH43" i="54"/>
  <c r="AI43" i="54"/>
  <c r="AJ43" i="54"/>
  <c r="AK43" i="54"/>
  <c r="AL43" i="54"/>
  <c r="AM43" i="54"/>
  <c r="AN43" i="54"/>
  <c r="AO43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AB45" i="54"/>
  <c r="AC45" i="54"/>
  <c r="AD45" i="54"/>
  <c r="AE45" i="54"/>
  <c r="AF45" i="54"/>
  <c r="AG45" i="54"/>
  <c r="AH45" i="54"/>
  <c r="AI45" i="54"/>
  <c r="AJ45" i="54"/>
  <c r="AK45" i="54"/>
  <c r="AL45" i="54"/>
  <c r="AM45" i="54"/>
  <c r="AN45" i="54"/>
  <c r="AO45" i="54"/>
  <c r="D47" i="54"/>
  <c r="E47" i="54"/>
  <c r="F47" i="54"/>
  <c r="G47" i="54"/>
  <c r="H47" i="54"/>
  <c r="I47" i="54"/>
  <c r="J47" i="54"/>
  <c r="K47" i="54"/>
  <c r="L47" i="54"/>
  <c r="M47" i="54"/>
  <c r="N47" i="54"/>
  <c r="O47" i="54"/>
  <c r="P47" i="54"/>
  <c r="Q47" i="54"/>
  <c r="R47" i="54"/>
  <c r="S47" i="54"/>
  <c r="T47" i="54"/>
  <c r="U47" i="54"/>
  <c r="V47" i="54"/>
  <c r="W47" i="54"/>
  <c r="X47" i="54"/>
  <c r="Y47" i="54"/>
  <c r="Z47" i="54"/>
  <c r="AA47" i="54"/>
  <c r="AB47" i="54"/>
  <c r="AC47" i="54"/>
  <c r="AD47" i="54"/>
  <c r="AE47" i="54"/>
  <c r="AF47" i="54"/>
  <c r="AG47" i="54"/>
  <c r="AH47" i="54"/>
  <c r="AI47" i="54"/>
  <c r="AJ47" i="54"/>
  <c r="AK47" i="54"/>
  <c r="AL47" i="54"/>
  <c r="AM47" i="54"/>
  <c r="AN47" i="54"/>
  <c r="AO47" i="54"/>
  <c r="D49" i="54"/>
  <c r="E49" i="54"/>
  <c r="F49" i="54"/>
  <c r="G49" i="54"/>
  <c r="H49" i="54"/>
  <c r="I49" i="54"/>
  <c r="J49" i="54"/>
  <c r="K49" i="54"/>
  <c r="L49" i="54"/>
  <c r="M49" i="54"/>
  <c r="N49" i="54"/>
  <c r="O49" i="54"/>
  <c r="P49" i="54"/>
  <c r="Q49" i="54"/>
  <c r="R49" i="54"/>
  <c r="S49" i="54"/>
  <c r="V49" i="54"/>
  <c r="W49" i="54"/>
  <c r="X49" i="54"/>
  <c r="Y49" i="54"/>
  <c r="Z49" i="54"/>
  <c r="AA49" i="54"/>
  <c r="AB49" i="54"/>
  <c r="AC49" i="54"/>
  <c r="AD49" i="54"/>
  <c r="AE49" i="54"/>
  <c r="AF49" i="54"/>
  <c r="AG49" i="54"/>
  <c r="AH49" i="54"/>
  <c r="AI49" i="54"/>
  <c r="AJ49" i="54"/>
  <c r="AK49" i="54"/>
  <c r="AL49" i="54"/>
  <c r="AM49" i="54"/>
  <c r="AN49" i="54"/>
  <c r="AO49" i="54"/>
  <c r="D51" i="54"/>
  <c r="E51" i="54"/>
  <c r="F51" i="54"/>
  <c r="G51" i="54"/>
  <c r="H51" i="54"/>
  <c r="I51" i="54"/>
  <c r="J51" i="54"/>
  <c r="K51" i="54"/>
  <c r="L51" i="54"/>
  <c r="M51" i="54"/>
  <c r="N51" i="54"/>
  <c r="O51" i="54"/>
  <c r="P51" i="54"/>
  <c r="Q51" i="54"/>
  <c r="R51" i="54"/>
  <c r="S51" i="54"/>
  <c r="T51" i="54"/>
  <c r="U51" i="54"/>
  <c r="V51" i="54"/>
  <c r="W51" i="54"/>
  <c r="X51" i="54"/>
  <c r="Y51" i="54"/>
  <c r="Z51" i="54"/>
  <c r="AA51" i="54"/>
  <c r="AB51" i="54"/>
  <c r="AC51" i="54"/>
  <c r="AD51" i="54"/>
  <c r="AE51" i="54"/>
  <c r="AF51" i="54"/>
  <c r="AG51" i="54"/>
  <c r="AH51" i="54"/>
  <c r="AI51" i="54"/>
  <c r="AJ51" i="54"/>
  <c r="AK51" i="54"/>
  <c r="AL51" i="54"/>
  <c r="AM51" i="54"/>
  <c r="AN51" i="54"/>
  <c r="AO51" i="54"/>
  <c r="D54" i="54"/>
  <c r="E54" i="54"/>
  <c r="F54" i="54"/>
  <c r="G54" i="54"/>
  <c r="H54" i="54"/>
  <c r="I54" i="54"/>
  <c r="J54" i="54"/>
  <c r="K54" i="54"/>
  <c r="L54" i="54"/>
  <c r="M54" i="54"/>
  <c r="N54" i="54"/>
  <c r="O54" i="54"/>
  <c r="P54" i="54"/>
  <c r="Q54" i="54"/>
  <c r="V54" i="54"/>
  <c r="W54" i="54"/>
  <c r="X54" i="54"/>
  <c r="Y54" i="54"/>
  <c r="Z54" i="54"/>
  <c r="AA54" i="54"/>
  <c r="AB54" i="54"/>
  <c r="AC54" i="54"/>
  <c r="AD54" i="54"/>
  <c r="AE54" i="54"/>
  <c r="AF54" i="54"/>
  <c r="AG54" i="54"/>
  <c r="AH54" i="54"/>
  <c r="AI54" i="54"/>
  <c r="AJ54" i="54"/>
  <c r="AK54" i="54"/>
  <c r="AL54" i="54"/>
  <c r="AM54" i="54"/>
  <c r="AN54" i="54"/>
  <c r="AO54" i="54"/>
  <c r="D55" i="54"/>
  <c r="E55" i="54"/>
  <c r="F55" i="54"/>
  <c r="G55" i="54"/>
  <c r="H55" i="54"/>
  <c r="I55" i="54"/>
  <c r="J55" i="54"/>
  <c r="K55" i="54"/>
  <c r="L55" i="54"/>
  <c r="M55" i="54"/>
  <c r="N55" i="54"/>
  <c r="O55" i="54"/>
  <c r="P55" i="54"/>
  <c r="Q55" i="54"/>
  <c r="R55" i="54"/>
  <c r="S55" i="54"/>
  <c r="T55" i="54"/>
  <c r="U55" i="54"/>
  <c r="V55" i="54"/>
  <c r="W55" i="54"/>
  <c r="X55" i="54"/>
  <c r="Y55" i="54"/>
  <c r="Z55" i="54"/>
  <c r="AA55" i="54"/>
  <c r="AB55" i="54"/>
  <c r="AC55" i="54"/>
  <c r="AD55" i="54"/>
  <c r="AE55" i="54"/>
  <c r="AF55" i="54"/>
  <c r="AG55" i="54"/>
  <c r="AH55" i="54"/>
  <c r="AI55" i="54"/>
  <c r="AJ55" i="54"/>
  <c r="AK55" i="54"/>
  <c r="AL55" i="54"/>
  <c r="AM55" i="54"/>
  <c r="AN55" i="54"/>
  <c r="AO55" i="54"/>
  <c r="D56" i="54"/>
  <c r="E56" i="54"/>
  <c r="F56" i="54"/>
  <c r="G56" i="54"/>
  <c r="H56" i="54"/>
  <c r="I56" i="54"/>
  <c r="J56" i="54"/>
  <c r="K56" i="54"/>
  <c r="L56" i="54"/>
  <c r="M56" i="54"/>
  <c r="N56" i="54"/>
  <c r="O56" i="54"/>
  <c r="P56" i="54"/>
  <c r="Q56" i="54"/>
  <c r="R56" i="54"/>
  <c r="S56" i="54"/>
  <c r="T56" i="54"/>
  <c r="U56" i="54"/>
  <c r="V56" i="54"/>
  <c r="W56" i="54"/>
  <c r="X56" i="54"/>
  <c r="Y56" i="54"/>
  <c r="Z56" i="54"/>
  <c r="AA56" i="54"/>
  <c r="AB56" i="54"/>
  <c r="AC56" i="54"/>
  <c r="AD56" i="54"/>
  <c r="AE56" i="54"/>
  <c r="AF56" i="54"/>
  <c r="AG56" i="54"/>
  <c r="AH56" i="54"/>
  <c r="AI56" i="54"/>
  <c r="AJ56" i="54"/>
  <c r="AK56" i="54"/>
  <c r="AL56" i="54"/>
  <c r="AM56" i="54"/>
  <c r="AN56" i="54"/>
  <c r="AO56" i="54"/>
  <c r="D59" i="54"/>
  <c r="E59" i="54"/>
  <c r="F59" i="54"/>
  <c r="G59" i="54"/>
  <c r="H59" i="54"/>
  <c r="I59" i="54"/>
  <c r="J59" i="54"/>
  <c r="K59" i="54"/>
  <c r="L59" i="54"/>
  <c r="M59" i="54"/>
  <c r="N59" i="54"/>
  <c r="O59" i="54"/>
  <c r="P59" i="54"/>
  <c r="Q59" i="54"/>
  <c r="R59" i="54"/>
  <c r="S59" i="54"/>
  <c r="T59" i="54"/>
  <c r="U59" i="54"/>
  <c r="V59" i="54"/>
  <c r="W59" i="54"/>
  <c r="X59" i="54"/>
  <c r="Y59" i="54"/>
  <c r="Z59" i="54"/>
  <c r="AA59" i="54"/>
  <c r="AB59" i="54"/>
  <c r="AC59" i="54"/>
  <c r="AD59" i="54"/>
  <c r="AE59" i="54"/>
  <c r="AF59" i="54"/>
  <c r="AG59" i="54"/>
  <c r="AH59" i="54"/>
  <c r="AI59" i="54"/>
  <c r="AJ59" i="54"/>
  <c r="AK59" i="54"/>
  <c r="AL59" i="54"/>
  <c r="AM59" i="54"/>
  <c r="AN59" i="54"/>
  <c r="AO59" i="54"/>
  <c r="D60" i="54"/>
  <c r="E60" i="54"/>
  <c r="F60" i="54"/>
  <c r="G60" i="54"/>
  <c r="H60" i="54"/>
  <c r="I60" i="54"/>
  <c r="J60" i="54"/>
  <c r="K60" i="54"/>
  <c r="L60" i="54"/>
  <c r="M60" i="54"/>
  <c r="N60" i="54"/>
  <c r="O60" i="54"/>
  <c r="P60" i="54"/>
  <c r="Q60" i="54"/>
  <c r="R60" i="54"/>
  <c r="S60" i="54"/>
  <c r="T60" i="54"/>
  <c r="U60" i="54"/>
  <c r="V60" i="54"/>
  <c r="W60" i="54"/>
  <c r="X60" i="54"/>
  <c r="Y60" i="54"/>
  <c r="Z60" i="54"/>
  <c r="AA60" i="54"/>
  <c r="AB60" i="54"/>
  <c r="AC60" i="54"/>
  <c r="AD60" i="54"/>
  <c r="AE60" i="54"/>
  <c r="AF60" i="54"/>
  <c r="AG60" i="54"/>
  <c r="AH60" i="54"/>
  <c r="AI60" i="54"/>
  <c r="AJ60" i="54"/>
  <c r="AK60" i="54"/>
  <c r="AL60" i="54"/>
  <c r="AM60" i="54"/>
  <c r="AN60" i="54"/>
  <c r="AO60" i="54"/>
  <c r="D61" i="54"/>
  <c r="E61" i="54"/>
  <c r="F61" i="54"/>
  <c r="G61" i="54"/>
  <c r="H61" i="54"/>
  <c r="I61" i="54"/>
  <c r="J61" i="54"/>
  <c r="K61" i="54"/>
  <c r="L61" i="54"/>
  <c r="M61" i="54"/>
  <c r="N61" i="54"/>
  <c r="O61" i="54"/>
  <c r="P61" i="54"/>
  <c r="Q61" i="54"/>
  <c r="R61" i="54"/>
  <c r="S61" i="54"/>
  <c r="T61" i="54"/>
  <c r="U61" i="54"/>
  <c r="V61" i="54"/>
  <c r="W61" i="54"/>
  <c r="X61" i="54"/>
  <c r="Y61" i="54"/>
  <c r="Z61" i="54"/>
  <c r="AA61" i="54"/>
  <c r="AB61" i="54"/>
  <c r="AC61" i="54"/>
  <c r="AD61" i="54"/>
  <c r="AE61" i="54"/>
  <c r="AF61" i="54"/>
  <c r="AG61" i="54"/>
  <c r="AH61" i="54"/>
  <c r="AI61" i="54"/>
  <c r="AJ61" i="54"/>
  <c r="AK61" i="54"/>
  <c r="AL61" i="54"/>
  <c r="AM61" i="54"/>
  <c r="AN61" i="54"/>
  <c r="AO61" i="54"/>
  <c r="D64" i="54"/>
  <c r="E64" i="54"/>
  <c r="F64" i="54"/>
  <c r="G64" i="54"/>
  <c r="H64" i="54"/>
  <c r="I64" i="54"/>
  <c r="J64" i="54"/>
  <c r="K64" i="54"/>
  <c r="L64" i="54"/>
  <c r="M64" i="54"/>
  <c r="N64" i="54"/>
  <c r="O64" i="54"/>
  <c r="P64" i="54"/>
  <c r="Q64" i="54"/>
  <c r="R64" i="54"/>
  <c r="S64" i="54"/>
  <c r="T64" i="54"/>
  <c r="U64" i="54"/>
  <c r="V64" i="54"/>
  <c r="W64" i="54"/>
  <c r="X64" i="54"/>
  <c r="Y64" i="54"/>
  <c r="Z64" i="54"/>
  <c r="AA64" i="54"/>
  <c r="AB64" i="54"/>
  <c r="AC64" i="54"/>
  <c r="AD64" i="54"/>
  <c r="AE64" i="54"/>
  <c r="AF64" i="54"/>
  <c r="AG64" i="54"/>
  <c r="AH64" i="54"/>
  <c r="AI64" i="54"/>
  <c r="AJ64" i="54"/>
  <c r="AK64" i="54"/>
  <c r="AL64" i="54"/>
  <c r="AM64" i="54"/>
  <c r="AN64" i="54"/>
  <c r="AO64" i="54"/>
  <c r="D65" i="54"/>
  <c r="E65" i="54"/>
  <c r="F65" i="54"/>
  <c r="G65" i="54"/>
  <c r="H65" i="54"/>
  <c r="I65" i="54"/>
  <c r="J65" i="54"/>
  <c r="K65" i="54"/>
  <c r="L65" i="54"/>
  <c r="M65" i="54"/>
  <c r="N65" i="54"/>
  <c r="O65" i="54"/>
  <c r="P65" i="54"/>
  <c r="Q65" i="54"/>
  <c r="R65" i="54"/>
  <c r="S65" i="54"/>
  <c r="T65" i="54"/>
  <c r="U65" i="54"/>
  <c r="V65" i="54"/>
  <c r="W65" i="54"/>
  <c r="X65" i="54"/>
  <c r="Y65" i="54"/>
  <c r="Z65" i="54"/>
  <c r="AA65" i="54"/>
  <c r="AB65" i="54"/>
  <c r="AC65" i="54"/>
  <c r="AD65" i="54"/>
  <c r="AE65" i="54"/>
  <c r="AF65" i="54"/>
  <c r="AG65" i="54"/>
  <c r="AH65" i="54"/>
  <c r="AI65" i="54"/>
  <c r="AJ65" i="54"/>
  <c r="AK65" i="54"/>
  <c r="AL65" i="54"/>
  <c r="AM65" i="54"/>
  <c r="AN65" i="54"/>
  <c r="AO65" i="54"/>
  <c r="D66" i="54"/>
  <c r="E66" i="54"/>
  <c r="F66" i="54"/>
  <c r="G66" i="54"/>
  <c r="H66" i="54"/>
  <c r="I66" i="54"/>
  <c r="J66" i="54"/>
  <c r="K66" i="54"/>
  <c r="L66" i="54"/>
  <c r="M66" i="54"/>
  <c r="N66" i="54"/>
  <c r="O66" i="54"/>
  <c r="P66" i="54"/>
  <c r="Q66" i="54"/>
  <c r="R66" i="54"/>
  <c r="S66" i="54"/>
  <c r="T66" i="54"/>
  <c r="U66" i="54"/>
  <c r="V66" i="54"/>
  <c r="W66" i="54"/>
  <c r="X66" i="54"/>
  <c r="Y66" i="54"/>
  <c r="Z66" i="54"/>
  <c r="AA66" i="54"/>
  <c r="AB66" i="54"/>
  <c r="AC66" i="54"/>
  <c r="AD66" i="54"/>
  <c r="AE66" i="54"/>
  <c r="AF66" i="54"/>
  <c r="AG66" i="54"/>
  <c r="AH66" i="54"/>
  <c r="AI66" i="54"/>
  <c r="AJ66" i="54"/>
  <c r="AK66" i="54"/>
  <c r="AL66" i="54"/>
  <c r="AM66" i="54"/>
  <c r="AN66" i="54"/>
  <c r="AO66" i="54"/>
  <c r="D70" i="54"/>
  <c r="E70" i="54"/>
  <c r="F70" i="54"/>
  <c r="G70" i="54"/>
  <c r="H70" i="54"/>
  <c r="I70" i="54"/>
  <c r="J70" i="54"/>
  <c r="K70" i="54"/>
  <c r="L70" i="54"/>
  <c r="M70" i="54"/>
  <c r="N70" i="54"/>
  <c r="O70" i="54"/>
  <c r="P70" i="54"/>
  <c r="Q70" i="54"/>
  <c r="R70" i="54"/>
  <c r="S70" i="54"/>
  <c r="T70" i="54"/>
  <c r="U70" i="54"/>
  <c r="V70" i="54"/>
  <c r="W70" i="54"/>
  <c r="X70" i="54"/>
  <c r="Y70" i="54"/>
  <c r="Z70" i="54"/>
  <c r="AA70" i="54"/>
  <c r="AB70" i="54"/>
  <c r="AC70" i="54"/>
  <c r="AD70" i="54"/>
  <c r="AE70" i="54"/>
  <c r="AF70" i="54"/>
  <c r="AG70" i="54"/>
  <c r="AH70" i="54"/>
  <c r="AI70" i="54"/>
  <c r="AJ70" i="54"/>
  <c r="AK70" i="54"/>
  <c r="AL70" i="54"/>
  <c r="AM70" i="54"/>
  <c r="AN70" i="54"/>
  <c r="AO70" i="54"/>
  <c r="D71" i="54"/>
  <c r="E71" i="54"/>
  <c r="F71" i="54"/>
  <c r="G71" i="54"/>
  <c r="H71" i="54"/>
  <c r="I71" i="54"/>
  <c r="J71" i="54"/>
  <c r="K71" i="54"/>
  <c r="L71" i="54"/>
  <c r="M71" i="54"/>
  <c r="N71" i="54"/>
  <c r="O71" i="54"/>
  <c r="P71" i="54"/>
  <c r="Q71" i="54"/>
  <c r="R71" i="54"/>
  <c r="S71" i="54"/>
  <c r="T71" i="54"/>
  <c r="U71" i="54"/>
  <c r="V71" i="54"/>
  <c r="W71" i="54"/>
  <c r="X71" i="54"/>
  <c r="Y71" i="54"/>
  <c r="Z71" i="54"/>
  <c r="AA71" i="54"/>
  <c r="AB71" i="54"/>
  <c r="AC71" i="54"/>
  <c r="AD71" i="54"/>
  <c r="AE71" i="54"/>
  <c r="AF71" i="54"/>
  <c r="AG71" i="54"/>
  <c r="AH71" i="54"/>
  <c r="AI71" i="54"/>
  <c r="AJ71" i="54"/>
  <c r="AK71" i="54"/>
  <c r="AL71" i="54"/>
  <c r="AM71" i="54"/>
  <c r="AN71" i="54"/>
  <c r="AO71" i="54"/>
  <c r="D72" i="54"/>
  <c r="E72" i="54"/>
  <c r="F72" i="54"/>
  <c r="G72" i="54"/>
  <c r="H72" i="54"/>
  <c r="I72" i="54"/>
  <c r="J72" i="54"/>
  <c r="K72" i="54"/>
  <c r="L72" i="54"/>
  <c r="M72" i="54"/>
  <c r="N72" i="54"/>
  <c r="O72" i="54"/>
  <c r="P72" i="54"/>
  <c r="Q72" i="54"/>
  <c r="R72" i="54"/>
  <c r="S72" i="54"/>
  <c r="T72" i="54"/>
  <c r="U72" i="54"/>
  <c r="V72" i="54"/>
  <c r="W72" i="54"/>
  <c r="X72" i="54"/>
  <c r="Y72" i="54"/>
  <c r="Z72" i="54"/>
  <c r="AA72" i="54"/>
  <c r="AB72" i="54"/>
  <c r="AC72" i="54"/>
  <c r="AD72" i="54"/>
  <c r="AE72" i="54"/>
  <c r="AF72" i="54"/>
  <c r="AG72" i="54"/>
  <c r="AH72" i="54"/>
  <c r="AI72" i="54"/>
  <c r="AJ72" i="54"/>
  <c r="AK72" i="54"/>
  <c r="AL72" i="54"/>
  <c r="AM72" i="54"/>
  <c r="AN72" i="54"/>
  <c r="AO72" i="54"/>
  <c r="D73" i="54"/>
  <c r="E73" i="54"/>
  <c r="F73" i="54"/>
  <c r="G73" i="54"/>
  <c r="H73" i="54"/>
  <c r="I73" i="54"/>
  <c r="J73" i="54"/>
  <c r="K73" i="54"/>
  <c r="L73" i="54"/>
  <c r="M73" i="54"/>
  <c r="N73" i="54"/>
  <c r="O73" i="54"/>
  <c r="P73" i="54"/>
  <c r="Q73" i="54"/>
  <c r="R73" i="54"/>
  <c r="S73" i="54"/>
  <c r="T73" i="54"/>
  <c r="U73" i="54"/>
  <c r="V73" i="54"/>
  <c r="W73" i="54"/>
  <c r="X73" i="54"/>
  <c r="Y73" i="54"/>
  <c r="Z73" i="54"/>
  <c r="AA73" i="54"/>
  <c r="AB73" i="54"/>
  <c r="AC73" i="54"/>
  <c r="AD73" i="54"/>
  <c r="AE73" i="54"/>
  <c r="AF73" i="54"/>
  <c r="AG73" i="54"/>
  <c r="AH73" i="54"/>
  <c r="AI73" i="54"/>
  <c r="AJ73" i="54"/>
  <c r="AK73" i="54"/>
  <c r="AL73" i="54"/>
  <c r="AM73" i="54"/>
  <c r="AN73" i="54"/>
  <c r="AO73" i="54"/>
  <c r="D74" i="54"/>
  <c r="E74" i="54"/>
  <c r="F74" i="54"/>
  <c r="G74" i="54"/>
  <c r="H74" i="54"/>
  <c r="I74" i="54"/>
  <c r="J74" i="54"/>
  <c r="K74" i="54"/>
  <c r="L74" i="54"/>
  <c r="M74" i="54"/>
  <c r="N74" i="54"/>
  <c r="O74" i="54"/>
  <c r="P74" i="54"/>
  <c r="R74" i="54"/>
  <c r="S74" i="54"/>
  <c r="T74" i="54"/>
  <c r="U74" i="54"/>
  <c r="V74" i="54"/>
  <c r="W74" i="54"/>
  <c r="X74" i="54"/>
  <c r="Y74" i="54"/>
  <c r="Z74" i="54"/>
  <c r="AA74" i="54"/>
  <c r="AB74" i="54"/>
  <c r="AC74" i="54"/>
  <c r="AD74" i="54"/>
  <c r="AE74" i="54"/>
  <c r="AF74" i="54"/>
  <c r="AG74" i="54"/>
  <c r="AH74" i="54"/>
  <c r="AI74" i="54"/>
  <c r="AJ74" i="54"/>
  <c r="AK74" i="54"/>
  <c r="AL74" i="54"/>
  <c r="AM74" i="54"/>
  <c r="AN74" i="54"/>
  <c r="AO74" i="54"/>
  <c r="D75" i="54"/>
  <c r="E75" i="54"/>
  <c r="F75" i="54"/>
  <c r="G75" i="54"/>
  <c r="H75" i="54"/>
  <c r="I75" i="54"/>
  <c r="J75" i="54"/>
  <c r="K75" i="54"/>
  <c r="L75" i="54"/>
  <c r="M75" i="54"/>
  <c r="N75" i="54"/>
  <c r="O75" i="54"/>
  <c r="P75" i="54"/>
  <c r="Q75" i="54"/>
  <c r="R75" i="54"/>
  <c r="S75" i="54"/>
  <c r="T75" i="54"/>
  <c r="U75" i="54"/>
  <c r="V75" i="54"/>
  <c r="W75" i="54"/>
  <c r="X75" i="54"/>
  <c r="Y75" i="54"/>
  <c r="Z75" i="54"/>
  <c r="AA75" i="54"/>
  <c r="AB75" i="54"/>
  <c r="AC75" i="54"/>
  <c r="AD75" i="54"/>
  <c r="AE75" i="54"/>
  <c r="AF75" i="54"/>
  <c r="AG75" i="54"/>
  <c r="AH75" i="54"/>
  <c r="AI75" i="54"/>
  <c r="AJ75" i="54"/>
  <c r="AK75" i="54"/>
  <c r="AL75" i="54"/>
  <c r="AM75" i="54"/>
  <c r="AN75" i="54"/>
  <c r="AO75" i="54"/>
  <c r="D76" i="54"/>
  <c r="E76" i="54"/>
  <c r="F76" i="54"/>
  <c r="G76" i="54"/>
  <c r="H76" i="54"/>
  <c r="I76" i="54"/>
  <c r="J76" i="54"/>
  <c r="K76" i="54"/>
  <c r="L76" i="54"/>
  <c r="M76" i="54"/>
  <c r="N76" i="54"/>
  <c r="O76" i="54"/>
  <c r="P76" i="54"/>
  <c r="Q76" i="54"/>
  <c r="R76" i="54"/>
  <c r="S76" i="54"/>
  <c r="T76" i="54"/>
  <c r="U76" i="54"/>
  <c r="V76" i="54"/>
  <c r="W76" i="54"/>
  <c r="X76" i="54"/>
  <c r="Y76" i="54"/>
  <c r="Z76" i="54"/>
  <c r="AA76" i="54"/>
  <c r="AB76" i="54"/>
  <c r="AC76" i="54"/>
  <c r="AD76" i="54"/>
  <c r="AE76" i="54"/>
  <c r="AF76" i="54"/>
  <c r="AG76" i="54"/>
  <c r="AH76" i="54"/>
  <c r="AI76" i="54"/>
  <c r="AJ76" i="54"/>
  <c r="AK76" i="54"/>
  <c r="AL76" i="54"/>
  <c r="AM76" i="54"/>
  <c r="AN76" i="54"/>
  <c r="AO76" i="54"/>
  <c r="D77" i="54"/>
  <c r="E77" i="54"/>
  <c r="F77" i="54"/>
  <c r="G77" i="54"/>
  <c r="H77" i="54"/>
  <c r="I77" i="54"/>
  <c r="J77" i="54"/>
  <c r="K77" i="54"/>
  <c r="L77" i="54"/>
  <c r="M77" i="54"/>
  <c r="N77" i="54"/>
  <c r="O77" i="54"/>
  <c r="P77" i="54"/>
  <c r="Q77" i="54"/>
  <c r="R77" i="54"/>
  <c r="S77" i="54"/>
  <c r="T77" i="54"/>
  <c r="U77" i="54"/>
  <c r="V77" i="54"/>
  <c r="W77" i="54"/>
  <c r="X77" i="54"/>
  <c r="Y77" i="54"/>
  <c r="Z77" i="54"/>
  <c r="AA77" i="54"/>
  <c r="AB77" i="54"/>
  <c r="AC77" i="54"/>
  <c r="AD77" i="54"/>
  <c r="AE77" i="54"/>
  <c r="AF77" i="54"/>
  <c r="AG77" i="54"/>
  <c r="AH77" i="54"/>
  <c r="AI77" i="54"/>
  <c r="AJ77" i="54"/>
  <c r="AK77" i="54"/>
  <c r="AL77" i="54"/>
  <c r="AM77" i="54"/>
  <c r="AN77" i="54"/>
  <c r="AO77" i="54"/>
  <c r="D78" i="54"/>
  <c r="E78" i="54"/>
  <c r="F78" i="54"/>
  <c r="G78" i="54"/>
  <c r="H78" i="54"/>
  <c r="I78" i="54"/>
  <c r="J78" i="54"/>
  <c r="K78" i="54"/>
  <c r="L78" i="54"/>
  <c r="M78" i="54"/>
  <c r="N78" i="54"/>
  <c r="O78" i="54"/>
  <c r="P78" i="54"/>
  <c r="Q78" i="54"/>
  <c r="R78" i="54"/>
  <c r="S78" i="54"/>
  <c r="T78" i="54"/>
  <c r="U78" i="54"/>
  <c r="V78" i="54"/>
  <c r="W78" i="54"/>
  <c r="X78" i="54"/>
  <c r="Y78" i="54"/>
  <c r="Z78" i="54"/>
  <c r="AA78" i="54"/>
  <c r="AB78" i="54"/>
  <c r="AC78" i="54"/>
  <c r="AD78" i="54"/>
  <c r="AE78" i="54"/>
  <c r="AF78" i="54"/>
  <c r="AG78" i="54"/>
  <c r="AH78" i="54"/>
  <c r="AI78" i="54"/>
  <c r="AJ78" i="54"/>
  <c r="AK78" i="54"/>
  <c r="AL78" i="54"/>
  <c r="AM78" i="54"/>
  <c r="AN78" i="54"/>
  <c r="AO78" i="54"/>
  <c r="D79" i="54"/>
  <c r="E79" i="54"/>
  <c r="F79" i="54"/>
  <c r="G79" i="54"/>
  <c r="H79" i="54"/>
  <c r="I79" i="54"/>
  <c r="J79" i="54"/>
  <c r="K79" i="54"/>
  <c r="L79" i="54"/>
  <c r="M79" i="54"/>
  <c r="N79" i="54"/>
  <c r="O79" i="54"/>
  <c r="P79" i="54"/>
  <c r="Q79" i="54"/>
  <c r="R79" i="54"/>
  <c r="S79" i="54"/>
  <c r="T79" i="54"/>
  <c r="U79" i="54"/>
  <c r="V79" i="54"/>
  <c r="W79" i="54"/>
  <c r="X79" i="54"/>
  <c r="Y79" i="54"/>
  <c r="Z79" i="54"/>
  <c r="AA79" i="54"/>
  <c r="AB79" i="54"/>
  <c r="AC79" i="54"/>
  <c r="AD79" i="54"/>
  <c r="AE79" i="54"/>
  <c r="AF79" i="54"/>
  <c r="AG79" i="54"/>
  <c r="AH79" i="54"/>
  <c r="AI79" i="54"/>
  <c r="AJ79" i="54"/>
  <c r="AK79" i="54"/>
  <c r="AL79" i="54"/>
  <c r="AM79" i="54"/>
  <c r="AN79" i="54"/>
  <c r="AO79" i="54"/>
  <c r="D80" i="54"/>
  <c r="E80" i="54"/>
  <c r="F80" i="54"/>
  <c r="G80" i="54"/>
  <c r="H80" i="54"/>
  <c r="I80" i="54"/>
  <c r="J80" i="54"/>
  <c r="K80" i="54"/>
  <c r="L80" i="54"/>
  <c r="M80" i="54"/>
  <c r="N80" i="54"/>
  <c r="O80" i="54"/>
  <c r="P80" i="54"/>
  <c r="Q80" i="54"/>
  <c r="R80" i="54"/>
  <c r="S80" i="54"/>
  <c r="T80" i="54"/>
  <c r="U80" i="54"/>
  <c r="V80" i="54"/>
  <c r="W80" i="54"/>
  <c r="X80" i="54"/>
  <c r="Y80" i="54"/>
  <c r="Z80" i="54"/>
  <c r="AA80" i="54"/>
  <c r="AB80" i="54"/>
  <c r="AC80" i="54"/>
  <c r="AD80" i="54"/>
  <c r="AE80" i="54"/>
  <c r="AF80" i="54"/>
  <c r="AG80" i="54"/>
  <c r="AH80" i="54"/>
  <c r="AI80" i="54"/>
  <c r="AJ80" i="54"/>
  <c r="AK80" i="54"/>
  <c r="AL80" i="54"/>
  <c r="AM80" i="54"/>
  <c r="AN80" i="54"/>
  <c r="AO80" i="54"/>
  <c r="D81" i="54"/>
  <c r="E81" i="54"/>
  <c r="F81" i="54"/>
  <c r="G81" i="54"/>
  <c r="H81" i="54"/>
  <c r="J81" i="54"/>
  <c r="K81" i="54"/>
  <c r="L81" i="54"/>
  <c r="M81" i="54"/>
  <c r="N81" i="54"/>
  <c r="P81" i="54"/>
  <c r="R81" i="54"/>
  <c r="S81" i="54"/>
  <c r="T81" i="54"/>
  <c r="U81" i="54"/>
  <c r="V81" i="54"/>
  <c r="W81" i="54"/>
  <c r="X81" i="54"/>
  <c r="Y81" i="54"/>
  <c r="Z81" i="54"/>
  <c r="AA81" i="54"/>
  <c r="AB81" i="54"/>
  <c r="AC81" i="54"/>
  <c r="AD81" i="54"/>
  <c r="AE81" i="54"/>
  <c r="AF81" i="54"/>
  <c r="AG81" i="54"/>
  <c r="AH81" i="54"/>
  <c r="AI81" i="54"/>
  <c r="AJ81" i="54"/>
  <c r="AK81" i="54"/>
  <c r="AL81" i="54"/>
  <c r="AM81" i="54"/>
  <c r="AN81" i="54"/>
  <c r="AO81" i="54"/>
  <c r="D82" i="54"/>
  <c r="E82" i="54"/>
  <c r="F82" i="54"/>
  <c r="G82" i="54"/>
  <c r="H82" i="54"/>
  <c r="I82" i="54"/>
  <c r="J82" i="54"/>
  <c r="K82" i="54"/>
  <c r="L82" i="54"/>
  <c r="M82" i="54"/>
  <c r="N82" i="54"/>
  <c r="O82" i="54"/>
  <c r="P82" i="54"/>
  <c r="Q82" i="54"/>
  <c r="R82" i="54"/>
  <c r="S82" i="54"/>
  <c r="T82" i="54"/>
  <c r="U82" i="54"/>
  <c r="V82" i="54"/>
  <c r="W82" i="54"/>
  <c r="X82" i="54"/>
  <c r="Y82" i="54"/>
  <c r="Z82" i="54"/>
  <c r="AA82" i="54"/>
  <c r="AB82" i="54"/>
  <c r="AC82" i="54"/>
  <c r="AD82" i="54"/>
  <c r="AE82" i="54"/>
  <c r="AF82" i="54"/>
  <c r="AG82" i="54"/>
  <c r="AH82" i="54"/>
  <c r="AI82" i="54"/>
  <c r="AJ82" i="54"/>
  <c r="AK82" i="54"/>
  <c r="AL82" i="54"/>
  <c r="AM82" i="54"/>
  <c r="AN82" i="54"/>
  <c r="AO82" i="54"/>
  <c r="A4" i="53"/>
  <c r="A5" i="53"/>
  <c r="F11" i="53"/>
  <c r="G11" i="53"/>
  <c r="H11" i="53"/>
  <c r="I11" i="53"/>
  <c r="L11" i="53"/>
  <c r="M11" i="53"/>
  <c r="F12" i="53"/>
  <c r="G12" i="53"/>
  <c r="H12" i="53"/>
  <c r="I12" i="53"/>
  <c r="L12" i="53"/>
  <c r="M12" i="53"/>
  <c r="F13" i="53"/>
  <c r="G13" i="53"/>
  <c r="H13" i="53"/>
  <c r="I13" i="53"/>
  <c r="L13" i="53"/>
  <c r="M13" i="53"/>
  <c r="F14" i="53"/>
  <c r="G14" i="53"/>
  <c r="H14" i="53"/>
  <c r="I14" i="53"/>
  <c r="L14" i="53"/>
  <c r="M14" i="53"/>
  <c r="F15" i="53"/>
  <c r="G15" i="53"/>
  <c r="H15" i="53"/>
  <c r="I15" i="53"/>
  <c r="L15" i="53"/>
  <c r="M15" i="53"/>
  <c r="F16" i="53"/>
  <c r="G16" i="53"/>
  <c r="H16" i="53"/>
  <c r="I16" i="53"/>
  <c r="J16" i="53"/>
  <c r="K16" i="53"/>
  <c r="L16" i="53"/>
  <c r="M16" i="53"/>
  <c r="H18" i="53"/>
  <c r="I18" i="53"/>
  <c r="F19" i="53"/>
  <c r="G19" i="53"/>
  <c r="H19" i="53"/>
  <c r="I19" i="53"/>
  <c r="L19" i="53"/>
  <c r="M19" i="53"/>
  <c r="F20" i="53"/>
  <c r="G20" i="53"/>
  <c r="H20" i="53"/>
  <c r="I20" i="53"/>
  <c r="L20" i="53"/>
  <c r="M20" i="53"/>
  <c r="F21" i="53"/>
  <c r="G21" i="53"/>
  <c r="H21" i="53"/>
  <c r="I21" i="53"/>
  <c r="L21" i="53"/>
  <c r="M21" i="53"/>
  <c r="F22" i="53"/>
  <c r="G22" i="53"/>
  <c r="H22" i="53"/>
  <c r="I22" i="53"/>
  <c r="L22" i="53"/>
  <c r="M22" i="53"/>
  <c r="F23" i="53"/>
  <c r="G23" i="53"/>
  <c r="H23" i="53"/>
  <c r="I23" i="53"/>
  <c r="L23" i="53"/>
  <c r="M23" i="53"/>
  <c r="F24" i="53"/>
  <c r="G24" i="53"/>
  <c r="H24" i="53"/>
  <c r="I24" i="53"/>
  <c r="J24" i="53"/>
  <c r="K24" i="53"/>
  <c r="L24" i="53"/>
  <c r="M24" i="53"/>
  <c r="F27" i="53"/>
  <c r="G27" i="53"/>
  <c r="H27" i="53"/>
  <c r="I27" i="53"/>
  <c r="L27" i="53"/>
  <c r="M27" i="53"/>
  <c r="F28" i="53"/>
  <c r="G28" i="53"/>
  <c r="H28" i="53"/>
  <c r="I28" i="53"/>
  <c r="L28" i="53"/>
  <c r="M28" i="53"/>
  <c r="F29" i="53"/>
  <c r="G29" i="53"/>
  <c r="H29" i="53"/>
  <c r="I29" i="53"/>
  <c r="J29" i="53"/>
  <c r="K29" i="53"/>
  <c r="L29" i="53"/>
  <c r="M29" i="53"/>
  <c r="F32" i="53"/>
  <c r="G32" i="53"/>
  <c r="H32" i="53"/>
  <c r="I32" i="53"/>
  <c r="L32" i="53"/>
  <c r="M32" i="53"/>
  <c r="F33" i="53"/>
  <c r="G33" i="53"/>
  <c r="H33" i="53"/>
  <c r="I33" i="53"/>
  <c r="L33" i="53"/>
  <c r="M33" i="53"/>
  <c r="F34" i="53"/>
  <c r="G34" i="53"/>
  <c r="H34" i="53"/>
  <c r="I34" i="53"/>
  <c r="L34" i="53"/>
  <c r="M34" i="53"/>
  <c r="F35" i="53"/>
  <c r="G35" i="53"/>
  <c r="H35" i="53"/>
  <c r="I35" i="53"/>
  <c r="L35" i="53"/>
  <c r="M35" i="53"/>
  <c r="F36" i="53"/>
  <c r="G36" i="53"/>
  <c r="H36" i="53"/>
  <c r="I36" i="53"/>
  <c r="J36" i="53"/>
  <c r="K36" i="53"/>
  <c r="L36" i="53"/>
  <c r="M36" i="53"/>
  <c r="L37" i="53"/>
  <c r="M37" i="53"/>
  <c r="H38" i="53"/>
  <c r="I38" i="53"/>
  <c r="F39" i="53"/>
  <c r="G39" i="53"/>
  <c r="H39" i="53"/>
  <c r="I39" i="53"/>
  <c r="L39" i="53"/>
  <c r="M39" i="53"/>
  <c r="F40" i="53"/>
  <c r="G40" i="53"/>
  <c r="H40" i="53"/>
  <c r="I40" i="53"/>
  <c r="L40" i="53"/>
  <c r="M40" i="53"/>
  <c r="F41" i="53"/>
  <c r="G41" i="53"/>
  <c r="H41" i="53"/>
  <c r="I41" i="53"/>
  <c r="L41" i="53"/>
  <c r="M41" i="53"/>
  <c r="F42" i="53"/>
  <c r="G42" i="53"/>
  <c r="H42" i="53"/>
  <c r="I42" i="53"/>
  <c r="J42" i="53"/>
  <c r="K42" i="53"/>
  <c r="L42" i="53"/>
  <c r="M42" i="53"/>
  <c r="F43" i="53"/>
  <c r="G43" i="53"/>
  <c r="H43" i="53"/>
  <c r="I43" i="53"/>
  <c r="J43" i="53"/>
  <c r="K43" i="53"/>
  <c r="L43" i="53"/>
  <c r="M43" i="53"/>
  <c r="F45" i="53"/>
  <c r="G45" i="53"/>
  <c r="H45" i="53"/>
  <c r="I45" i="53"/>
  <c r="L45" i="53"/>
  <c r="M45" i="53"/>
  <c r="F47" i="53"/>
  <c r="G47" i="53"/>
  <c r="H47" i="53"/>
  <c r="I47" i="53"/>
  <c r="L47" i="53"/>
  <c r="M47" i="53"/>
  <c r="F49" i="53"/>
  <c r="G49" i="53"/>
  <c r="H49" i="53"/>
  <c r="I49" i="53"/>
  <c r="L49" i="53"/>
  <c r="M49" i="53"/>
  <c r="F51" i="53"/>
  <c r="G51" i="53"/>
  <c r="H51" i="53"/>
  <c r="I51" i="53"/>
  <c r="L51" i="53"/>
  <c r="M51" i="53"/>
  <c r="F54" i="53"/>
  <c r="G54" i="53"/>
  <c r="H54" i="53"/>
  <c r="I54" i="53"/>
  <c r="L54" i="53"/>
  <c r="M54" i="53"/>
  <c r="F55" i="53"/>
  <c r="G55" i="53"/>
  <c r="H55" i="53"/>
  <c r="I55" i="53"/>
  <c r="L55" i="53"/>
  <c r="M55" i="53"/>
  <c r="F56" i="53"/>
  <c r="G56" i="53"/>
  <c r="H56" i="53"/>
  <c r="I56" i="53"/>
  <c r="J56" i="53"/>
  <c r="K56" i="53"/>
  <c r="L56" i="53"/>
  <c r="M56" i="53"/>
  <c r="F59" i="53"/>
  <c r="G59" i="53"/>
  <c r="H59" i="53"/>
  <c r="I59" i="53"/>
  <c r="L59" i="53"/>
  <c r="M59" i="53"/>
  <c r="F60" i="53"/>
  <c r="G60" i="53"/>
  <c r="H60" i="53"/>
  <c r="I60" i="53"/>
  <c r="L60" i="53"/>
  <c r="M60" i="53"/>
  <c r="F61" i="53"/>
  <c r="G61" i="53"/>
  <c r="H61" i="53"/>
  <c r="I61" i="53"/>
  <c r="J61" i="53"/>
  <c r="K61" i="53"/>
  <c r="L61" i="53"/>
  <c r="M61" i="53"/>
  <c r="F64" i="53"/>
  <c r="G64" i="53"/>
  <c r="H64" i="53"/>
  <c r="I64" i="53"/>
  <c r="L64" i="53"/>
  <c r="M64" i="53"/>
  <c r="F65" i="53"/>
  <c r="G65" i="53"/>
  <c r="H65" i="53"/>
  <c r="I65" i="53"/>
  <c r="L65" i="53"/>
  <c r="M65" i="53"/>
  <c r="F66" i="53"/>
  <c r="G66" i="53"/>
  <c r="H66" i="53"/>
  <c r="I66" i="53"/>
  <c r="J66" i="53"/>
  <c r="K66" i="53"/>
  <c r="L66" i="53"/>
  <c r="M66" i="53"/>
  <c r="L69" i="53"/>
  <c r="M69" i="53"/>
  <c r="F70" i="53"/>
  <c r="G70" i="53"/>
  <c r="H70" i="53"/>
  <c r="I70" i="53"/>
  <c r="L70" i="53"/>
  <c r="M70" i="53"/>
  <c r="F71" i="53"/>
  <c r="G71" i="53"/>
  <c r="H71" i="53"/>
  <c r="I71" i="53"/>
  <c r="L71" i="53"/>
  <c r="M71" i="53"/>
  <c r="F72" i="53"/>
  <c r="G72" i="53"/>
  <c r="H72" i="53"/>
  <c r="I72" i="53"/>
  <c r="J72" i="53"/>
  <c r="K72" i="53"/>
  <c r="L72" i="53"/>
  <c r="M72" i="53"/>
  <c r="F73" i="53"/>
  <c r="G73" i="53"/>
  <c r="H73" i="53"/>
  <c r="I73" i="53"/>
  <c r="L73" i="53"/>
  <c r="M73" i="53"/>
  <c r="F74" i="53"/>
  <c r="G74" i="53"/>
  <c r="H74" i="53"/>
  <c r="I74" i="53"/>
  <c r="L74" i="53"/>
  <c r="M74" i="53"/>
  <c r="F75" i="53"/>
  <c r="G75" i="53"/>
  <c r="H75" i="53"/>
  <c r="I75" i="53"/>
  <c r="L75" i="53"/>
  <c r="M75" i="53"/>
  <c r="F76" i="53"/>
  <c r="G76" i="53"/>
  <c r="H76" i="53"/>
  <c r="I76" i="53"/>
  <c r="L76" i="53"/>
  <c r="M76" i="53"/>
  <c r="F77" i="53"/>
  <c r="G77" i="53"/>
  <c r="H77" i="53"/>
  <c r="I77" i="53"/>
  <c r="L77" i="53"/>
  <c r="M77" i="53"/>
  <c r="F78" i="53"/>
  <c r="G78" i="53"/>
  <c r="H78" i="53"/>
  <c r="I78" i="53"/>
  <c r="L78" i="53"/>
  <c r="M78" i="53"/>
  <c r="F79" i="53"/>
  <c r="G79" i="53"/>
  <c r="H79" i="53"/>
  <c r="I79" i="53"/>
  <c r="L79" i="53"/>
  <c r="M79" i="53"/>
  <c r="F80" i="53"/>
  <c r="G80" i="53"/>
  <c r="H80" i="53"/>
  <c r="I80" i="53"/>
  <c r="L80" i="53"/>
  <c r="M80" i="53"/>
  <c r="F81" i="53"/>
  <c r="G81" i="53"/>
  <c r="H81" i="53"/>
  <c r="I81" i="53"/>
  <c r="L81" i="53"/>
  <c r="M81" i="53"/>
  <c r="D82" i="53"/>
  <c r="E82" i="53"/>
  <c r="F82" i="53"/>
  <c r="G82" i="53"/>
  <c r="H82" i="53"/>
  <c r="I82" i="53"/>
  <c r="J82" i="53"/>
  <c r="K82" i="53"/>
  <c r="L82" i="53"/>
  <c r="M82" i="53"/>
  <c r="A5" i="52"/>
  <c r="D11" i="52"/>
  <c r="E11" i="52"/>
  <c r="F11" i="52"/>
  <c r="G11" i="52"/>
  <c r="H11" i="52"/>
  <c r="I11" i="52"/>
  <c r="D12" i="52"/>
  <c r="E12" i="52"/>
  <c r="F12" i="52"/>
  <c r="G12" i="52"/>
  <c r="H12" i="52"/>
  <c r="I12" i="52"/>
  <c r="D13" i="52"/>
  <c r="E13" i="52"/>
  <c r="F13" i="52"/>
  <c r="G13" i="52"/>
  <c r="H13" i="52"/>
  <c r="I13" i="52"/>
  <c r="D14" i="52"/>
  <c r="E14" i="52"/>
  <c r="F14" i="52"/>
  <c r="G14" i="52"/>
  <c r="H14" i="52"/>
  <c r="I14" i="52"/>
  <c r="D15" i="52"/>
  <c r="E15" i="52"/>
  <c r="F15" i="52"/>
  <c r="G15" i="52"/>
  <c r="H15" i="52"/>
  <c r="I15" i="52"/>
  <c r="D16" i="52"/>
  <c r="E16" i="52"/>
  <c r="F16" i="52"/>
  <c r="G16" i="52"/>
  <c r="H16" i="52"/>
  <c r="I16" i="52"/>
  <c r="D19" i="52"/>
  <c r="E19" i="52"/>
  <c r="F19" i="52"/>
  <c r="G19" i="52"/>
  <c r="H19" i="52"/>
  <c r="I19" i="52"/>
  <c r="D20" i="52"/>
  <c r="E20" i="52"/>
  <c r="F20" i="52"/>
  <c r="G20" i="52"/>
  <c r="H20" i="52"/>
  <c r="I20" i="52"/>
  <c r="D21" i="52"/>
  <c r="E21" i="52"/>
  <c r="F21" i="52"/>
  <c r="G21" i="52"/>
  <c r="H21" i="52"/>
  <c r="I21" i="52"/>
  <c r="D22" i="52"/>
  <c r="E22" i="52"/>
  <c r="F22" i="52"/>
  <c r="G22" i="52"/>
  <c r="H22" i="52"/>
  <c r="I22" i="52"/>
  <c r="D23" i="52"/>
  <c r="E23" i="52"/>
  <c r="F23" i="52"/>
  <c r="G23" i="52"/>
  <c r="H23" i="52"/>
  <c r="I23" i="52"/>
  <c r="D24" i="52"/>
  <c r="E24" i="52"/>
  <c r="F24" i="52"/>
  <c r="G24" i="52"/>
  <c r="H24" i="52"/>
  <c r="I24" i="52"/>
  <c r="D27" i="52"/>
  <c r="E27" i="52"/>
  <c r="F27" i="52"/>
  <c r="G27" i="52"/>
  <c r="H27" i="52"/>
  <c r="I27" i="52"/>
  <c r="D28" i="52"/>
  <c r="E28" i="52"/>
  <c r="F28" i="52"/>
  <c r="G28" i="52"/>
  <c r="H28" i="52"/>
  <c r="I28" i="52"/>
  <c r="D29" i="52"/>
  <c r="E29" i="52"/>
  <c r="F29" i="52"/>
  <c r="G29" i="52"/>
  <c r="H29" i="52"/>
  <c r="I29" i="52"/>
  <c r="D32" i="52"/>
  <c r="E32" i="52"/>
  <c r="F32" i="52"/>
  <c r="G32" i="52"/>
  <c r="H32" i="52"/>
  <c r="I32" i="52"/>
  <c r="D33" i="52"/>
  <c r="E33" i="52"/>
  <c r="F33" i="52"/>
  <c r="G33" i="52"/>
  <c r="H33" i="52"/>
  <c r="I33" i="52"/>
  <c r="D34" i="52"/>
  <c r="E34" i="52"/>
  <c r="F34" i="52"/>
  <c r="G34" i="52"/>
  <c r="H34" i="52"/>
  <c r="I34" i="52"/>
  <c r="D35" i="52"/>
  <c r="E35" i="52"/>
  <c r="F35" i="52"/>
  <c r="G35" i="52"/>
  <c r="H35" i="52"/>
  <c r="I35" i="52"/>
  <c r="D36" i="52"/>
  <c r="E36" i="52"/>
  <c r="F36" i="52"/>
  <c r="G36" i="52"/>
  <c r="H36" i="52"/>
  <c r="I36" i="52"/>
  <c r="D39" i="52"/>
  <c r="E39" i="52"/>
  <c r="F39" i="52"/>
  <c r="G39" i="52"/>
  <c r="H39" i="52"/>
  <c r="I39" i="52"/>
  <c r="D40" i="52"/>
  <c r="E40" i="52"/>
  <c r="F40" i="52"/>
  <c r="G40" i="52"/>
  <c r="H40" i="52"/>
  <c r="I40" i="52"/>
  <c r="D41" i="52"/>
  <c r="E41" i="52"/>
  <c r="F41" i="52"/>
  <c r="G41" i="52"/>
  <c r="H41" i="52"/>
  <c r="I41" i="52"/>
  <c r="D42" i="52"/>
  <c r="E42" i="52"/>
  <c r="F42" i="52"/>
  <c r="G42" i="52"/>
  <c r="H42" i="52"/>
  <c r="I42" i="52"/>
  <c r="D43" i="52"/>
  <c r="E43" i="52"/>
  <c r="F43" i="52"/>
  <c r="G43" i="52"/>
  <c r="H43" i="52"/>
  <c r="I43" i="52"/>
  <c r="D45" i="52"/>
  <c r="E45" i="52"/>
  <c r="F45" i="52"/>
  <c r="G45" i="52"/>
  <c r="H45" i="52"/>
  <c r="I45" i="52"/>
  <c r="D47" i="52"/>
  <c r="E47" i="52"/>
  <c r="F47" i="52"/>
  <c r="G47" i="52"/>
  <c r="H47" i="52"/>
  <c r="I47" i="52"/>
  <c r="D49" i="52"/>
  <c r="E49" i="52"/>
  <c r="F49" i="52"/>
  <c r="G49" i="52"/>
  <c r="H49" i="52"/>
  <c r="I49" i="52"/>
  <c r="D51" i="52"/>
  <c r="E51" i="52"/>
  <c r="F51" i="52"/>
  <c r="G51" i="52"/>
  <c r="H51" i="52"/>
  <c r="I51" i="52"/>
  <c r="D54" i="52"/>
  <c r="E54" i="52"/>
  <c r="F54" i="52"/>
  <c r="G54" i="52"/>
  <c r="H54" i="52"/>
  <c r="I54" i="52"/>
  <c r="D55" i="52"/>
  <c r="E55" i="52"/>
  <c r="F55" i="52"/>
  <c r="G55" i="52"/>
  <c r="H55" i="52"/>
  <c r="I55" i="52"/>
  <c r="D56" i="52"/>
  <c r="E56" i="52"/>
  <c r="F56" i="52"/>
  <c r="G56" i="52"/>
  <c r="H56" i="52"/>
  <c r="I56" i="52"/>
  <c r="D59" i="52"/>
  <c r="E59" i="52"/>
  <c r="F59" i="52"/>
  <c r="G59" i="52"/>
  <c r="H59" i="52"/>
  <c r="I59" i="52"/>
  <c r="D60" i="52"/>
  <c r="E60" i="52"/>
  <c r="F60" i="52"/>
  <c r="G60" i="52"/>
  <c r="H60" i="52"/>
  <c r="I60" i="52"/>
  <c r="D61" i="52"/>
  <c r="E61" i="52"/>
  <c r="F61" i="52"/>
  <c r="G61" i="52"/>
  <c r="H61" i="52"/>
  <c r="I61" i="52"/>
  <c r="D64" i="52"/>
  <c r="E64" i="52"/>
  <c r="F64" i="52"/>
  <c r="G64" i="52"/>
  <c r="H64" i="52"/>
  <c r="I64" i="52"/>
  <c r="D65" i="52"/>
  <c r="E65" i="52"/>
  <c r="F65" i="52"/>
  <c r="G65" i="52"/>
  <c r="H65" i="52"/>
  <c r="I65" i="52"/>
  <c r="D66" i="52"/>
  <c r="E66" i="52"/>
  <c r="F66" i="52"/>
  <c r="G66" i="52"/>
  <c r="H66" i="52"/>
  <c r="I66" i="52"/>
  <c r="D70" i="52"/>
  <c r="E70" i="52"/>
  <c r="F70" i="52"/>
  <c r="G70" i="52"/>
  <c r="H70" i="52"/>
  <c r="I70" i="52"/>
  <c r="D71" i="52"/>
  <c r="E71" i="52"/>
  <c r="F71" i="52"/>
  <c r="G71" i="52"/>
  <c r="H71" i="52"/>
  <c r="I71" i="52"/>
  <c r="D72" i="52"/>
  <c r="E72" i="52"/>
  <c r="F72" i="52"/>
  <c r="G72" i="52"/>
  <c r="H72" i="52"/>
  <c r="I72" i="52"/>
  <c r="D73" i="52"/>
  <c r="E73" i="52"/>
  <c r="F73" i="52"/>
  <c r="G73" i="52"/>
  <c r="H73" i="52"/>
  <c r="I73" i="52"/>
  <c r="D74" i="52"/>
  <c r="E74" i="52"/>
  <c r="F74" i="52"/>
  <c r="G74" i="52"/>
  <c r="H74" i="52"/>
  <c r="I74" i="52"/>
  <c r="D75" i="52"/>
  <c r="E75" i="52"/>
  <c r="F75" i="52"/>
  <c r="G75" i="52"/>
  <c r="H75" i="52"/>
  <c r="I75" i="52"/>
  <c r="D76" i="52"/>
  <c r="E76" i="52"/>
  <c r="F76" i="52"/>
  <c r="G76" i="52"/>
  <c r="H76" i="52"/>
  <c r="I76" i="52"/>
  <c r="D77" i="52"/>
  <c r="E77" i="52"/>
  <c r="F77" i="52"/>
  <c r="G77" i="52"/>
  <c r="H77" i="52"/>
  <c r="I77" i="52"/>
  <c r="D78" i="52"/>
  <c r="E78" i="52"/>
  <c r="F78" i="52"/>
  <c r="G78" i="52"/>
  <c r="H78" i="52"/>
  <c r="I78" i="52"/>
  <c r="D79" i="52"/>
  <c r="E79" i="52"/>
  <c r="F79" i="52"/>
  <c r="G79" i="52"/>
  <c r="H79" i="52"/>
  <c r="I79" i="52"/>
  <c r="D80" i="52"/>
  <c r="E80" i="52"/>
  <c r="F80" i="52"/>
  <c r="G80" i="52"/>
  <c r="H80" i="52"/>
  <c r="I80" i="52"/>
  <c r="D81" i="52"/>
  <c r="E81" i="52"/>
  <c r="F81" i="52"/>
  <c r="G81" i="52"/>
  <c r="H81" i="52"/>
  <c r="I81" i="52"/>
  <c r="D82" i="52"/>
  <c r="E82" i="52"/>
  <c r="F82" i="52"/>
  <c r="G82" i="52"/>
  <c r="H82" i="52"/>
  <c r="I82" i="52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F42" i="18"/>
  <c r="G42" i="18"/>
  <c r="H42" i="18"/>
  <c r="I42" i="18"/>
  <c r="J42" i="18"/>
  <c r="K42" i="18"/>
  <c r="L42" i="18"/>
  <c r="M42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V8" i="30"/>
  <c r="X8" i="30"/>
  <c r="Z8" i="30"/>
  <c r="AB8" i="30"/>
  <c r="AD8" i="30"/>
  <c r="AF8" i="30"/>
  <c r="AH8" i="30"/>
  <c r="AJ8" i="30"/>
  <c r="AL8" i="30"/>
  <c r="AN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I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M42" i="30"/>
  <c r="AN42" i="30"/>
  <c r="AO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M43" i="30"/>
  <c r="AN43" i="30"/>
  <c r="AO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M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AN56" i="30"/>
  <c r="AO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D70" i="30"/>
  <c r="E70" i="30"/>
  <c r="F70" i="30"/>
  <c r="G70" i="30"/>
  <c r="I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AN82" i="30"/>
  <c r="AO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D70" i="7"/>
  <c r="E70" i="7"/>
  <c r="D71" i="7"/>
  <c r="E71" i="7"/>
  <c r="I71" i="7"/>
  <c r="AA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D73" i="7"/>
  <c r="E73" i="7"/>
  <c r="D74" i="7"/>
  <c r="E74" i="7"/>
  <c r="G74" i="7"/>
  <c r="K74" i="7"/>
  <c r="Y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D86" i="7"/>
  <c r="E86" i="7"/>
  <c r="Y86" i="7"/>
  <c r="AC86" i="7"/>
  <c r="D87" i="7"/>
  <c r="E87" i="7"/>
  <c r="Z87" i="7"/>
  <c r="D88" i="7"/>
  <c r="E88" i="7"/>
  <c r="Z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E94" i="7"/>
  <c r="G94" i="7"/>
  <c r="I94" i="7"/>
  <c r="K94" i="7"/>
  <c r="M94" i="7"/>
  <c r="O94" i="7"/>
  <c r="Q94" i="7"/>
  <c r="S94" i="7"/>
  <c r="U94" i="7"/>
  <c r="W94" i="7"/>
  <c r="Y94" i="7"/>
  <c r="AA94" i="7"/>
  <c r="AC94" i="7"/>
  <c r="AE94" i="7"/>
  <c r="AG94" i="7"/>
  <c r="E96" i="7"/>
  <c r="E98" i="7"/>
  <c r="E100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V8" i="27"/>
  <c r="X8" i="27"/>
  <c r="Z8" i="27"/>
  <c r="AB8" i="27"/>
  <c r="AD8" i="27"/>
  <c r="AF8" i="27"/>
  <c r="AH8" i="27"/>
  <c r="AJ8" i="27"/>
  <c r="AL8" i="27"/>
  <c r="AN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D12" i="27"/>
  <c r="E12" i="27"/>
  <c r="F12" i="27"/>
  <c r="G12" i="27"/>
  <c r="H12" i="27"/>
  <c r="I12" i="27"/>
  <c r="J12" i="27"/>
  <c r="K12" i="27"/>
  <c r="L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AN71" i="27"/>
  <c r="AO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AN72" i="27"/>
  <c r="AO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AN73" i="27"/>
  <c r="AO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AN79" i="27"/>
  <c r="AO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AN80" i="27"/>
  <c r="AO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AN81" i="27"/>
  <c r="AO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N82" i="27"/>
  <c r="AO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M86" i="27"/>
  <c r="AN86" i="27"/>
  <c r="AO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M87" i="27"/>
  <c r="AN87" i="27"/>
  <c r="AO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AN88" i="27"/>
  <c r="AO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M89" i="27"/>
  <c r="AN89" i="27"/>
  <c r="AO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M91" i="27"/>
  <c r="AN91" i="27"/>
  <c r="AO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V8" i="25"/>
  <c r="X8" i="25"/>
  <c r="Z8" i="25"/>
  <c r="AB8" i="25"/>
  <c r="AD8" i="25"/>
  <c r="AF8" i="25"/>
  <c r="AH8" i="25"/>
  <c r="AJ8" i="25"/>
  <c r="AL8" i="25"/>
  <c r="AN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D12" i="25"/>
  <c r="E12" i="25"/>
  <c r="F12" i="25"/>
  <c r="G12" i="25"/>
  <c r="H12" i="25"/>
  <c r="I12" i="25"/>
  <c r="J12" i="25"/>
  <c r="K12" i="25"/>
  <c r="L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D20" i="25"/>
  <c r="E20" i="25"/>
  <c r="F20" i="25"/>
  <c r="G20" i="25"/>
  <c r="H20" i="25"/>
  <c r="I20" i="25"/>
  <c r="J20" i="25"/>
  <c r="L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T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V8" i="46"/>
  <c r="X8" i="46"/>
  <c r="Z8" i="46"/>
  <c r="AB8" i="46"/>
  <c r="AD8" i="46"/>
  <c r="AF8" i="46"/>
  <c r="AH8" i="46"/>
  <c r="AJ8" i="46"/>
  <c r="AL8" i="46"/>
  <c r="AN8" i="46"/>
  <c r="D11" i="46"/>
  <c r="E11" i="46"/>
  <c r="F11" i="46"/>
  <c r="G11" i="46"/>
  <c r="D12" i="46"/>
  <c r="E12" i="46"/>
  <c r="F12" i="46"/>
  <c r="G12" i="46"/>
  <c r="D13" i="46"/>
  <c r="E13" i="46"/>
  <c r="F13" i="46"/>
  <c r="G13" i="46"/>
  <c r="D14" i="46"/>
  <c r="E14" i="46"/>
  <c r="F14" i="46"/>
  <c r="G14" i="46"/>
  <c r="D15" i="46"/>
  <c r="E15" i="46"/>
  <c r="F15" i="46"/>
  <c r="G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E19" i="46"/>
  <c r="F19" i="46"/>
  <c r="G19" i="46"/>
  <c r="D20" i="46"/>
  <c r="E20" i="46"/>
  <c r="F20" i="46"/>
  <c r="G20" i="46"/>
  <c r="D21" i="46"/>
  <c r="E21" i="46"/>
  <c r="F21" i="46"/>
  <c r="G21" i="46"/>
  <c r="D22" i="46"/>
  <c r="E22" i="46"/>
  <c r="F22" i="46"/>
  <c r="G22" i="46"/>
  <c r="D23" i="46"/>
  <c r="E23" i="46"/>
  <c r="F23" i="46"/>
  <c r="G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E27" i="46"/>
  <c r="F27" i="46"/>
  <c r="G27" i="46"/>
  <c r="H27" i="46"/>
  <c r="I27" i="46"/>
  <c r="J27" i="46"/>
  <c r="K27" i="46"/>
  <c r="D28" i="46"/>
  <c r="E28" i="46"/>
  <c r="F28" i="46"/>
  <c r="G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E32" i="46"/>
  <c r="F32" i="46"/>
  <c r="G32" i="46"/>
  <c r="D33" i="46"/>
  <c r="E33" i="46"/>
  <c r="F33" i="46"/>
  <c r="G33" i="46"/>
  <c r="D34" i="46"/>
  <c r="E34" i="46"/>
  <c r="F34" i="46"/>
  <c r="G34" i="46"/>
  <c r="D35" i="46"/>
  <c r="E35" i="46"/>
  <c r="F35" i="46"/>
  <c r="G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F39" i="46"/>
  <c r="G39" i="46"/>
  <c r="D40" i="46"/>
  <c r="E40" i="46"/>
  <c r="F40" i="46"/>
  <c r="G40" i="46"/>
  <c r="D41" i="46"/>
  <c r="E41" i="46"/>
  <c r="F41" i="46"/>
  <c r="G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D45" i="46"/>
  <c r="E45" i="46"/>
  <c r="F45" i="46"/>
  <c r="G45" i="46"/>
  <c r="D47" i="46"/>
  <c r="E47" i="46"/>
  <c r="F47" i="46"/>
  <c r="G47" i="46"/>
  <c r="D49" i="46"/>
  <c r="E49" i="46"/>
  <c r="F49" i="46"/>
  <c r="G49" i="46"/>
  <c r="D51" i="46"/>
  <c r="E51" i="46"/>
  <c r="F51" i="46"/>
  <c r="G51" i="46"/>
  <c r="D54" i="46"/>
  <c r="E54" i="46"/>
  <c r="F54" i="46"/>
  <c r="G54" i="46"/>
  <c r="D55" i="46"/>
  <c r="E55" i="46"/>
  <c r="F55" i="46"/>
  <c r="G55" i="46"/>
  <c r="M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E59" i="46"/>
  <c r="F59" i="46"/>
  <c r="G59" i="46"/>
  <c r="D60" i="46"/>
  <c r="E60" i="46"/>
  <c r="F60" i="46"/>
  <c r="G60" i="46"/>
  <c r="I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F64" i="46"/>
  <c r="G64" i="46"/>
  <c r="D65" i="46"/>
  <c r="E65" i="46"/>
  <c r="F65" i="46"/>
  <c r="G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70" i="46"/>
  <c r="E70" i="46"/>
  <c r="F70" i="46"/>
  <c r="G70" i="46"/>
  <c r="D71" i="46"/>
  <c r="E71" i="46"/>
  <c r="F71" i="46"/>
  <c r="G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AL72" i="46"/>
  <c r="AM72" i="46"/>
  <c r="AN72" i="46"/>
  <c r="AO72" i="46"/>
  <c r="D73" i="46"/>
  <c r="E73" i="46"/>
  <c r="F73" i="46"/>
  <c r="G73" i="46"/>
  <c r="D74" i="46"/>
  <c r="E74" i="46"/>
  <c r="F74" i="46"/>
  <c r="G74" i="46"/>
  <c r="K74" i="46"/>
  <c r="D75" i="46"/>
  <c r="E75" i="46"/>
  <c r="F75" i="46"/>
  <c r="G75" i="46"/>
  <c r="D76" i="46"/>
  <c r="E76" i="46"/>
  <c r="F76" i="46"/>
  <c r="G76" i="46"/>
  <c r="D77" i="46"/>
  <c r="E77" i="46"/>
  <c r="F77" i="46"/>
  <c r="G77" i="46"/>
  <c r="D78" i="46"/>
  <c r="E78" i="46"/>
  <c r="F78" i="46"/>
  <c r="G78" i="46"/>
  <c r="D79" i="46"/>
  <c r="E79" i="46"/>
  <c r="F79" i="46"/>
  <c r="G79" i="46"/>
  <c r="D80" i="46"/>
  <c r="E80" i="46"/>
  <c r="F80" i="46"/>
  <c r="G80" i="46"/>
  <c r="D81" i="46"/>
  <c r="E81" i="46"/>
  <c r="F81" i="46"/>
  <c r="G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AH82" i="46"/>
  <c r="AI82" i="46"/>
  <c r="AJ82" i="46"/>
  <c r="AK82" i="46"/>
  <c r="AL82" i="46"/>
  <c r="AM82" i="46"/>
  <c r="AN82" i="46"/>
  <c r="AO82" i="46"/>
  <c r="D86" i="46"/>
  <c r="E86" i="46"/>
  <c r="F86" i="46"/>
  <c r="G86" i="46"/>
  <c r="K86" i="46"/>
  <c r="D87" i="46"/>
  <c r="E87" i="46"/>
  <c r="F87" i="46"/>
  <c r="G87" i="46"/>
  <c r="D88" i="46"/>
  <c r="E88" i="46"/>
  <c r="F88" i="46"/>
  <c r="G88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D91" i="46"/>
  <c r="E91" i="46"/>
  <c r="F91" i="46"/>
  <c r="G91" i="46"/>
  <c r="H91" i="46"/>
  <c r="I91" i="46"/>
  <c r="J91" i="46"/>
  <c r="K91" i="46"/>
  <c r="L91" i="46"/>
  <c r="M91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V8" i="26"/>
  <c r="X8" i="26"/>
  <c r="Z8" i="26"/>
  <c r="AB8" i="26"/>
  <c r="AD8" i="26"/>
  <c r="AF8" i="26"/>
  <c r="AH8" i="26"/>
  <c r="AJ8" i="26"/>
  <c r="AL8" i="26"/>
  <c r="AN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D12" i="26"/>
  <c r="E12" i="26"/>
  <c r="F12" i="26"/>
  <c r="G12" i="26"/>
  <c r="H12" i="26"/>
  <c r="I12" i="26"/>
  <c r="J12" i="26"/>
  <c r="K12" i="26"/>
  <c r="L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R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N29" i="26"/>
  <c r="AO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AN34" i="26"/>
  <c r="AO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AN40" i="26"/>
  <c r="AO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AN43" i="26"/>
  <c r="AO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AN56" i="26"/>
  <c r="AO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AM59" i="26"/>
  <c r="AN59" i="26"/>
  <c r="AO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AL60" i="26"/>
  <c r="AM60" i="26"/>
  <c r="AN60" i="26"/>
  <c r="AO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AL61" i="26"/>
  <c r="AM61" i="26"/>
  <c r="AN61" i="26"/>
  <c r="AO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AN64" i="26"/>
  <c r="AO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AL65" i="26"/>
  <c r="AM65" i="26"/>
  <c r="AN65" i="26"/>
  <c r="AO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AL66" i="26"/>
  <c r="AM66" i="26"/>
  <c r="AN66" i="26"/>
  <c r="AO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AN70" i="26"/>
  <c r="AO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AL71" i="26"/>
  <c r="AM71" i="26"/>
  <c r="AN71" i="26"/>
  <c r="AO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AL72" i="26"/>
  <c r="AM72" i="26"/>
  <c r="AN72" i="26"/>
  <c r="AO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AN73" i="26"/>
  <c r="AO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AN74" i="26"/>
  <c r="AO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AN75" i="26"/>
  <c r="AO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AN76" i="26"/>
  <c r="AO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AM77" i="26"/>
  <c r="AN77" i="26"/>
  <c r="AO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AN78" i="26"/>
  <c r="AO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AN79" i="26"/>
  <c r="AO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AN80" i="26"/>
  <c r="AO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L81" i="26"/>
  <c r="AM81" i="26"/>
  <c r="AN81" i="26"/>
  <c r="AO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AM82" i="26"/>
  <c r="AN82" i="26"/>
  <c r="AO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V8" i="28"/>
  <c r="X8" i="28"/>
  <c r="Z8" i="28"/>
  <c r="AB8" i="28"/>
  <c r="AD8" i="28"/>
  <c r="AF8" i="28"/>
  <c r="AH8" i="28"/>
  <c r="AJ8" i="28"/>
  <c r="AL8" i="28"/>
  <c r="AN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D12" i="28"/>
  <c r="E12" i="28"/>
  <c r="F12" i="28"/>
  <c r="G12" i="28"/>
  <c r="H12" i="28"/>
  <c r="I12" i="28"/>
  <c r="J12" i="28"/>
  <c r="K12" i="28"/>
  <c r="L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D20" i="28"/>
  <c r="E20" i="28"/>
  <c r="F20" i="28"/>
  <c r="G20" i="28"/>
  <c r="H20" i="28"/>
  <c r="I20" i="28"/>
  <c r="J20" i="28"/>
  <c r="L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AE20" i="28"/>
  <c r="AF20" i="28"/>
  <c r="AG20" i="28"/>
  <c r="AH20" i="28"/>
  <c r="AI20" i="28"/>
  <c r="AJ20" i="28"/>
  <c r="AK20" i="28"/>
  <c r="AL20" i="28"/>
  <c r="AM20" i="28"/>
  <c r="AN20" i="28"/>
  <c r="AO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AN24" i="28"/>
  <c r="AO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AN28" i="28"/>
  <c r="AO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R35" i="28"/>
  <c r="S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AO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AN40" i="28"/>
  <c r="AO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AN41" i="28"/>
  <c r="AO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AO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AN43" i="28"/>
  <c r="AO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AN49" i="28"/>
  <c r="AO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S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AN54" i="28"/>
  <c r="AO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AN55" i="28"/>
  <c r="AO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AN56" i="28"/>
  <c r="AO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AN59" i="28"/>
  <c r="AO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AN60" i="28"/>
  <c r="AO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AN61" i="28"/>
  <c r="AO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AN64" i="28"/>
  <c r="AO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AN65" i="28"/>
  <c r="AO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AN66" i="28"/>
  <c r="AO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AN70" i="28"/>
  <c r="AO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AL71" i="28"/>
  <c r="AM71" i="28"/>
  <c r="AN71" i="28"/>
  <c r="AO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AL72" i="28"/>
  <c r="AM72" i="28"/>
  <c r="AN72" i="28"/>
  <c r="AO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L82" i="28"/>
  <c r="AM82" i="28"/>
  <c r="AN82" i="28"/>
  <c r="AO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Y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8 mm is weather</t>
        </r>
      </text>
    </comment>
    <comment ref="K8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to adjust previous months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M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359 is cilco</t>
        </r>
      </text>
    </comment>
    <comment ref="U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qualitech pma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CES Amortization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roar database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I8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CES Amortization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U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j. valdes
</t>
        </r>
      </text>
    </comment>
    <comment ref="U3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j. valdes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I1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to be reclassed to correct prod mth in March
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K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pma per p. love</t>
        </r>
      </text>
    </comment>
    <comment ref="M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producer services</t>
        </r>
      </text>
    </comment>
    <comment ref="M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exp per p. love</t>
        </r>
      </text>
    </comment>
    <comment ref="O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entry per D.S.
</t>
        </r>
      </text>
    </comment>
    <comment ref="I86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Texas EOL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I4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Reclassed in March</t>
        </r>
      </text>
    </comment>
    <comment ref="M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Adjustment to remove value caputed for NGPL adj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F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<sst xmlns="http://schemas.openxmlformats.org/spreadsheetml/2006/main" count="6627" uniqueCount="226">
  <si>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</si>
  <si>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</si>
  <si>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</si>
  <si>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</si>
  <si>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</si>
  <si>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</si>
  <si>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</si>
  <si>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</si>
  <si>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</si>
  <si>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</si>
  <si>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</si>
  <si>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</si>
  <si>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</si>
  <si>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</si>
  <si>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</si>
  <si>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</si>
  <si>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</si>
  <si>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</si>
  <si>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</si>
  <si>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</si>
  <si>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</si>
  <si>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</si>
  <si>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</si>
  <si>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</si>
  <si>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</si>
  <si>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</si>
  <si>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</si>
  <si>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</si>
  <si>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</si>
  <si>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</si>
  <si>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</si>
  <si>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</si>
  <si>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</si>
  <si>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</si>
  <si>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</si>
  <si>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</si>
  <si>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</si>
  <si>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</si>
  <si>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</si>
  <si>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</si>
  <si>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</si>
  <si>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</si>
  <si>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</si>
  <si>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</si>
  <si>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</si>
  <si>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</si>
  <si>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</si>
  <si>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</si>
  <si>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</si>
  <si>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</si>
  <si>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</si>
  <si>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</si>
  <si>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</si>
  <si>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</si>
  <si>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</si>
  <si>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</si>
  <si>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</si>
  <si>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</si>
  <si>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</si>
  <si>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</si>
  <si>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</si>
  <si>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</si>
  <si>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</si>
  <si>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</si>
  <si>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</si>
  <si>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</si>
  <si>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</si>
  <si>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</si>
  <si>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</si>
  <si>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</si>
  <si>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</si>
  <si>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</si>
  <si>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</si>
  <si>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</si>
  <si>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</si>
  <si>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</si>
  <si>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</si>
  <si>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</si>
  <si>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</si>
  <si>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</si>
  <si>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</si>
  <si>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</si>
  <si>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</si>
  <si>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</si>
  <si>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</si>
  <si>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</si>
  <si>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</si>
  <si>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</si>
  <si>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</si>
  <si>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</si>
  <si>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</si>
  <si>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</si>
  <si>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</si>
  <si>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</si>
  <si>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</si>
  <si>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</si>
  <si>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</si>
  <si>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</si>
  <si>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</si>
  <si>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</si>
  <si>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</si>
  <si>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</si>
  <si>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</si>
  <si>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</si>
  <si>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</si>
  <si>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</si>
  <si>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</si>
  <si>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</si>
  <si>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</si>
  <si>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</si>
  <si>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</si>
  <si>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</si>
  <si>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</si>
  <si>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</si>
  <si>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</si>
  <si>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</si>
  <si>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</si>
  <si>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</si>
  <si>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</si>
  <si>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</si>
  <si>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</si>
  <si>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</si>
  <si>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</si>
  <si>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</si>
  <si>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</si>
  <si>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</si>
  <si>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</si>
  <si>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</si>
  <si>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</si>
  <si>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</si>
  <si>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</si>
  <si>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</si>
  <si>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</si>
  <si>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</si>
  <si>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</si>
  <si>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</si>
  <si>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</si>
  <si>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</si>
  <si>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</si>
  <si>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</si>
  <si>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</si>
  <si>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</si>
  <si>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</si>
  <si>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</si>
  <si>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</si>
  <si>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</si>
  <si>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</si>
  <si>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</si>
  <si>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</si>
  <si>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</si>
  <si>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</si>
  <si>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</si>
  <si>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</si>
  <si>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</si>
  <si>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</si>
  <si>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</si>
  <si>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</si>
  <si>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</si>
  <si>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</si>
  <si>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</si>
  <si>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</si>
  <si>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</si>
  <si>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</si>
  <si>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</si>
  <si>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</si>
  <si>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</si>
  <si>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</si>
  <si>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</si>
  <si>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</si>
  <si>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</si>
  <si>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</si>
  <si>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</si>
  <si>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</si>
  <si>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</si>
  <si>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</si>
  <si>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</si>
  <si>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</si>
  <si>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</si>
  <si>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</si>
  <si>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</si>
  <si>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</si>
  <si>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</si>
  <si>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</si>
  <si>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</si>
  <si>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</si>
  <si>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DPR</t>
  </si>
  <si>
    <t>Adj. To NGPL</t>
  </si>
  <si>
    <t>Revised NGPL</t>
  </si>
  <si>
    <t>DPR vs. Consol. Flash Variance</t>
  </si>
  <si>
    <t>Aruba</t>
  </si>
  <si>
    <t>REGION:  ARUBA</t>
  </si>
  <si>
    <t>REGION: ARUBA</t>
  </si>
  <si>
    <t>Consolidated Flash</t>
  </si>
  <si>
    <t>ARUBA</t>
  </si>
  <si>
    <t>REGION: BUG</t>
  </si>
  <si>
    <t>Sithe</t>
  </si>
  <si>
    <t>REGION:  SITHE</t>
  </si>
  <si>
    <t>SITHE</t>
  </si>
  <si>
    <t>REGION:  DENVER</t>
  </si>
  <si>
    <t>Denver</t>
  </si>
  <si>
    <t>REGION: DENVER</t>
  </si>
  <si>
    <t>DENVER</t>
  </si>
  <si>
    <t>REGION: SITHE</t>
  </si>
  <si>
    <t>BGC</t>
  </si>
  <si>
    <t>PEOPLES</t>
  </si>
  <si>
    <t>Cost of Inventory</t>
  </si>
  <si>
    <t>3rd Party Revenues</t>
  </si>
  <si>
    <t xml:space="preserve">  Net MTM Income</t>
  </si>
  <si>
    <t>Tx. Desk Peaking Charge</t>
  </si>
  <si>
    <t>Ad Valorem Taxes</t>
  </si>
  <si>
    <t>Royalty</t>
  </si>
  <si>
    <t>FT - Denver</t>
  </si>
  <si>
    <t>FT-Denver</t>
  </si>
  <si>
    <t>0001V</t>
  </si>
  <si>
    <t>0001A</t>
  </si>
  <si>
    <t>Production Taxes</t>
  </si>
  <si>
    <t>March</t>
  </si>
  <si>
    <t>0003V</t>
  </si>
  <si>
    <t>0003A</t>
  </si>
  <si>
    <t>PRODUCTION MONTH: 0003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</si>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</sst>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</font>
    <font>
      <sz val="10"/>
      <color indexed="14"/>
      <name val="Arial"/>
    </font>
  </fonts>
  <fills count="7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3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5" xfId="1" applyNumberFormat="1" applyFont="1" applyBorder="1"/>
    <xf numFmtId="0" fontId="1" fillId="0" borderId="22" xfId="0" applyFont="1" applyBorder="1"/>
    <xf numFmtId="165" fontId="24" fillId="0" borderId="1" xfId="1" applyNumberFormat="1" applyFont="1" applyBorder="1"/>
    <xf numFmtId="165" fontId="25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4" fillId="0" borderId="23" xfId="1" applyNumberForma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1" fillId="0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5" fontId="4" fillId="0" borderId="0" xfId="1" applyNumberFormat="1" applyFont="1" applyFill="1"/>
    <xf numFmtId="165" fontId="1" fillId="0" borderId="6" xfId="1" applyNumberFormat="1" applyFont="1" applyFill="1" applyBorder="1" applyAlignment="1">
      <alignment horizontal="centerContinuous"/>
    </xf>
    <xf numFmtId="165" fontId="1" fillId="0" borderId="10" xfId="1" applyNumberFormat="1" applyFont="1" applyFill="1" applyBorder="1" applyAlignment="1">
      <alignment horizontal="center"/>
    </xf>
    <xf numFmtId="165" fontId="4" fillId="0" borderId="6" xfId="1" applyNumberFormat="1" applyFont="1" applyFill="1" applyBorder="1"/>
    <xf numFmtId="165" fontId="4" fillId="0" borderId="11" xfId="1" applyNumberFormat="1" applyFont="1" applyFill="1" applyBorder="1"/>
    <xf numFmtId="165" fontId="4" fillId="0" borderId="1" xfId="1" applyNumberFormat="1" applyFont="1" applyFill="1" applyBorder="1"/>
    <xf numFmtId="165" fontId="1" fillId="0" borderId="15" xfId="1" applyNumberFormat="1" applyFont="1" applyFill="1" applyBorder="1"/>
    <xf numFmtId="165" fontId="4" fillId="0" borderId="23" xfId="1" applyNumberFormat="1" applyFont="1" applyFill="1" applyBorder="1"/>
    <xf numFmtId="38" fontId="1" fillId="0" borderId="17" xfId="1" applyNumberFormat="1" applyFont="1" applyFill="1" applyBorder="1"/>
    <xf numFmtId="165" fontId="4" fillId="5" borderId="1" xfId="1" applyNumberFormat="1" applyFont="1" applyFill="1" applyBorder="1"/>
    <xf numFmtId="165" fontId="4" fillId="0" borderId="7" xfId="1" applyNumberFormat="1" applyFill="1" applyBorder="1"/>
    <xf numFmtId="165" fontId="4" fillId="5" borderId="2" xfId="1" applyNumberFormat="1" applyFill="1" applyBorder="1"/>
    <xf numFmtId="165" fontId="4" fillId="5" borderId="11" xfId="1" applyNumberFormat="1" applyFill="1" applyBorder="1"/>
    <xf numFmtId="165" fontId="4" fillId="5" borderId="3" xfId="1" applyNumberFormat="1" applyFont="1" applyFill="1" applyBorder="1"/>
    <xf numFmtId="165" fontId="4" fillId="5" borderId="4" xfId="1" applyNumberFormat="1" applyFont="1" applyFill="1" applyBorder="1"/>
    <xf numFmtId="165" fontId="4" fillId="5" borderId="8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0" fontId="0" fillId="3" borderId="0" xfId="0" applyFill="1" applyAlignment="1"/>
    <xf numFmtId="0" fontId="17" fillId="3" borderId="0" xfId="0" applyFont="1" applyFill="1" applyAlignment="1"/>
    <xf numFmtId="37" fontId="0" fillId="0" borderId="0" xfId="0" applyNumberFormat="1" applyAlignment="1"/>
    <xf numFmtId="37" fontId="0" fillId="0" borderId="0" xfId="0" applyNumberFormat="1" applyFill="1" applyAlignment="1"/>
    <xf numFmtId="0" fontId="0" fillId="0" borderId="0" xfId="0" applyFill="1" applyAlignment="1"/>
    <xf numFmtId="165" fontId="0" fillId="0" borderId="0" xfId="1" applyNumberFormat="1" applyFont="1" applyFill="1" applyAlignment="1"/>
    <xf numFmtId="0" fontId="17" fillId="0" borderId="0" xfId="0" applyFont="1" applyFill="1" applyAlignment="1"/>
    <xf numFmtId="165" fontId="0" fillId="0" borderId="0" xfId="1" applyNumberFormat="1" applyFont="1" applyAlignment="1"/>
    <xf numFmtId="37" fontId="15" fillId="0" borderId="0" xfId="1" applyNumberFormat="1" applyFont="1" applyFill="1" applyAlignment="1"/>
    <xf numFmtId="37" fontId="15" fillId="0" borderId="0" xfId="1" applyNumberFormat="1" applyFont="1" applyAlignment="1"/>
    <xf numFmtId="165" fontId="0" fillId="0" borderId="0" xfId="0" applyNumberFormat="1" applyFill="1" applyAlignment="1"/>
    <xf numFmtId="0" fontId="0" fillId="0" borderId="23" xfId="0" applyFill="1" applyBorder="1" applyAlignment="1"/>
    <xf numFmtId="165" fontId="0" fillId="0" borderId="23" xfId="1" applyNumberFormat="1" applyFont="1" applyFill="1" applyBorder="1" applyAlignment="1"/>
    <xf numFmtId="165" fontId="19" fillId="0" borderId="23" xfId="1" applyNumberFormat="1" applyFont="1" applyFill="1" applyBorder="1" applyAlignment="1"/>
    <xf numFmtId="165" fontId="19" fillId="5" borderId="23" xfId="1" applyNumberFormat="1" applyFont="1" applyFill="1" applyBorder="1" applyAlignment="1"/>
    <xf numFmtId="165" fontId="16" fillId="5" borderId="23" xfId="1" applyNumberFormat="1" applyFont="1" applyFill="1" applyBorder="1" applyAlignment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27" fillId="0" borderId="1" xfId="1" applyNumberFormat="1" applyFont="1" applyBorder="1"/>
    <xf numFmtId="165" fontId="27" fillId="0" borderId="2" xfId="1" applyNumberFormat="1" applyFont="1" applyBorder="1"/>
    <xf numFmtId="165" fontId="4" fillId="0" borderId="4" xfId="1" applyNumberFormat="1" applyFont="1" applyFill="1" applyBorder="1"/>
    <xf numFmtId="165" fontId="4" fillId="0" borderId="23" xfId="1" applyNumberFormat="1" applyFill="1" applyBorder="1"/>
    <xf numFmtId="165" fontId="4" fillId="0" borderId="4" xfId="1" applyNumberFormat="1" applyFill="1" applyBorder="1"/>
    <xf numFmtId="165" fontId="4" fillId="0" borderId="6" xfId="1" applyNumberFormat="1" applyFont="1" applyBorder="1"/>
    <xf numFmtId="165" fontId="4" fillId="0" borderId="9" xfId="1" applyNumberFormat="1" applyFont="1" applyBorder="1"/>
    <xf numFmtId="165" fontId="4" fillId="0" borderId="10" xfId="1" applyNumberFormat="1" applyFont="1" applyBorder="1"/>
    <xf numFmtId="165" fontId="4" fillId="0" borderId="12" xfId="1" applyNumberFormat="1" applyFont="1" applyBorder="1"/>
    <xf numFmtId="165" fontId="7" fillId="0" borderId="8" xfId="1" applyNumberFormat="1" applyFont="1" applyBorder="1"/>
    <xf numFmtId="165" fontId="16" fillId="0" borderId="8" xfId="1" applyNumberFormat="1" applyFont="1" applyBorder="1"/>
    <xf numFmtId="165" fontId="26" fillId="5" borderId="11" xfId="1" applyNumberFormat="1" applyFont="1" applyFill="1" applyBorder="1"/>
    <xf numFmtId="165" fontId="19" fillId="6" borderId="23" xfId="1" applyNumberFormat="1" applyFont="1" applyFill="1" applyBorder="1" applyAlignment="1"/>
    <xf numFmtId="165" fontId="0" fillId="0" borderId="0" xfId="0" applyNumberFormat="1" applyAlignment="1"/>
    <xf numFmtId="165" fontId="4" fillId="5" borderId="11" xfId="1" applyNumberFormat="1" applyFont="1" applyFill="1" applyBorder="1"/>
    <xf numFmtId="165" fontId="27" fillId="0" borderId="1" xfId="1" applyNumberFormat="1" applyFont="1" applyFill="1" applyBorder="1"/>
    <xf numFmtId="165" fontId="4" fillId="5" borderId="2" xfId="1" applyNumberFormat="1" applyFont="1" applyFill="1" applyBorder="1"/>
    <xf numFmtId="165" fontId="24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EDDBC31-829B-1438-CE40-6673CA64A2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53FE72A-D89A-DF1B-4C51-82FC19C619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4793101-E30D-ECC5-6BDE-D9E0290D46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4279916-E4FA-A9EA-BADD-D0F7C03AE2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4C609A7B-8C3A-E430-0D4C-579F01B05D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252EB1C-C813-77AE-82C0-46B761AFE6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78D1B66-2830-EFEA-7305-9E1DA0A30E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6A593AC3-33DD-FE32-718C-83D4236731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2010581-E10F-7C26-0FB8-AD7E9E3AB4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9241834-8B9F-214B-3D35-28F07F84E4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D0C7AC2A-D80F-076F-03D4-7E744D7D0B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2000/Flash/2000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9">
          <cell r="G59">
            <v>-3009903.7099999953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KT East"/>
      <sheetName val="Sithe"/>
      <sheetName val="Central"/>
      <sheetName val="Mid Market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1998 True-Up"/>
      <sheetName val="Cons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B7">
            <v>-307000</v>
          </cell>
          <cell r="C7">
            <v>-1999000</v>
          </cell>
          <cell r="D7">
            <v>0</v>
          </cell>
          <cell r="E7">
            <v>66000</v>
          </cell>
          <cell r="G7">
            <v>-268000</v>
          </cell>
          <cell r="H7">
            <v>636000</v>
          </cell>
          <cell r="I7">
            <v>0</v>
          </cell>
          <cell r="J7">
            <v>993000</v>
          </cell>
          <cell r="K7">
            <v>-167000</v>
          </cell>
          <cell r="L7">
            <v>3782000</v>
          </cell>
          <cell r="M7">
            <v>3815000</v>
          </cell>
          <cell r="N7">
            <v>-25000</v>
          </cell>
          <cell r="O7">
            <v>150000</v>
          </cell>
          <cell r="P7">
            <v>166000</v>
          </cell>
          <cell r="Q7">
            <v>-288000</v>
          </cell>
          <cell r="R7">
            <v>-275000</v>
          </cell>
          <cell r="S7">
            <v>-89000</v>
          </cell>
          <cell r="V7">
            <v>6190000</v>
          </cell>
        </row>
        <row r="24">
          <cell r="V24">
            <v>5198042</v>
          </cell>
        </row>
        <row r="41">
          <cell r="B41">
            <v>204635</v>
          </cell>
          <cell r="C41">
            <v>-1257479</v>
          </cell>
          <cell r="D41">
            <v>0</v>
          </cell>
          <cell r="E41">
            <v>66000</v>
          </cell>
          <cell r="G41">
            <v>1824971</v>
          </cell>
          <cell r="H41">
            <v>870888</v>
          </cell>
          <cell r="I41">
            <v>0</v>
          </cell>
          <cell r="J41">
            <v>993000</v>
          </cell>
          <cell r="K41">
            <v>-167000</v>
          </cell>
          <cell r="L41">
            <v>8860621</v>
          </cell>
          <cell r="M41">
            <v>3746591</v>
          </cell>
          <cell r="N41">
            <v>-290196</v>
          </cell>
          <cell r="O41">
            <v>-2641264</v>
          </cell>
          <cell r="P41">
            <v>166000</v>
          </cell>
          <cell r="Q41">
            <v>-683492</v>
          </cell>
          <cell r="R41">
            <v>-275000</v>
          </cell>
          <cell r="S41">
            <v>-30233</v>
          </cell>
          <cell r="V41">
            <v>11388042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4.bin"/><Relationship Id="rId5" Type="http://schemas.openxmlformats.org/officeDocument/2006/relationships/comments" Target="../comments9.xml"/><Relationship Id="rId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22" sqref="D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39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0</v>
      </c>
      <c r="E19" s="65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0</v>
      </c>
      <c r="E39" s="65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0</v>
      </c>
      <c r="E40" s="65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/>
      <c r="E46" s="65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5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0</v>
      </c>
      <c r="E49" s="65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5"/>
      <c r="E50" s="65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/>
      <c r="E52" s="65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/>
      <c r="E53" s="65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36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142">
        <f>D16+D24+D29+D36+D43+D45+D47+D49</f>
        <v>0</v>
      </c>
      <c r="E82" s="141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196365526</v>
      </c>
      <c r="E11" s="66">
        <f>'EAST-EGM-FLSH'!E11+'EAST-LRC-FLSH'!E11</f>
        <v>533064366</v>
      </c>
      <c r="F11" s="37">
        <f>H11-D11</f>
        <v>0</v>
      </c>
      <c r="G11" s="37">
        <f>I11-E11</f>
        <v>0</v>
      </c>
      <c r="H11" s="60">
        <f>'EAST-EGM-FLSH'!H11+'EAST-LRC-FLSH'!H11</f>
        <v>196365526</v>
      </c>
      <c r="I11" s="38">
        <f>'EAST-EGM-FLSH'!I11+'EAST-LRC-FLSH'!I11</f>
        <v>533064366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196365526</v>
      </c>
      <c r="M11" s="38">
        <f t="shared" si="0"/>
        <v>533064366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96028476</v>
      </c>
      <c r="E13" s="66">
        <f>'EAST-EGM-FLSH'!E13+'EAST-LRC-FLSH'!E13</f>
        <v>269283472</v>
      </c>
      <c r="F13" s="60">
        <f t="shared" si="1"/>
        <v>0</v>
      </c>
      <c r="G13" s="37">
        <f t="shared" si="1"/>
        <v>0</v>
      </c>
      <c r="H13" s="60">
        <f>'EAST-EGM-FLSH'!H13+'EAST-LRC-FLSH'!H13</f>
        <v>96028476</v>
      </c>
      <c r="I13" s="38">
        <f>'EAST-EGM-FLSH'!I13+'EAST-LRC-FLSH'!I13</f>
        <v>269283472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96028476</v>
      </c>
      <c r="M13" s="38">
        <f t="shared" si="0"/>
        <v>269283472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10354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10354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10354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292394002</v>
      </c>
      <c r="E16" s="39">
        <f>SUM(E11:E15)</f>
        <v>802358192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292394002</v>
      </c>
      <c r="I16" s="39">
        <f t="shared" si="2"/>
        <v>802358192</v>
      </c>
      <c r="J16" s="61">
        <f t="shared" si="2"/>
        <v>0</v>
      </c>
      <c r="K16" s="39">
        <f t="shared" si="2"/>
        <v>0</v>
      </c>
      <c r="L16" s="61">
        <f t="shared" si="2"/>
        <v>292394002</v>
      </c>
      <c r="M16" s="39">
        <f t="shared" si="2"/>
        <v>802358192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-195240163</v>
      </c>
      <c r="E19" s="66">
        <f>'EAST-EGM-FLSH'!E19+'EAST-LRC-FLSH'!E19</f>
        <v>-524044474</v>
      </c>
      <c r="F19" s="60">
        <f>H19-D19</f>
        <v>0</v>
      </c>
      <c r="G19" s="37">
        <f>I19-E19</f>
        <v>0</v>
      </c>
      <c r="H19" s="60">
        <f>'EAST-EGM-FLSH'!H19+'EAST-LRC-FLSH'!H19</f>
        <v>-195240163</v>
      </c>
      <c r="I19" s="38">
        <f>'EAST-EGM-FLSH'!I19+'EAST-LRC-FLSH'!I19</f>
        <v>-524044474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-195240163</v>
      </c>
      <c r="M19" s="38">
        <f t="shared" si="3"/>
        <v>-524044474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-95951921</v>
      </c>
      <c r="E21" s="66">
        <f>'EAST-EGM-FLSH'!E21+'EAST-LRC-FLSH'!E21</f>
        <v>-271284464</v>
      </c>
      <c r="F21" s="60">
        <f t="shared" si="4"/>
        <v>0</v>
      </c>
      <c r="G21" s="37">
        <f t="shared" si="4"/>
        <v>0</v>
      </c>
      <c r="H21" s="60">
        <f>'EAST-EGM-FLSH'!H21+'EAST-LRC-FLSH'!H21</f>
        <v>-95951921</v>
      </c>
      <c r="I21" s="38">
        <f>'EAST-EGM-FLSH'!I21+'EAST-LRC-FLSH'!I21</f>
        <v>-271284464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-95951921</v>
      </c>
      <c r="M21" s="38">
        <f t="shared" si="3"/>
        <v>-271284464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561927</v>
      </c>
      <c r="E23" s="66">
        <f>'EAST-EGM-FLSH'!E23+'EAST-LRC-FLSH'!E23</f>
        <v>1566495</v>
      </c>
      <c r="F23" s="60">
        <f t="shared" si="4"/>
        <v>0</v>
      </c>
      <c r="G23" s="37">
        <f t="shared" si="4"/>
        <v>0</v>
      </c>
      <c r="H23" s="60">
        <f>'EAST-EGM-FLSH'!H23+'EAST-LRC-FLSH'!H23</f>
        <v>561927</v>
      </c>
      <c r="I23" s="38">
        <f>'EAST-EGM-FLSH'!I23+'EAST-LRC-FLSH'!I23</f>
        <v>1566495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561927</v>
      </c>
      <c r="M23" s="38">
        <f t="shared" si="3"/>
        <v>1566495</v>
      </c>
    </row>
    <row r="24" spans="1:13" x14ac:dyDescent="0.2">
      <c r="A24" s="9"/>
      <c r="B24" s="7" t="s">
        <v>33</v>
      </c>
      <c r="C24" s="6"/>
      <c r="D24" s="61">
        <f>SUM(D19:D23)</f>
        <v>-290630157</v>
      </c>
      <c r="E24" s="39">
        <f>SUM(E19:E23)</f>
        <v>-793762443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-290630157</v>
      </c>
      <c r="I24" s="39">
        <f t="shared" si="5"/>
        <v>-793762443</v>
      </c>
      <c r="J24" s="61">
        <f t="shared" si="5"/>
        <v>0</v>
      </c>
      <c r="K24" s="39">
        <f t="shared" si="5"/>
        <v>0</v>
      </c>
      <c r="L24" s="61">
        <f t="shared" si="5"/>
        <v>-290630157</v>
      </c>
      <c r="M24" s="39">
        <f t="shared" si="5"/>
        <v>-793762443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13934</v>
      </c>
      <c r="E32" s="66">
        <f>'EAST-EGM-FLSH'!E32+'EAST-LRC-FLSH'!E32</f>
        <v>41850</v>
      </c>
      <c r="F32" s="60">
        <f>H32-D32</f>
        <v>0</v>
      </c>
      <c r="G32" s="37">
        <f>I32-E32</f>
        <v>0</v>
      </c>
      <c r="H32" s="60">
        <f>'EAST-EGM-FLSH'!H32+'EAST-LRC-FLSH'!H32</f>
        <v>13934</v>
      </c>
      <c r="I32" s="38">
        <f>'EAST-EGM-FLSH'!I32+'EAST-LRC-FLSH'!I32</f>
        <v>41850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13934</v>
      </c>
      <c r="M32" s="38">
        <f t="shared" si="7"/>
        <v>41850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579330</v>
      </c>
      <c r="E33" s="66">
        <f>'EAST-EGM-FLSH'!E33+'EAST-LRC-FLSH'!E33</f>
        <v>1546257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579330</v>
      </c>
      <c r="I33" s="38">
        <f>'EAST-EGM-FLSH'!I33+'EAST-LRC-FLSH'!I33</f>
        <v>1546257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579330</v>
      </c>
      <c r="M33" s="38">
        <f t="shared" si="7"/>
        <v>1546257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-721131</v>
      </c>
      <c r="E34" s="66">
        <f>'EAST-EGM-FLSH'!E34+'EAST-LRC-FLSH'!E34</f>
        <v>-1967200</v>
      </c>
      <c r="F34" s="60">
        <f t="shared" si="8"/>
        <v>0</v>
      </c>
      <c r="G34" s="37">
        <f t="shared" si="8"/>
        <v>0</v>
      </c>
      <c r="H34" s="60">
        <f>'EAST-EGM-FLSH'!H34+'EAST-LRC-FLSH'!H34</f>
        <v>-721131</v>
      </c>
      <c r="I34" s="38">
        <f>'EAST-EGM-FLSH'!I34+'EAST-LRC-FLSH'!I34</f>
        <v>-1967200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-721131</v>
      </c>
      <c r="M34" s="38">
        <f t="shared" si="7"/>
        <v>-1967200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-136134</v>
      </c>
      <c r="E35" s="66">
        <f>'EAST-EGM-FLSH'!E35+'EAST-LRC-FLSH'!E35</f>
        <v>-1121629</v>
      </c>
      <c r="F35" s="60">
        <f t="shared" si="8"/>
        <v>0</v>
      </c>
      <c r="G35" s="37">
        <f t="shared" si="8"/>
        <v>0</v>
      </c>
      <c r="H35" s="60">
        <f>'EAST-EGM-FLSH'!H35+'EAST-LRC-FLSH'!H35</f>
        <v>-136134</v>
      </c>
      <c r="I35" s="38">
        <f>'EAST-EGM-FLSH'!I35+'EAST-LRC-FLSH'!I35</f>
        <v>-1121629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-136134</v>
      </c>
      <c r="M35" s="38">
        <f t="shared" si="7"/>
        <v>-1121629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-264001</v>
      </c>
      <c r="E36" s="39">
        <f t="shared" si="9"/>
        <v>-1500722</v>
      </c>
      <c r="F36" s="61">
        <f t="shared" si="9"/>
        <v>0</v>
      </c>
      <c r="G36" s="39">
        <f t="shared" si="9"/>
        <v>0</v>
      </c>
      <c r="H36" s="61">
        <f t="shared" si="9"/>
        <v>-264001</v>
      </c>
      <c r="I36" s="39">
        <f t="shared" si="9"/>
        <v>-1500722</v>
      </c>
      <c r="J36" s="61">
        <f>SUM(J32:J34)</f>
        <v>0</v>
      </c>
      <c r="K36" s="39">
        <f>SUM(K32:K34)</f>
        <v>0</v>
      </c>
      <c r="L36" s="61">
        <f>SUM(L32:L35)</f>
        <v>-264001</v>
      </c>
      <c r="M36" s="39">
        <f>SUM(M32:M35)</f>
        <v>-1500722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1213095</v>
      </c>
      <c r="E39" s="66">
        <f>'EAST-EGM-FLSH'!E39+'EAST-LRC-FLSH'!E39</f>
        <v>3150492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1213095</v>
      </c>
      <c r="I39" s="38">
        <f>'EAST-EGM-FLSH'!I39+'EAST-LRC-FLSH'!I39</f>
        <v>3150492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1213095</v>
      </c>
      <c r="M39" s="38">
        <f t="shared" si="11"/>
        <v>3150492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-2533756</v>
      </c>
      <c r="E40" s="66">
        <f>'EAST-EGM-FLSH'!E40+'EAST-LRC-FLSH'!E40</f>
        <v>-6709343</v>
      </c>
      <c r="F40" s="60">
        <f t="shared" si="10"/>
        <v>0</v>
      </c>
      <c r="G40" s="37">
        <f t="shared" si="10"/>
        <v>0</v>
      </c>
      <c r="H40" s="60">
        <f>'EAST-EGM-FLSH'!H40+'EAST-LRC-FLSH'!H40</f>
        <v>-2533756</v>
      </c>
      <c r="I40" s="38">
        <f>'EAST-EGM-FLSH'!I40+'EAST-LRC-FLSH'!I40</f>
        <v>-6709343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-2533756</v>
      </c>
      <c r="M40" s="38">
        <f t="shared" si="11"/>
        <v>-6709343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-2533756</v>
      </c>
      <c r="E42" s="39">
        <f>SUM(E40:E41)</f>
        <v>-6709343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-2533756</v>
      </c>
      <c r="I42" s="39">
        <f t="shared" si="12"/>
        <v>-6709343</v>
      </c>
      <c r="J42" s="61">
        <f t="shared" si="12"/>
        <v>0</v>
      </c>
      <c r="K42" s="39">
        <f t="shared" si="12"/>
        <v>0</v>
      </c>
      <c r="L42" s="61">
        <f t="shared" si="12"/>
        <v>-2533756</v>
      </c>
      <c r="M42" s="39">
        <f t="shared" si="12"/>
        <v>-6709343</v>
      </c>
    </row>
    <row r="43" spans="1:13" ht="21" customHeight="1" x14ac:dyDescent="0.2">
      <c r="A43" s="9"/>
      <c r="B43" s="7" t="s">
        <v>49</v>
      </c>
      <c r="C43" s="6"/>
      <c r="D43" s="61">
        <f>D42+D39</f>
        <v>-1320661</v>
      </c>
      <c r="E43" s="39">
        <f>E42+E39</f>
        <v>-3558851</v>
      </c>
      <c r="F43" s="61">
        <f t="shared" ref="F43:M43" si="13">F42+F39</f>
        <v>0</v>
      </c>
      <c r="G43" s="39">
        <f t="shared" si="13"/>
        <v>0</v>
      </c>
      <c r="H43" s="61">
        <f t="shared" si="13"/>
        <v>-1320661</v>
      </c>
      <c r="I43" s="39">
        <f t="shared" si="13"/>
        <v>-3558851</v>
      </c>
      <c r="J43" s="61">
        <f t="shared" si="13"/>
        <v>0</v>
      </c>
      <c r="K43" s="39">
        <f t="shared" si="13"/>
        <v>0</v>
      </c>
      <c r="L43" s="61">
        <f t="shared" si="13"/>
        <v>-1320661</v>
      </c>
      <c r="M43" s="39">
        <f t="shared" si="13"/>
        <v>-3558851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-156215</v>
      </c>
      <c r="E49" s="66">
        <f>'EAST-EGM-FLSH'!E49+'EAST-LRC-FLSH'!E49</f>
        <v>-410689.23499999999</v>
      </c>
      <c r="F49" s="60">
        <f>H49-D49</f>
        <v>0</v>
      </c>
      <c r="G49" s="37">
        <f>I49-E49</f>
        <v>0</v>
      </c>
      <c r="H49" s="60">
        <f>'EAST-EGM-FLSH'!H49+'EAST-LRC-FLSH'!H49</f>
        <v>-156215</v>
      </c>
      <c r="I49" s="38">
        <f>'EAST-EGM-FLSH'!I49+'EAST-LRC-FLSH'!I49</f>
        <v>-410689.23499999999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-156215</v>
      </c>
      <c r="M49" s="38">
        <f>I49+K49</f>
        <v>-410689.23499999999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-561927</v>
      </c>
      <c r="E51" s="66">
        <f>'EAST-EGM-FLSH'!E51+'EAST-LRC-FLSH'!E51</f>
        <v>-1566495</v>
      </c>
      <c r="F51" s="60">
        <f>H51-D51</f>
        <v>0</v>
      </c>
      <c r="G51" s="37">
        <f>I51-E51</f>
        <v>0</v>
      </c>
      <c r="H51" s="60">
        <f>'EAST-EGM-FLSH'!H51+'EAST-LRC-FLSH'!H51</f>
        <v>-561927</v>
      </c>
      <c r="I51" s="38">
        <f>'EAST-EGM-FLSH'!I51+'EAST-LRC-FLSH'!I51</f>
        <v>-1566495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-561927</v>
      </c>
      <c r="M51" s="38">
        <f>I51+K51</f>
        <v>-1566495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-2196592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-2196592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-2196592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-2391849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-2391849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-2391849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-4588441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-4588441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-4588441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0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0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1165617.6111000003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1165617.6111000003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1165617.6111000003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-563222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-563222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-563222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602395.61110000033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602395.61110000033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602395.61110000033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702407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702407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702407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-34406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-34406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-34406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-5809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-5809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-5809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20000.5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20000.5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20000.5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22941.755000000001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22941.755000000001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22941.755000000001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-202500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-202500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-202500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-72206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-72206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-72206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22968</v>
      </c>
      <c r="E82" s="74">
        <f>SUM(E72:E81)+E16+E24+E29+E36+E43+E45+E47+E49+E51+E56+E61+E66</f>
        <v>-1996625.3689000462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22968</v>
      </c>
      <c r="I82" s="74">
        <f>SUM(I72:I81)+I16+I24+I29+I36+I43+I45+I47+I49+I51+I56+I61+I66</f>
        <v>-1996625.3689000462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22968</v>
      </c>
      <c r="M82" s="74">
        <f>SUM(M72:M81)+M16+M24+M29+M36+M43+M45+M47+M49+M51+M56+M61+M66</f>
        <v>-1996625.3689000462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-1340937.3689000462</v>
      </c>
      <c r="M84" s="45"/>
    </row>
    <row r="85" spans="1:67" x14ac:dyDescent="0.2">
      <c r="A85" s="4" t="s">
        <v>164</v>
      </c>
      <c r="B85" s="3"/>
    </row>
    <row r="86" spans="1:67" s="3" customFormat="1" x14ac:dyDescent="0.2">
      <c r="A86" s="144"/>
      <c r="C86" s="10" t="s">
        <v>166</v>
      </c>
      <c r="D86" s="145">
        <f>'EAST-EGM-FLSH'!D86+'EAST-LRC-FLSH'!D86</f>
        <v>0</v>
      </c>
      <c r="E86" s="145">
        <f>'EAST-EGM-FLSH'!E86+'EAST-LRC-FLSH'!E86</f>
        <v>65612</v>
      </c>
      <c r="F86" s="145">
        <f>'EAST-EGM-FLSH'!F86+'EAST-LRC-FLSH'!F86</f>
        <v>0</v>
      </c>
      <c r="G86" s="145">
        <f>'EAST-EGM-FLSH'!G86+'EAST-LRC-FLSH'!G86</f>
        <v>0</v>
      </c>
      <c r="H86" s="145">
        <f>'EAST-EGM-FLSH'!H86+'EAST-LRC-FLSH'!H86</f>
        <v>0</v>
      </c>
      <c r="I86" s="145">
        <f>'EAST-EGM-FLSH'!I86+'EAST-LRC-FLSH'!I86</f>
        <v>65612</v>
      </c>
      <c r="J86" s="145">
        <f>'EAST-EGM-FLSH'!J86+'EAST-LRC-FLSH'!J86</f>
        <v>0</v>
      </c>
      <c r="K86" s="145">
        <f>'EAST-EGM-FLSH'!K86+'EAST-LRC-FLSH'!K86</f>
        <v>0</v>
      </c>
      <c r="L86" s="145">
        <f>'EAST-EGM-FLSH'!L86+'EAST-LRC-FLSH'!L86</f>
        <v>0</v>
      </c>
      <c r="M86" s="145">
        <f>'EAST-EGM-FLSH'!M86+'EAST-LRC-FLSH'!M86</f>
        <v>65612</v>
      </c>
    </row>
    <row r="87" spans="1:67" s="3" customFormat="1" x14ac:dyDescent="0.2">
      <c r="A87" s="144"/>
      <c r="C87" s="10" t="s">
        <v>71</v>
      </c>
      <c r="D87" s="146">
        <f>'EAST-EGM-FLSH'!D87+'EAST-LRC-FLSH'!D87</f>
        <v>0</v>
      </c>
      <c r="E87" s="146">
        <f>'EAST-EGM-FLSH'!E87+'EAST-LRC-FLSH'!E87</f>
        <v>0</v>
      </c>
      <c r="F87" s="146">
        <f>'EAST-EGM-FLSH'!F87+'EAST-LRC-FLSH'!F87</f>
        <v>0</v>
      </c>
      <c r="G87" s="146">
        <f>'EAST-EGM-FLSH'!G87+'EAST-LRC-FLSH'!G87</f>
        <v>0</v>
      </c>
      <c r="H87" s="146">
        <f>'EAST-EGM-FLSH'!H87+'EAST-LRC-FLSH'!H87</f>
        <v>0</v>
      </c>
      <c r="I87" s="146">
        <f>'EAST-EGM-FLSH'!I87+'EAST-LRC-FLSH'!I87</f>
        <v>0</v>
      </c>
      <c r="J87" s="146">
        <f>'EAST-EGM-FLSH'!J87+'EAST-LRC-FLSH'!J87</f>
        <v>0</v>
      </c>
      <c r="K87" s="146">
        <f>'EAST-EGM-FLSH'!K87+'EAST-LRC-FLSH'!K87</f>
        <v>0</v>
      </c>
      <c r="L87" s="146">
        <f>'EAST-EGM-FLSH'!L87+'EAST-LRC-FLSH'!L87</f>
        <v>0</v>
      </c>
      <c r="M87" s="146">
        <f>'EAST-EGM-FLSH'!M87+'EAST-LRC-FLSH'!M87</f>
        <v>0</v>
      </c>
    </row>
    <row r="88" spans="1:67" s="3" customFormat="1" x14ac:dyDescent="0.2">
      <c r="A88" s="144"/>
      <c r="C88" s="10" t="s">
        <v>72</v>
      </c>
      <c r="D88" s="147">
        <f>'EAST-EGM-FLSH'!D88+'EAST-LRC-FLSH'!D88</f>
        <v>0</v>
      </c>
      <c r="E88" s="147">
        <f>'EAST-EGM-FLSH'!E88+'EAST-LRC-FLSH'!E88</f>
        <v>0</v>
      </c>
      <c r="F88" s="147">
        <f>'EAST-EGM-FLSH'!F88+'EAST-LRC-FLSH'!F88</f>
        <v>0</v>
      </c>
      <c r="G88" s="147">
        <f>'EAST-EGM-FLSH'!G88+'EAST-LRC-FLSH'!G88</f>
        <v>0</v>
      </c>
      <c r="H88" s="147">
        <f>'EAST-EGM-FLSH'!H88+'EAST-LRC-FLSH'!H88</f>
        <v>0</v>
      </c>
      <c r="I88" s="147">
        <f>'EAST-EGM-FLSH'!I88+'EAST-LRC-FLSH'!I88</f>
        <v>0</v>
      </c>
      <c r="J88" s="147">
        <f>'EAST-EGM-FLSH'!J88+'EAST-LRC-FLSH'!J88</f>
        <v>0</v>
      </c>
      <c r="K88" s="147">
        <f>'EAST-EGM-FLSH'!K88+'EAST-LRC-FLSH'!K88</f>
        <v>0</v>
      </c>
      <c r="L88" s="147">
        <f>'EAST-EGM-FLSH'!L88+'EAST-LRC-FLSH'!L88</f>
        <v>0</v>
      </c>
      <c r="M88" s="147">
        <f>'EAST-EGM-FLSH'!M88+'EAST-LRC-FLSH'!M88</f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0">SUM(E86:E88)</f>
        <v>65612</v>
      </c>
      <c r="F89" s="155">
        <f t="shared" si="20"/>
        <v>0</v>
      </c>
      <c r="G89" s="155">
        <f t="shared" si="20"/>
        <v>0</v>
      </c>
      <c r="H89" s="155">
        <f t="shared" si="20"/>
        <v>0</v>
      </c>
      <c r="I89" s="155">
        <f t="shared" si="20"/>
        <v>65612</v>
      </c>
      <c r="J89" s="155">
        <f t="shared" si="20"/>
        <v>0</v>
      </c>
      <c r="K89" s="155">
        <f t="shared" si="20"/>
        <v>0</v>
      </c>
      <c r="L89" s="155">
        <f t="shared" si="20"/>
        <v>0</v>
      </c>
      <c r="M89" s="155">
        <f t="shared" si="20"/>
        <v>65612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22968</v>
      </c>
      <c r="E91" s="155">
        <f t="shared" ref="E91:M91" si="21">+E82+E89</f>
        <v>-1931013.3689000462</v>
      </c>
      <c r="F91" s="155">
        <f t="shared" si="21"/>
        <v>0</v>
      </c>
      <c r="G91" s="155">
        <f t="shared" si="21"/>
        <v>0</v>
      </c>
      <c r="H91" s="155">
        <f t="shared" si="21"/>
        <v>22968</v>
      </c>
      <c r="I91" s="155">
        <f t="shared" si="21"/>
        <v>-1931013.3689000462</v>
      </c>
      <c r="J91" s="155">
        <f t="shared" si="21"/>
        <v>0</v>
      </c>
      <c r="K91" s="155">
        <f t="shared" si="21"/>
        <v>0</v>
      </c>
      <c r="L91" s="155">
        <f t="shared" si="21"/>
        <v>22968</v>
      </c>
      <c r="M91" s="155">
        <f t="shared" si="21"/>
        <v>-1931013.3689000462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72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3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E86" sqref="E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14334003</v>
      </c>
      <c r="E11" s="38">
        <v>37623502.069999993</v>
      </c>
      <c r="F11" s="65">
        <f>H11-D11</f>
        <v>0</v>
      </c>
      <c r="G11" s="63">
        <f>I11-E11</f>
        <v>0</v>
      </c>
      <c r="H11" s="65">
        <f>D11</f>
        <v>14334003</v>
      </c>
      <c r="I11" s="66">
        <f>E11</f>
        <v>37623502.069999993</v>
      </c>
      <c r="J11" s="60"/>
      <c r="K11" s="38"/>
      <c r="L11" s="60">
        <f t="shared" ref="L11:M15" si="0">H11+J11</f>
        <v>14334003</v>
      </c>
      <c r="M11" s="38">
        <f t="shared" si="0"/>
        <v>37623502.069999993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231232</v>
      </c>
      <c r="E13" s="38">
        <v>623375.39</v>
      </c>
      <c r="F13" s="65">
        <f t="shared" si="1"/>
        <v>0</v>
      </c>
      <c r="G13" s="63">
        <f t="shared" si="1"/>
        <v>0</v>
      </c>
      <c r="H13" s="65">
        <f t="shared" si="2"/>
        <v>231232</v>
      </c>
      <c r="I13" s="66">
        <f t="shared" si="2"/>
        <v>623375.39</v>
      </c>
      <c r="J13" s="60"/>
      <c r="K13" s="38"/>
      <c r="L13" s="60">
        <f t="shared" si="0"/>
        <v>231232</v>
      </c>
      <c r="M13" s="38">
        <f t="shared" si="0"/>
        <v>623375.39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120000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30</v>
      </c>
      <c r="C16" s="6"/>
      <c r="D16" s="61">
        <v>14565235</v>
      </c>
      <c r="E16" s="39">
        <v>38366877.459999993</v>
      </c>
      <c r="F16" s="61">
        <f t="shared" ref="F16:M16" si="3">SUM(F11:F15)</f>
        <v>0</v>
      </c>
      <c r="G16" s="39">
        <f t="shared" si="3"/>
        <v>0</v>
      </c>
      <c r="H16" s="61">
        <f>SUM(H11:H15)</f>
        <v>14565235</v>
      </c>
      <c r="I16" s="39">
        <f>SUM(I11:I15)</f>
        <v>38366877.459999993</v>
      </c>
      <c r="J16" s="61">
        <f t="shared" si="3"/>
        <v>0</v>
      </c>
      <c r="K16" s="39">
        <f t="shared" si="3"/>
        <v>0</v>
      </c>
      <c r="L16" s="61">
        <f t="shared" si="3"/>
        <v>14565235</v>
      </c>
      <c r="M16" s="39">
        <f t="shared" si="3"/>
        <v>38366877.459999993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-4774355</v>
      </c>
      <c r="E19" s="38">
        <v>-12227599.229999989</v>
      </c>
      <c r="F19" s="65">
        <f>H19-D19</f>
        <v>0</v>
      </c>
      <c r="G19" s="63">
        <f>I19-E19</f>
        <v>0</v>
      </c>
      <c r="H19" s="65">
        <f t="shared" si="4"/>
        <v>-4774355</v>
      </c>
      <c r="I19" s="66">
        <f t="shared" si="4"/>
        <v>-12227599.229999989</v>
      </c>
      <c r="J19" s="60"/>
      <c r="K19" s="38"/>
      <c r="L19" s="60">
        <f t="shared" ref="L19:M23" si="5">H19+J19</f>
        <v>-4774355</v>
      </c>
      <c r="M19" s="38">
        <f t="shared" si="5"/>
        <v>-12227599.229999989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-19000</v>
      </c>
      <c r="E21" s="38">
        <v>-50650</v>
      </c>
      <c r="F21" s="65">
        <f t="shared" si="6"/>
        <v>0</v>
      </c>
      <c r="G21" s="63">
        <f t="shared" si="6"/>
        <v>0</v>
      </c>
      <c r="H21" s="65">
        <f t="shared" si="4"/>
        <v>-19000</v>
      </c>
      <c r="I21" s="66">
        <f t="shared" si="4"/>
        <v>-50650</v>
      </c>
      <c r="J21" s="60"/>
      <c r="K21" s="38"/>
      <c r="L21" s="60">
        <f t="shared" si="5"/>
        <v>-19000</v>
      </c>
      <c r="M21" s="38">
        <f t="shared" si="5"/>
        <v>-50650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15686</v>
      </c>
      <c r="E23" s="38">
        <v>42585.120000000003</v>
      </c>
      <c r="F23" s="65">
        <f t="shared" si="6"/>
        <v>0</v>
      </c>
      <c r="G23" s="63">
        <f t="shared" si="6"/>
        <v>0</v>
      </c>
      <c r="H23" s="65">
        <f t="shared" si="4"/>
        <v>15686</v>
      </c>
      <c r="I23" s="66">
        <f t="shared" si="4"/>
        <v>42585.120000000003</v>
      </c>
      <c r="J23" s="60"/>
      <c r="K23" s="38"/>
      <c r="L23" s="60">
        <f t="shared" si="5"/>
        <v>15686</v>
      </c>
      <c r="M23" s="38">
        <f t="shared" si="5"/>
        <v>42585.120000000003</v>
      </c>
    </row>
    <row r="24" spans="1:13" x14ac:dyDescent="0.2">
      <c r="A24" s="9"/>
      <c r="B24" s="7" t="s">
        <v>33</v>
      </c>
      <c r="C24" s="6"/>
      <c r="D24" s="61">
        <v>-4777669</v>
      </c>
      <c r="E24" s="39">
        <v>-12235664.10999999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-4777669</v>
      </c>
      <c r="I24" s="39">
        <f>SUM(I19:I23)</f>
        <v>-12235664.10999999</v>
      </c>
      <c r="J24" s="61">
        <f t="shared" si="7"/>
        <v>0</v>
      </c>
      <c r="K24" s="39">
        <f t="shared" si="7"/>
        <v>0</v>
      </c>
      <c r="L24" s="61">
        <f t="shared" si="7"/>
        <v>-4777669</v>
      </c>
      <c r="M24" s="39">
        <f t="shared" si="7"/>
        <v>-12235664.10999999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24311564</v>
      </c>
      <c r="E27" s="38">
        <v>67805876.079999998</v>
      </c>
      <c r="F27" s="65">
        <f>H27-D27</f>
        <v>0</v>
      </c>
      <c r="G27" s="63">
        <f>I27-E27</f>
        <v>0</v>
      </c>
      <c r="H27" s="65">
        <f>D27</f>
        <v>24311564</v>
      </c>
      <c r="I27" s="66">
        <f>E27</f>
        <v>67805876.079999998</v>
      </c>
      <c r="J27" s="60"/>
      <c r="K27" s="38"/>
      <c r="L27" s="60">
        <f>H27+J27</f>
        <v>24311564</v>
      </c>
      <c r="M27" s="38">
        <f>I27+K27</f>
        <v>67805876.079999998</v>
      </c>
    </row>
    <row r="28" spans="1:13" x14ac:dyDescent="0.2">
      <c r="A28" s="9">
        <v>12</v>
      </c>
      <c r="B28" s="7"/>
      <c r="C28" s="18" t="s">
        <v>36</v>
      </c>
      <c r="D28" s="60">
        <v>-25280680</v>
      </c>
      <c r="E28" s="38">
        <v>-70510817.640000001</v>
      </c>
      <c r="F28" s="65">
        <f>H28-D28</f>
        <v>0</v>
      </c>
      <c r="G28" s="63">
        <f>I28-E28</f>
        <v>0</v>
      </c>
      <c r="H28" s="65">
        <f>D28</f>
        <v>-25280680</v>
      </c>
      <c r="I28" s="66">
        <f>E28</f>
        <v>-70510817.640000001</v>
      </c>
      <c r="J28" s="60"/>
      <c r="K28" s="38"/>
      <c r="L28" s="60">
        <f>H28+J28</f>
        <v>-25280680</v>
      </c>
      <c r="M28" s="38">
        <f>I28+K28</f>
        <v>-70510817.640000001</v>
      </c>
    </row>
    <row r="29" spans="1:13" x14ac:dyDescent="0.2">
      <c r="A29" s="9"/>
      <c r="B29" s="7" t="s">
        <v>37</v>
      </c>
      <c r="C29" s="6"/>
      <c r="D29" s="61">
        <v>-969116</v>
      </c>
      <c r="E29" s="39">
        <v>-2704941.56</v>
      </c>
      <c r="F29" s="61">
        <f t="shared" ref="F29:M29" si="8">SUM(F27:F28)</f>
        <v>0</v>
      </c>
      <c r="G29" s="39">
        <f t="shared" si="8"/>
        <v>0</v>
      </c>
      <c r="H29" s="61">
        <f>SUM(H27:H28)</f>
        <v>-969116</v>
      </c>
      <c r="I29" s="39">
        <f>SUM(I27:I28)</f>
        <v>-2704941.5600000024</v>
      </c>
      <c r="J29" s="61">
        <f t="shared" si="8"/>
        <v>0</v>
      </c>
      <c r="K29" s="39">
        <f t="shared" si="8"/>
        <v>0</v>
      </c>
      <c r="L29" s="61">
        <f t="shared" si="8"/>
        <v>-969116</v>
      </c>
      <c r="M29" s="39">
        <f t="shared" si="8"/>
        <v>-2704941.5600000024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-231232</v>
      </c>
      <c r="E40" s="38">
        <v>-623375.44999999995</v>
      </c>
      <c r="F40" s="65">
        <f t="shared" si="13"/>
        <v>0</v>
      </c>
      <c r="G40" s="63">
        <f t="shared" si="13"/>
        <v>0</v>
      </c>
      <c r="H40" s="65">
        <f t="shared" si="12"/>
        <v>-231232</v>
      </c>
      <c r="I40" s="66">
        <f t="shared" si="12"/>
        <v>-623375.44999999995</v>
      </c>
      <c r="J40" s="60"/>
      <c r="K40" s="38"/>
      <c r="L40" s="60">
        <f t="shared" si="14"/>
        <v>-231232</v>
      </c>
      <c r="M40" s="38">
        <f t="shared" si="14"/>
        <v>-623375.44999999995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-231232</v>
      </c>
      <c r="E42" s="39">
        <v>-623375.44999999995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-231232</v>
      </c>
      <c r="I42" s="39">
        <f>SUM(I40:I41)</f>
        <v>-623375.44999999995</v>
      </c>
      <c r="J42" s="61">
        <f t="shared" si="15"/>
        <v>0</v>
      </c>
      <c r="K42" s="39">
        <f t="shared" si="15"/>
        <v>0</v>
      </c>
      <c r="L42" s="69">
        <f t="shared" si="15"/>
        <v>-231232</v>
      </c>
      <c r="M42" s="70">
        <f t="shared" si="15"/>
        <v>-623375.44999999995</v>
      </c>
    </row>
    <row r="43" spans="1:13" ht="21" customHeight="1" x14ac:dyDescent="0.2">
      <c r="A43" s="9"/>
      <c r="B43" s="7" t="s">
        <v>49</v>
      </c>
      <c r="C43" s="6"/>
      <c r="D43" s="60">
        <v>-231232</v>
      </c>
      <c r="E43" s="38">
        <v>-623375.44999999995</v>
      </c>
      <c r="F43" s="61">
        <f t="shared" ref="F43:M43" si="16">F42+F39</f>
        <v>0</v>
      </c>
      <c r="G43" s="39">
        <f t="shared" si="16"/>
        <v>0</v>
      </c>
      <c r="H43" s="61">
        <f>H42+H39</f>
        <v>-231232</v>
      </c>
      <c r="I43" s="39">
        <f>I42+I39</f>
        <v>-623375.44999999995</v>
      </c>
      <c r="J43" s="61">
        <f t="shared" si="16"/>
        <v>0</v>
      </c>
      <c r="K43" s="39">
        <f t="shared" si="16"/>
        <v>0</v>
      </c>
      <c r="L43" s="61">
        <f t="shared" si="16"/>
        <v>-231232</v>
      </c>
      <c r="M43" s="39">
        <f t="shared" si="16"/>
        <v>-623375.44999999995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-8587218</v>
      </c>
      <c r="E49" s="38">
        <v>-21814188.702608138</v>
      </c>
      <c r="F49" s="65">
        <f>H49-D49</f>
        <v>0</v>
      </c>
      <c r="G49" s="63">
        <f>I49-E49</f>
        <v>0</v>
      </c>
      <c r="H49" s="65">
        <f>D49</f>
        <v>-8587218</v>
      </c>
      <c r="I49" s="66">
        <f>E49</f>
        <v>-21814188.702608138</v>
      </c>
      <c r="J49" s="60"/>
      <c r="K49" s="38"/>
      <c r="L49" s="60">
        <f>H49+J49</f>
        <v>-8587218</v>
      </c>
      <c r="M49" s="38">
        <f>I49+K49</f>
        <v>-21814188.702608138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-15686</v>
      </c>
      <c r="E51" s="38">
        <v>0</v>
      </c>
      <c r="F51" s="65">
        <f>H51-D51</f>
        <v>0</v>
      </c>
      <c r="G51" s="63">
        <f>I51-E51</f>
        <v>0</v>
      </c>
      <c r="H51" s="65">
        <f>D51</f>
        <v>-15686</v>
      </c>
      <c r="I51" s="66">
        <f>E51</f>
        <v>0</v>
      </c>
      <c r="J51" s="60"/>
      <c r="K51" s="38"/>
      <c r="L51" s="60">
        <f>H51+J51</f>
        <v>-15686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-551397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-551397</v>
      </c>
      <c r="J54" s="60"/>
      <c r="K54" s="38"/>
      <c r="L54" s="60">
        <f>H54+J54</f>
        <v>0</v>
      </c>
      <c r="M54" s="38">
        <f>I54+K54</f>
        <v>-551397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-551397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-551397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-551397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-8691498.1899999995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-8691498.1899999995</v>
      </c>
      <c r="J70" s="60"/>
      <c r="K70" s="38"/>
      <c r="L70" s="60">
        <f t="shared" si="20"/>
        <v>0</v>
      </c>
      <c r="M70" s="38">
        <f t="shared" si="20"/>
        <v>-8691498.1899999995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7489615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7489615</v>
      </c>
      <c r="J71" s="60"/>
      <c r="K71" s="38"/>
      <c r="L71" s="60">
        <f t="shared" si="20"/>
        <v>0</v>
      </c>
      <c r="M71" s="38">
        <f t="shared" si="20"/>
        <v>7489615</v>
      </c>
    </row>
    <row r="72" spans="1:13" x14ac:dyDescent="0.2">
      <c r="A72" s="9"/>
      <c r="B72" s="3"/>
      <c r="C72" s="55" t="s">
        <v>69</v>
      </c>
      <c r="D72" s="61">
        <v>0</v>
      </c>
      <c r="E72" s="39">
        <v>-1201883.19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-1201883.1899999995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-1201883.1899999995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1296213.95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1296213.95</v>
      </c>
      <c r="J74" s="60"/>
      <c r="K74" s="38"/>
      <c r="L74" s="60">
        <f t="shared" si="23"/>
        <v>0</v>
      </c>
      <c r="M74" s="38">
        <f t="shared" si="23"/>
        <v>1296213.95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2584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2584</v>
      </c>
      <c r="J75" s="60"/>
      <c r="K75" s="38"/>
      <c r="L75" s="60">
        <f t="shared" si="23"/>
        <v>0</v>
      </c>
      <c r="M75" s="38">
        <f t="shared" si="23"/>
        <v>2584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-1075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-1075</v>
      </c>
      <c r="J76" s="60"/>
      <c r="K76" s="38"/>
      <c r="L76" s="60">
        <f t="shared" si="23"/>
        <v>0</v>
      </c>
      <c r="M76" s="38">
        <f t="shared" si="23"/>
        <v>-1075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102711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36">
        <f t="shared" si="22"/>
        <v>102711</v>
      </c>
      <c r="J81" s="60"/>
      <c r="K81" s="38"/>
      <c r="L81" s="60">
        <f t="shared" si="23"/>
        <v>0</v>
      </c>
      <c r="M81" s="38">
        <f t="shared" si="23"/>
        <v>102711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635861.39739186317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635861.39739185944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635861.39739185944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170</v>
      </c>
      <c r="B85" s="3"/>
      <c r="M85" s="45">
        <f>M82+'TX-HPLR-FLSH'!M82</f>
        <v>635790.05739185808</v>
      </c>
    </row>
    <row r="86" spans="1:67" s="3" customFormat="1" x14ac:dyDescent="0.2">
      <c r="A86" s="144"/>
      <c r="C86" s="10" t="s">
        <v>166</v>
      </c>
      <c r="D86" s="148">
        <v>0</v>
      </c>
      <c r="E86" s="148">
        <v>-166392</v>
      </c>
      <c r="F86" s="148">
        <f t="shared" ref="F86:G88" si="25">H86-D86</f>
        <v>0</v>
      </c>
      <c r="G86" s="148">
        <f t="shared" si="25"/>
        <v>0</v>
      </c>
      <c r="H86" s="148">
        <f t="shared" ref="H86:I88" si="26">D86</f>
        <v>0</v>
      </c>
      <c r="I86" s="148">
        <f t="shared" si="26"/>
        <v>-166392</v>
      </c>
      <c r="J86" s="148"/>
      <c r="K86" s="148"/>
      <c r="L86" s="148">
        <f t="shared" ref="L86:M88" si="27">H86+J86</f>
        <v>0</v>
      </c>
      <c r="M86" s="148">
        <f t="shared" si="27"/>
        <v>-166392</v>
      </c>
    </row>
    <row r="87" spans="1:67" s="3" customFormat="1" x14ac:dyDescent="0.2">
      <c r="A87" s="144"/>
      <c r="C87" s="10" t="s">
        <v>71</v>
      </c>
      <c r="D87" s="149">
        <v>0</v>
      </c>
      <c r="E87" s="149">
        <v>0</v>
      </c>
      <c r="F87" s="149">
        <f t="shared" si="25"/>
        <v>0</v>
      </c>
      <c r="G87" s="149">
        <f t="shared" si="25"/>
        <v>0</v>
      </c>
      <c r="H87" s="149">
        <f t="shared" si="26"/>
        <v>0</v>
      </c>
      <c r="I87" s="149">
        <f t="shared" si="26"/>
        <v>0</v>
      </c>
      <c r="J87" s="149"/>
      <c r="K87" s="149"/>
      <c r="L87" s="149">
        <f t="shared" si="27"/>
        <v>0</v>
      </c>
      <c r="M87" s="149">
        <f t="shared" si="27"/>
        <v>0</v>
      </c>
    </row>
    <row r="88" spans="1:67" s="3" customFormat="1" x14ac:dyDescent="0.2">
      <c r="A88" s="144"/>
      <c r="C88" s="10" t="s">
        <v>72</v>
      </c>
      <c r="D88" s="150">
        <v>0</v>
      </c>
      <c r="E88" s="150">
        <v>0</v>
      </c>
      <c r="F88" s="150">
        <f t="shared" si="25"/>
        <v>0</v>
      </c>
      <c r="G88" s="150">
        <f t="shared" si="25"/>
        <v>0</v>
      </c>
      <c r="H88" s="150">
        <f t="shared" si="26"/>
        <v>0</v>
      </c>
      <c r="I88" s="150">
        <f t="shared" si="26"/>
        <v>0</v>
      </c>
      <c r="J88" s="150"/>
      <c r="K88" s="150"/>
      <c r="L88" s="150">
        <f t="shared" si="27"/>
        <v>0</v>
      </c>
      <c r="M88" s="150">
        <f t="shared" si="27"/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8">SUM(E86:E88)</f>
        <v>-166392</v>
      </c>
      <c r="F89" s="155">
        <f t="shared" si="28"/>
        <v>0</v>
      </c>
      <c r="G89" s="155">
        <f t="shared" si="28"/>
        <v>0</v>
      </c>
      <c r="H89" s="155">
        <f t="shared" si="28"/>
        <v>0</v>
      </c>
      <c r="I89" s="155">
        <f t="shared" si="28"/>
        <v>-166392</v>
      </c>
      <c r="J89" s="155">
        <f t="shared" si="28"/>
        <v>0</v>
      </c>
      <c r="K89" s="155">
        <f t="shared" si="28"/>
        <v>0</v>
      </c>
      <c r="L89" s="155">
        <f t="shared" si="28"/>
        <v>0</v>
      </c>
      <c r="M89" s="155">
        <f t="shared" si="28"/>
        <v>-166392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9">+E82+E89</f>
        <v>469469.39739186317</v>
      </c>
      <c r="F91" s="155">
        <f t="shared" si="29"/>
        <v>0</v>
      </c>
      <c r="G91" s="155">
        <f t="shared" si="29"/>
        <v>0</v>
      </c>
      <c r="H91" s="155">
        <f t="shared" si="29"/>
        <v>0</v>
      </c>
      <c r="I91" s="155">
        <f t="shared" si="29"/>
        <v>469469.39739185944</v>
      </c>
      <c r="J91" s="155">
        <f t="shared" si="29"/>
        <v>0</v>
      </c>
      <c r="K91" s="155">
        <f t="shared" si="29"/>
        <v>0</v>
      </c>
      <c r="L91" s="155">
        <f t="shared" si="29"/>
        <v>0</v>
      </c>
      <c r="M91" s="155">
        <f t="shared" si="29"/>
        <v>469469.39739185944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D24" sqref="D2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134382</v>
      </c>
      <c r="E11" s="60">
        <v>349320.93000000715</v>
      </c>
      <c r="F11" s="60">
        <f>H11-D11</f>
        <v>0</v>
      </c>
      <c r="G11" s="37">
        <f>I11-E11</f>
        <v>0</v>
      </c>
      <c r="H11" s="65">
        <f>D11</f>
        <v>134382</v>
      </c>
      <c r="I11" s="66">
        <f>E11</f>
        <v>349320.93000000715</v>
      </c>
      <c r="J11" s="60"/>
      <c r="K11" s="38"/>
      <c r="L11" s="60">
        <f t="shared" ref="L11:M15" si="0">H11+J11</f>
        <v>134382</v>
      </c>
      <c r="M11" s="38">
        <f t="shared" si="0"/>
        <v>349320.93000000715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0.60999999986961484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0.60999999986961484</v>
      </c>
      <c r="J13" s="60"/>
      <c r="K13" s="38"/>
      <c r="L13" s="60">
        <f t="shared" si="0"/>
        <v>0</v>
      </c>
      <c r="M13" s="38">
        <f t="shared" si="0"/>
        <v>0.60999999986961484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134382</v>
      </c>
      <c r="E16" s="39">
        <v>349321.54000000702</v>
      </c>
      <c r="F16" s="61">
        <f t="shared" ref="F16:M16" si="3">SUM(F11:F15)</f>
        <v>0</v>
      </c>
      <c r="G16" s="39">
        <f t="shared" si="3"/>
        <v>0</v>
      </c>
      <c r="H16" s="61">
        <f>SUM(H11:H15)</f>
        <v>134382</v>
      </c>
      <c r="I16" s="39">
        <f>SUM(I11:I15)</f>
        <v>349321.54000000702</v>
      </c>
      <c r="J16" s="61">
        <f t="shared" si="3"/>
        <v>0</v>
      </c>
      <c r="K16" s="39">
        <f t="shared" si="3"/>
        <v>0</v>
      </c>
      <c r="L16" s="61">
        <f t="shared" si="3"/>
        <v>134382</v>
      </c>
      <c r="M16" s="39">
        <f t="shared" si="3"/>
        <v>349321.54000000702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-10.770000010728836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-10.770000010728836</v>
      </c>
      <c r="J19" s="60"/>
      <c r="K19" s="38"/>
      <c r="L19" s="60">
        <f t="shared" ref="L19:M23" si="5">H19+J19</f>
        <v>0</v>
      </c>
      <c r="M19" s="38">
        <f t="shared" si="5"/>
        <v>-10.770000010728836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4.8799999999973807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4.8799999999973807</v>
      </c>
      <c r="J23" s="60"/>
      <c r="K23" s="38"/>
      <c r="L23" s="60">
        <f t="shared" si="5"/>
        <v>0</v>
      </c>
      <c r="M23" s="38">
        <f t="shared" si="5"/>
        <v>4.8799999999973807</v>
      </c>
    </row>
    <row r="24" spans="1:13" x14ac:dyDescent="0.2">
      <c r="A24" s="9"/>
      <c r="B24" s="7" t="s">
        <v>33</v>
      </c>
      <c r="C24" s="6"/>
      <c r="D24" s="61">
        <v>0</v>
      </c>
      <c r="E24" s="39">
        <v>-5.8900000107314554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-5.8900000107314554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-5.8900000107314554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8.9200000166893005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8.9200000166893005</v>
      </c>
      <c r="J27" s="60"/>
      <c r="K27" s="38"/>
      <c r="L27" s="60">
        <f>H27+J27</f>
        <v>0</v>
      </c>
      <c r="M27" s="38">
        <f>I27+K27</f>
        <v>8.9200000166893005</v>
      </c>
    </row>
    <row r="28" spans="1:13" x14ac:dyDescent="0.2">
      <c r="A28" s="9">
        <v>12</v>
      </c>
      <c r="B28" s="7"/>
      <c r="C28" s="18" t="s">
        <v>36</v>
      </c>
      <c r="D28" s="60">
        <v>-134382</v>
      </c>
      <c r="E28" s="60">
        <v>-349396.36000001431</v>
      </c>
      <c r="F28" s="60">
        <f>H28-D28</f>
        <v>0</v>
      </c>
      <c r="G28" s="37">
        <f>I28-E28</f>
        <v>0</v>
      </c>
      <c r="H28" s="65">
        <f>D28</f>
        <v>-134382</v>
      </c>
      <c r="I28" s="66">
        <f>E28</f>
        <v>-349396.36000001431</v>
      </c>
      <c r="J28" s="60"/>
      <c r="K28" s="38"/>
      <c r="L28" s="60">
        <f>H28+J28</f>
        <v>-134382</v>
      </c>
      <c r="M28" s="38">
        <f>I28+K28</f>
        <v>-349396.36000001431</v>
      </c>
    </row>
    <row r="29" spans="1:13" x14ac:dyDescent="0.2">
      <c r="A29" s="9"/>
      <c r="B29" s="7" t="s">
        <v>37</v>
      </c>
      <c r="C29" s="6"/>
      <c r="D29" s="61">
        <v>-134382</v>
      </c>
      <c r="E29" s="39">
        <v>-349387.43999999762</v>
      </c>
      <c r="F29" s="61">
        <f t="shared" ref="F29:M29" si="8">SUM(F27:F28)</f>
        <v>0</v>
      </c>
      <c r="G29" s="39">
        <f t="shared" si="8"/>
        <v>0</v>
      </c>
      <c r="H29" s="61">
        <f>SUM(H27:H28)</f>
        <v>-134382</v>
      </c>
      <c r="I29" s="39">
        <f>SUM(I27:I28)</f>
        <v>-349387.43999999762</v>
      </c>
      <c r="J29" s="61">
        <f t="shared" si="8"/>
        <v>0</v>
      </c>
      <c r="K29" s="39">
        <f t="shared" si="8"/>
        <v>0</v>
      </c>
      <c r="L29" s="61">
        <f t="shared" si="8"/>
        <v>-134382</v>
      </c>
      <c r="M29" s="39">
        <f t="shared" si="8"/>
        <v>-349387.43999999762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0.44999999995343387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0.44999999995343387</v>
      </c>
      <c r="J40" s="60"/>
      <c r="K40" s="38"/>
      <c r="L40" s="60">
        <f t="shared" si="14"/>
        <v>0</v>
      </c>
      <c r="M40" s="38">
        <f t="shared" si="14"/>
        <v>0.44999999995343387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0.44999999995343387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0.44999999995343387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0.44999999995343387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0.44999999995343387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0.44999999995343387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0.44999999995343387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15686</v>
      </c>
      <c r="E51" s="60">
        <v>0</v>
      </c>
      <c r="F51" s="60">
        <f>H51-D51</f>
        <v>0</v>
      </c>
      <c r="G51" s="37">
        <f>I51-E51</f>
        <v>0</v>
      </c>
      <c r="H51" s="65">
        <f>D51</f>
        <v>15686</v>
      </c>
      <c r="I51" s="66">
        <f>E51</f>
        <v>0</v>
      </c>
      <c r="J51" s="60"/>
      <c r="K51" s="38"/>
      <c r="L51" s="60">
        <f>H51+J51</f>
        <v>15686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-71.340000001364388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-71.340000001364388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-71.340000001364388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D75" sqref="D7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43609622</v>
      </c>
      <c r="E11" s="60">
        <v>111242090</v>
      </c>
      <c r="F11" s="60">
        <f>H11-D11</f>
        <v>0</v>
      </c>
      <c r="G11" s="37">
        <f>I11-E11</f>
        <v>0</v>
      </c>
      <c r="H11" s="65">
        <f>D11</f>
        <v>43609622</v>
      </c>
      <c r="I11" s="66">
        <f>E11</f>
        <v>111242090</v>
      </c>
      <c r="J11" s="60"/>
      <c r="K11" s="38"/>
      <c r="L11" s="60">
        <f t="shared" ref="L11:M15" si="0">H11+J11</f>
        <v>43609622</v>
      </c>
      <c r="M11" s="38">
        <f t="shared" si="0"/>
        <v>111242090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553423</v>
      </c>
      <c r="E13" s="60">
        <v>1469905</v>
      </c>
      <c r="F13" s="60">
        <f t="shared" si="1"/>
        <v>0</v>
      </c>
      <c r="G13" s="37">
        <f t="shared" si="1"/>
        <v>0</v>
      </c>
      <c r="H13" s="65">
        <f t="shared" si="2"/>
        <v>553423</v>
      </c>
      <c r="I13" s="66">
        <f t="shared" si="2"/>
        <v>1469905</v>
      </c>
      <c r="J13" s="60"/>
      <c r="K13" s="38"/>
      <c r="L13" s="60">
        <f t="shared" si="0"/>
        <v>553423</v>
      </c>
      <c r="M13" s="38">
        <f t="shared" si="0"/>
        <v>1469905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44163045</v>
      </c>
      <c r="E16" s="39">
        <v>112711995</v>
      </c>
      <c r="F16" s="61">
        <f t="shared" ref="F16:M16" si="3">SUM(F11:F15)</f>
        <v>0</v>
      </c>
      <c r="G16" s="39">
        <f t="shared" si="3"/>
        <v>0</v>
      </c>
      <c r="H16" s="61">
        <f>SUM(H11:H15)</f>
        <v>44163045</v>
      </c>
      <c r="I16" s="39">
        <f>SUM(I11:I15)</f>
        <v>112711995</v>
      </c>
      <c r="J16" s="61">
        <f t="shared" si="3"/>
        <v>0</v>
      </c>
      <c r="K16" s="39">
        <f t="shared" si="3"/>
        <v>0</v>
      </c>
      <c r="L16" s="61">
        <f t="shared" si="3"/>
        <v>44163045</v>
      </c>
      <c r="M16" s="39">
        <f t="shared" si="3"/>
        <v>112711995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-61703776</v>
      </c>
      <c r="E19" s="60">
        <v>-155304261</v>
      </c>
      <c r="F19" s="60">
        <f>H19-D19</f>
        <v>0</v>
      </c>
      <c r="G19" s="37">
        <f>I19-E19</f>
        <v>0</v>
      </c>
      <c r="H19" s="65">
        <f t="shared" si="4"/>
        <v>-61703776</v>
      </c>
      <c r="I19" s="66">
        <f t="shared" si="4"/>
        <v>-155304261</v>
      </c>
      <c r="J19" s="60"/>
      <c r="K19" s="38"/>
      <c r="L19" s="60">
        <f t="shared" ref="L19:M23" si="5">H19+J19</f>
        <v>-61703776</v>
      </c>
      <c r="M19" s="38">
        <f t="shared" si="5"/>
        <v>-155304261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-2604000</v>
      </c>
      <c r="E21" s="60">
        <v>-7068986</v>
      </c>
      <c r="F21" s="60">
        <f t="shared" si="6"/>
        <v>0</v>
      </c>
      <c r="G21" s="37">
        <f t="shared" si="6"/>
        <v>0</v>
      </c>
      <c r="H21" s="65">
        <f t="shared" si="4"/>
        <v>-2604000</v>
      </c>
      <c r="I21" s="66">
        <f t="shared" si="4"/>
        <v>-7068986</v>
      </c>
      <c r="J21" s="60"/>
      <c r="K21" s="38"/>
      <c r="L21" s="60">
        <f t="shared" si="5"/>
        <v>-2604000</v>
      </c>
      <c r="M21" s="38">
        <f t="shared" si="5"/>
        <v>-7068986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3607</v>
      </c>
      <c r="E23" s="60">
        <v>9896</v>
      </c>
      <c r="F23" s="60">
        <f t="shared" si="6"/>
        <v>0</v>
      </c>
      <c r="G23" s="37">
        <f t="shared" si="6"/>
        <v>0</v>
      </c>
      <c r="H23" s="65">
        <f t="shared" si="4"/>
        <v>3607</v>
      </c>
      <c r="I23" s="66">
        <f t="shared" si="4"/>
        <v>9896</v>
      </c>
      <c r="J23" s="60"/>
      <c r="K23" s="38"/>
      <c r="L23" s="60">
        <f t="shared" si="5"/>
        <v>3607</v>
      </c>
      <c r="M23" s="38">
        <f t="shared" si="5"/>
        <v>9896</v>
      </c>
    </row>
    <row r="24" spans="1:13" x14ac:dyDescent="0.2">
      <c r="A24" s="9"/>
      <c r="B24" s="7" t="s">
        <v>33</v>
      </c>
      <c r="C24" s="6"/>
      <c r="D24" s="61">
        <v>-64304169</v>
      </c>
      <c r="E24" s="39">
        <v>-162363351</v>
      </c>
      <c r="F24" s="61">
        <f t="shared" ref="F24:M24" si="7">SUM(F19:F23)</f>
        <v>0</v>
      </c>
      <c r="G24" s="39">
        <f t="shared" si="7"/>
        <v>0</v>
      </c>
      <c r="H24" s="61">
        <f>SUM(H19:H23)</f>
        <v>-64304169</v>
      </c>
      <c r="I24" s="39">
        <f>SUM(I19:I23)</f>
        <v>-162363351</v>
      </c>
      <c r="J24" s="61">
        <f t="shared" si="7"/>
        <v>0</v>
      </c>
      <c r="K24" s="39">
        <f t="shared" si="7"/>
        <v>0</v>
      </c>
      <c r="L24" s="61">
        <f t="shared" si="7"/>
        <v>-64304169</v>
      </c>
      <c r="M24" s="39">
        <f t="shared" si="7"/>
        <v>-162363351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86031792</v>
      </c>
      <c r="E27" s="60">
        <v>234504731</v>
      </c>
      <c r="F27" s="60">
        <f>H27-D27</f>
        <v>0</v>
      </c>
      <c r="G27" s="37">
        <f>I27-E27</f>
        <v>0</v>
      </c>
      <c r="H27" s="65">
        <f>D27</f>
        <v>86031792</v>
      </c>
      <c r="I27" s="66">
        <f>E27</f>
        <v>234504731</v>
      </c>
      <c r="J27" s="60"/>
      <c r="K27" s="38"/>
      <c r="L27" s="60">
        <f>H27+J27</f>
        <v>86031792</v>
      </c>
      <c r="M27" s="38">
        <f>I27+K27</f>
        <v>234504731</v>
      </c>
    </row>
    <row r="28" spans="1:13" x14ac:dyDescent="0.2">
      <c r="A28" s="9">
        <v>12</v>
      </c>
      <c r="B28" s="7"/>
      <c r="C28" s="18" t="s">
        <v>36</v>
      </c>
      <c r="D28" s="60">
        <v>-84236884</v>
      </c>
      <c r="E28" s="60">
        <v>-229653994</v>
      </c>
      <c r="F28" s="60">
        <f>H28-D28</f>
        <v>0</v>
      </c>
      <c r="G28" s="37">
        <f>I28-E28</f>
        <v>0</v>
      </c>
      <c r="H28" s="65">
        <f>D28</f>
        <v>-84236884</v>
      </c>
      <c r="I28" s="66">
        <f>E28</f>
        <v>-229653994</v>
      </c>
      <c r="J28" s="60"/>
      <c r="K28" s="38"/>
      <c r="L28" s="60">
        <f>H28+J28</f>
        <v>-84236884</v>
      </c>
      <c r="M28" s="38">
        <f>I28+K28</f>
        <v>-229653994</v>
      </c>
    </row>
    <row r="29" spans="1:13" x14ac:dyDescent="0.2">
      <c r="A29" s="9"/>
      <c r="B29" s="7" t="s">
        <v>37</v>
      </c>
      <c r="C29" s="6"/>
      <c r="D29" s="61">
        <v>1794908</v>
      </c>
      <c r="E29" s="39">
        <v>4850737</v>
      </c>
      <c r="F29" s="61">
        <f t="shared" ref="F29:M29" si="8">SUM(F27:F28)</f>
        <v>0</v>
      </c>
      <c r="G29" s="39">
        <f t="shared" si="8"/>
        <v>0</v>
      </c>
      <c r="H29" s="61">
        <f>SUM(H27:H28)</f>
        <v>1794908</v>
      </c>
      <c r="I29" s="39">
        <f>SUM(I27:I28)</f>
        <v>4850737</v>
      </c>
      <c r="J29" s="61">
        <f t="shared" si="8"/>
        <v>0</v>
      </c>
      <c r="K29" s="39">
        <f t="shared" si="8"/>
        <v>0</v>
      </c>
      <c r="L29" s="61">
        <f t="shared" si="8"/>
        <v>1794908</v>
      </c>
      <c r="M29" s="39">
        <f t="shared" si="8"/>
        <v>4850737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9915589</v>
      </c>
      <c r="E39" s="60">
        <v>26282287</v>
      </c>
      <c r="F39" s="60">
        <f t="shared" ref="F39:G41" si="13">H39-D39</f>
        <v>0</v>
      </c>
      <c r="G39" s="37">
        <f t="shared" si="13"/>
        <v>0</v>
      </c>
      <c r="H39" s="65">
        <f t="shared" si="12"/>
        <v>9915589</v>
      </c>
      <c r="I39" s="66">
        <f t="shared" si="12"/>
        <v>26282287</v>
      </c>
      <c r="J39" s="60"/>
      <c r="K39" s="38"/>
      <c r="L39" s="60">
        <f t="shared" ref="L39:M41" si="14">H39+J39</f>
        <v>9915589</v>
      </c>
      <c r="M39" s="38">
        <f t="shared" si="14"/>
        <v>26282287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-300337</v>
      </c>
      <c r="E40" s="60">
        <v>-869476</v>
      </c>
      <c r="F40" s="60">
        <f t="shared" si="13"/>
        <v>0</v>
      </c>
      <c r="G40" s="37">
        <f t="shared" si="13"/>
        <v>0</v>
      </c>
      <c r="H40" s="65">
        <f t="shared" si="12"/>
        <v>-300337</v>
      </c>
      <c r="I40" s="66">
        <f t="shared" si="12"/>
        <v>-869476</v>
      </c>
      <c r="J40" s="60"/>
      <c r="K40" s="38"/>
      <c r="L40" s="60">
        <f t="shared" si="14"/>
        <v>-300337</v>
      </c>
      <c r="M40" s="38">
        <f t="shared" si="14"/>
        <v>-869476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-300337</v>
      </c>
      <c r="E42" s="39">
        <v>-869476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-300337</v>
      </c>
      <c r="I42" s="39">
        <f>SUM(I40:I41)</f>
        <v>-869476</v>
      </c>
      <c r="J42" s="61">
        <f t="shared" si="15"/>
        <v>0</v>
      </c>
      <c r="K42" s="39">
        <f t="shared" si="15"/>
        <v>0</v>
      </c>
      <c r="L42" s="61">
        <f t="shared" si="15"/>
        <v>-300337</v>
      </c>
      <c r="M42" s="39">
        <f t="shared" si="15"/>
        <v>-869476</v>
      </c>
    </row>
    <row r="43" spans="1:13" ht="21" customHeight="1" x14ac:dyDescent="0.2">
      <c r="A43" s="9"/>
      <c r="B43" s="7" t="s">
        <v>49</v>
      </c>
      <c r="C43" s="6"/>
      <c r="D43" s="61">
        <v>9615252</v>
      </c>
      <c r="E43" s="39">
        <v>25412811</v>
      </c>
      <c r="F43" s="61">
        <f t="shared" ref="F43:M43" si="16">F42+F39</f>
        <v>0</v>
      </c>
      <c r="G43" s="39">
        <f t="shared" si="16"/>
        <v>0</v>
      </c>
      <c r="H43" s="61">
        <f>H42+H39</f>
        <v>9615252</v>
      </c>
      <c r="I43" s="39">
        <f>I42+I39</f>
        <v>25412811</v>
      </c>
      <c r="J43" s="61">
        <f t="shared" si="16"/>
        <v>0</v>
      </c>
      <c r="K43" s="39">
        <f t="shared" si="16"/>
        <v>0</v>
      </c>
      <c r="L43" s="61">
        <f t="shared" si="16"/>
        <v>9615252</v>
      </c>
      <c r="M43" s="39">
        <f t="shared" si="16"/>
        <v>25412811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8730964</v>
      </c>
      <c r="E49" s="60">
        <v>22179347.98577122</v>
      </c>
      <c r="F49" s="60">
        <f>H49-D49</f>
        <v>0</v>
      </c>
      <c r="G49" s="37">
        <f>I49-E49</f>
        <v>0</v>
      </c>
      <c r="H49" s="65">
        <f>D49</f>
        <v>8730964</v>
      </c>
      <c r="I49" s="66">
        <f>E49</f>
        <v>22179347.98577122</v>
      </c>
      <c r="J49" s="60"/>
      <c r="K49" s="38"/>
      <c r="L49" s="60">
        <f>H49+J49</f>
        <v>8730964</v>
      </c>
      <c r="M49" s="38">
        <f>I49+K49</f>
        <v>22179347.98577122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-1700059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-1700059</v>
      </c>
      <c r="J54" s="60"/>
      <c r="K54" s="38"/>
      <c r="L54" s="60">
        <f>H54+J54</f>
        <v>0</v>
      </c>
      <c r="M54" s="38">
        <f>I54+K54</f>
        <v>-1700059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-1700059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-1700059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-1700059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-98300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-98300</v>
      </c>
      <c r="J77" s="60"/>
      <c r="K77" s="38"/>
      <c r="L77" s="60">
        <f t="shared" si="22"/>
        <v>0</v>
      </c>
      <c r="M77" s="38">
        <f t="shared" si="22"/>
        <v>-98300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993180.98577122018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993180.98577122018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993180.98577122018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f>'TX-EGM-FLSH'!D11+'TX-HPLR-FLSH'!D11+'TX-HPLC-FLSH'!D11</f>
        <v>58078007</v>
      </c>
      <c r="E11" s="38">
        <f>'TX-EGM-FLSH'!E11+'TX-HPLR-FLSH'!E11+'TX-HPLC-FLSH'!E11</f>
        <v>149214913</v>
      </c>
      <c r="F11" s="60">
        <f>H11-D11</f>
        <v>0</v>
      </c>
      <c r="G11" s="37">
        <f>I11-E11</f>
        <v>0</v>
      </c>
      <c r="H11" s="60">
        <f>'TX-EGM-FLSH'!H11+'TX-HPLR-FLSH'!H11+'TX-HPLC-FLSH'!H11</f>
        <v>58078007</v>
      </c>
      <c r="I11" s="38">
        <f>'TX-EGM-FLSH'!I11+'TX-HPLR-FLSH'!I11+'TX-HPLC-FLSH'!I11</f>
        <v>149214913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58078007</v>
      </c>
      <c r="M11" s="38">
        <f t="shared" si="0"/>
        <v>149214913</v>
      </c>
    </row>
    <row r="12" spans="1:26" x14ac:dyDescent="0.2">
      <c r="A12" s="9">
        <v>2</v>
      </c>
      <c r="B12" s="7"/>
      <c r="C12" s="18" t="s">
        <v>26</v>
      </c>
      <c r="D12" s="60">
        <f>'TX-EGM-FLSH'!D12+'TX-HPLR-FLSH'!D12+'TX-HPLC-FLSH'!D12</f>
        <v>0</v>
      </c>
      <c r="E12" s="38">
        <f>'TX-EGM-FLSH'!E12+'TX-HPLR-FLSH'!E12+'TX-HPLC-FLSH'!E12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f>'TX-EGM-FLSH'!D13+'TX-HPLR-FLSH'!D13+'TX-HPLC-FLSH'!D13</f>
        <v>784655</v>
      </c>
      <c r="E13" s="38">
        <f>'TX-EGM-FLSH'!E13+'TX-HPLR-FLSH'!E13+'TX-HPLC-FLSH'!E13</f>
        <v>2093281</v>
      </c>
      <c r="F13" s="60">
        <f t="shared" si="1"/>
        <v>0</v>
      </c>
      <c r="G13" s="37">
        <f t="shared" si="1"/>
        <v>0</v>
      </c>
      <c r="H13" s="60">
        <f>'TX-EGM-FLSH'!H13+'TX-HPLR-FLSH'!H13+'TX-HPLC-FLSH'!H13</f>
        <v>784655</v>
      </c>
      <c r="I13" s="38">
        <f>'TX-EGM-FLSH'!I13+'TX-HPLR-FLSH'!I13+'TX-HPLC-FLSH'!I13</f>
        <v>2093281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784655</v>
      </c>
      <c r="M13" s="38">
        <f t="shared" si="0"/>
        <v>2093281</v>
      </c>
    </row>
    <row r="14" spans="1:26" x14ac:dyDescent="0.2">
      <c r="A14" s="9">
        <v>4</v>
      </c>
      <c r="B14" s="7"/>
      <c r="C14" s="18" t="s">
        <v>28</v>
      </c>
      <c r="D14" s="60">
        <f>'TX-EGM-FLSH'!D14+'TX-HPLR-FLSH'!D14+'TX-HPLC-FLSH'!D14</f>
        <v>0</v>
      </c>
      <c r="E14" s="38">
        <f>'TX-EGM-FLSH'!E14+'TX-HPLR-FLSH'!E14+'TX-HPLC-FLSH'!E14</f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f>'TX-EGM-FLSH'!D15+'TX-HPLR-FLSH'!D15+'TX-HPLC-FLSH'!D15</f>
        <v>0</v>
      </c>
      <c r="E15" s="38">
        <f>'TX-EGM-FLSH'!E15+'TX-HPLR-FLSH'!E15+'TX-HPLC-FLSH'!E15</f>
        <v>120000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120000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30</v>
      </c>
      <c r="C16" s="6"/>
      <c r="D16" s="61">
        <f>SUM(D11:D15)</f>
        <v>58862662</v>
      </c>
      <c r="E16" s="39">
        <f>SUM(E11:E15)</f>
        <v>151428194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58862662</v>
      </c>
      <c r="I16" s="39">
        <f t="shared" si="2"/>
        <v>151428194</v>
      </c>
      <c r="J16" s="61">
        <f t="shared" si="2"/>
        <v>0</v>
      </c>
      <c r="K16" s="39">
        <f t="shared" si="2"/>
        <v>0</v>
      </c>
      <c r="L16" s="61">
        <f t="shared" si="2"/>
        <v>58862662</v>
      </c>
      <c r="M16" s="39">
        <f t="shared" si="2"/>
        <v>151428194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f>'TX-EGM-FLSH'!D19+'TX-HPLR-FLSH'!D19+'TX-HPLC-FLSH'!D19</f>
        <v>-66478131</v>
      </c>
      <c r="E19" s="38">
        <f>'TX-EGM-FLSH'!E19+'TX-HPLR-FLSH'!E19+'TX-HPLC-FLSH'!E19</f>
        <v>-167531871</v>
      </c>
      <c r="F19" s="60">
        <f>H19-D19</f>
        <v>0</v>
      </c>
      <c r="G19" s="37">
        <f>I19-E19</f>
        <v>0</v>
      </c>
      <c r="H19" s="60">
        <f>'TX-EGM-FLSH'!H19+'TX-HPLR-FLSH'!H19+'TX-HPLC-FLSH'!H19</f>
        <v>-66478131</v>
      </c>
      <c r="I19" s="38">
        <f>'TX-EGM-FLSH'!I19+'TX-HPLR-FLSH'!I19+'TX-HPLC-FLSH'!I19</f>
        <v>-167531871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-66478131</v>
      </c>
      <c r="M19" s="38">
        <f t="shared" si="3"/>
        <v>-167531871</v>
      </c>
    </row>
    <row r="20" spans="1:13" x14ac:dyDescent="0.2">
      <c r="A20" s="9">
        <v>7</v>
      </c>
      <c r="B20" s="7"/>
      <c r="C20" s="18" t="s">
        <v>26</v>
      </c>
      <c r="D20" s="60">
        <f>'TX-EGM-FLSH'!D20+'TX-HPLR-FLSH'!D20+'TX-HPLC-FLSH'!D20</f>
        <v>0</v>
      </c>
      <c r="E20" s="38">
        <f>'TX-EGM-FLSH'!E20+'TX-HPLR-FLSH'!E20+'TX-HPLC-FLSH'!E20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f>'TX-EGM-FLSH'!D21+'TX-HPLR-FLSH'!D21+'TX-HPLC-FLSH'!D21</f>
        <v>-2623000</v>
      </c>
      <c r="E21" s="38">
        <f>'TX-EGM-FLSH'!E21+'TX-HPLR-FLSH'!E21+'TX-HPLC-FLSH'!E21</f>
        <v>-7119636</v>
      </c>
      <c r="F21" s="60">
        <f t="shared" si="4"/>
        <v>0</v>
      </c>
      <c r="G21" s="37">
        <f t="shared" si="4"/>
        <v>0</v>
      </c>
      <c r="H21" s="60">
        <f>'TX-EGM-FLSH'!H21+'TX-HPLR-FLSH'!H21+'TX-HPLC-FLSH'!H21</f>
        <v>-2623000</v>
      </c>
      <c r="I21" s="38">
        <f>'TX-EGM-FLSH'!I21+'TX-HPLR-FLSH'!I21+'TX-HPLC-FLSH'!I21</f>
        <v>-7119636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-2623000</v>
      </c>
      <c r="M21" s="38">
        <f t="shared" si="3"/>
        <v>-7119636</v>
      </c>
    </row>
    <row r="22" spans="1:13" x14ac:dyDescent="0.2">
      <c r="A22" s="9">
        <v>9</v>
      </c>
      <c r="B22" s="7"/>
      <c r="C22" s="18" t="s">
        <v>28</v>
      </c>
      <c r="D22" s="60">
        <f>'TX-EGM-FLSH'!D22+'TX-HPLR-FLSH'!D22+'TX-HPLC-FLSH'!D22</f>
        <v>0</v>
      </c>
      <c r="E22" s="38">
        <f>'TX-EGM-FLSH'!E22+'TX-HPLR-FLSH'!E22+'TX-HPLC-FLSH'!E22</f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f>'TX-EGM-FLSH'!D23+'TX-HPLR-FLSH'!D23+'TX-HPLC-FLSH'!D23</f>
        <v>19293</v>
      </c>
      <c r="E23" s="38">
        <f>'TX-EGM-FLSH'!E23+'TX-HPLR-FLSH'!E23+'TX-HPLC-FLSH'!E23</f>
        <v>52486</v>
      </c>
      <c r="F23" s="60">
        <f t="shared" si="4"/>
        <v>0</v>
      </c>
      <c r="G23" s="37">
        <f t="shared" si="4"/>
        <v>0</v>
      </c>
      <c r="H23" s="60">
        <f>'TX-EGM-FLSH'!H23+'TX-HPLR-FLSH'!H23+'TX-HPLC-FLSH'!H23</f>
        <v>19293</v>
      </c>
      <c r="I23" s="38">
        <f>'TX-EGM-FLSH'!I23+'TX-HPLR-FLSH'!I23+'TX-HPLC-FLSH'!I23</f>
        <v>52486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19293</v>
      </c>
      <c r="M23" s="38">
        <f t="shared" si="3"/>
        <v>52486</v>
      </c>
    </row>
    <row r="24" spans="1:13" x14ac:dyDescent="0.2">
      <c r="A24" s="9"/>
      <c r="B24" s="7" t="s">
        <v>33</v>
      </c>
      <c r="C24" s="6"/>
      <c r="D24" s="61">
        <f>SUM(D19:D23)</f>
        <v>-69081838</v>
      </c>
      <c r="E24" s="39">
        <f>SUM(E19:E23)</f>
        <v>-174599021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-69081838</v>
      </c>
      <c r="I24" s="39">
        <f t="shared" si="5"/>
        <v>-174599021</v>
      </c>
      <c r="J24" s="61">
        <f t="shared" si="5"/>
        <v>0</v>
      </c>
      <c r="K24" s="39">
        <f t="shared" si="5"/>
        <v>0</v>
      </c>
      <c r="L24" s="61">
        <f t="shared" si="5"/>
        <v>-69081838</v>
      </c>
      <c r="M24" s="39">
        <f t="shared" si="5"/>
        <v>-174599021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f>'TX-EGM-FLSH'!D27+'TX-HPLR-FLSH'!D27+'TX-HPLC-FLSH'!D27</f>
        <v>110343356</v>
      </c>
      <c r="E27" s="38">
        <f>'TX-EGM-FLSH'!E27+'TX-HPLR-FLSH'!E27+'TX-HPLC-FLSH'!E27</f>
        <v>302310616</v>
      </c>
      <c r="F27" s="60">
        <f>H27-D27</f>
        <v>0</v>
      </c>
      <c r="G27" s="37">
        <f>I27-E27</f>
        <v>0</v>
      </c>
      <c r="H27" s="60">
        <f>'TX-EGM-FLSH'!H27+'TX-HPLR-FLSH'!H27+'TX-HPLC-FLSH'!H27</f>
        <v>110343356</v>
      </c>
      <c r="I27" s="38">
        <f>'TX-EGM-FLSH'!I27+'TX-HPLR-FLSH'!I27+'TX-HPLC-FLSH'!I27</f>
        <v>302310616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110343356</v>
      </c>
      <c r="M27" s="38">
        <f>I27+K27</f>
        <v>302310616</v>
      </c>
    </row>
    <row r="28" spans="1:13" x14ac:dyDescent="0.2">
      <c r="A28" s="9">
        <v>12</v>
      </c>
      <c r="B28" s="7"/>
      <c r="C28" s="18" t="s">
        <v>36</v>
      </c>
      <c r="D28" s="60">
        <f>'TX-EGM-FLSH'!D28+'TX-HPLR-FLSH'!D28+'TX-HPLC-FLSH'!D28</f>
        <v>-109651946</v>
      </c>
      <c r="E28" s="38">
        <f>'TX-EGM-FLSH'!E28+'TX-HPLR-FLSH'!E28+'TX-HPLC-FLSH'!E28</f>
        <v>-300514208</v>
      </c>
      <c r="F28" s="60">
        <f>H28-D28</f>
        <v>0</v>
      </c>
      <c r="G28" s="37">
        <f>I28-E28</f>
        <v>0</v>
      </c>
      <c r="H28" s="60">
        <f>'TX-EGM-FLSH'!H28+'TX-HPLR-FLSH'!H28+'TX-HPLC-FLSH'!H28</f>
        <v>-109651946</v>
      </c>
      <c r="I28" s="38">
        <f>'TX-EGM-FLSH'!I28+'TX-HPLR-FLSH'!I28+'TX-HPLC-FLSH'!I28</f>
        <v>-300514208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-109651946</v>
      </c>
      <c r="M28" s="38">
        <f>I28+K28</f>
        <v>-300514208</v>
      </c>
    </row>
    <row r="29" spans="1:13" x14ac:dyDescent="0.2">
      <c r="A29" s="9"/>
      <c r="B29" s="7" t="s">
        <v>37</v>
      </c>
      <c r="C29" s="6"/>
      <c r="D29" s="61">
        <f>SUM(D27:D28)</f>
        <v>691410</v>
      </c>
      <c r="E29" s="39">
        <f>SUM(E27:E28)</f>
        <v>1796408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691410</v>
      </c>
      <c r="I29" s="39">
        <f t="shared" si="6"/>
        <v>1796408</v>
      </c>
      <c r="J29" s="61">
        <f t="shared" si="6"/>
        <v>0</v>
      </c>
      <c r="K29" s="39">
        <f t="shared" si="6"/>
        <v>0</v>
      </c>
      <c r="L29" s="61">
        <f t="shared" si="6"/>
        <v>691410</v>
      </c>
      <c r="M29" s="39">
        <f t="shared" si="6"/>
        <v>1796408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f>'TX-EGM-FLSH'!D32+'TX-HPLR-FLSH'!D32+'TX-HPLC-FLSH'!D32</f>
        <v>0</v>
      </c>
      <c r="E32" s="38">
        <f>'TX-EGM-FLSH'!E32+'TX-HPLR-FLSH'!E32+'TX-HPLC-FLSH'!E32</f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f>'TX-EGM-FLSH'!D33+'TX-HPLR-FLSH'!D33+'TX-HPLC-FLSH'!D33</f>
        <v>0</v>
      </c>
      <c r="E33" s="38">
        <f>'TX-EGM-FLSH'!E33+'TX-HPLR-FLSH'!E33+'TX-HPLC-FLSH'!E33</f>
        <v>0</v>
      </c>
      <c r="F33" s="60">
        <f t="shared" ref="F33:G35" si="8">H33-D33</f>
        <v>0</v>
      </c>
      <c r="G33" s="37">
        <f t="shared" si="8"/>
        <v>0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f>'TX-EGM-FLSH'!D34+'TX-HPLR-FLSH'!D34+'TX-HPLC-FLSH'!D34</f>
        <v>0</v>
      </c>
      <c r="E34" s="38">
        <f>'TX-EGM-FLSH'!E34+'TX-HPLR-FLSH'!E34+'TX-HPLC-FLSH'!E34</f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f>'TX-EGM-FLSH'!D35+'TX-HPLR-FLSH'!D35+'TX-HPLC-FLSH'!D35</f>
        <v>0</v>
      </c>
      <c r="E35" s="38">
        <f>'TX-EGM-FLSH'!E35+'TX-HPLR-FLSH'!E35+'TX-HPLC-FLSH'!E35</f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f>'TX-EGM-FLSH'!D39+'TX-HPLR-FLSH'!D39+'TX-HPLC-FLSH'!D39</f>
        <v>9915589</v>
      </c>
      <c r="E39" s="38">
        <f>'TX-EGM-FLSH'!E39+'TX-HPLR-FLSH'!E39+'TX-HPLC-FLSH'!E39</f>
        <v>26282287</v>
      </c>
      <c r="F39" s="60">
        <f t="shared" ref="F39:G41" si="10">H39-D39</f>
        <v>0</v>
      </c>
      <c r="G39" s="37">
        <f t="shared" si="10"/>
        <v>0</v>
      </c>
      <c r="H39" s="60">
        <f>'TX-EGM-FLSH'!H39+'TX-HPLR-FLSH'!H39+'TX-HPLC-FLSH'!H39</f>
        <v>9915589</v>
      </c>
      <c r="I39" s="38">
        <f>'TX-EGM-FLSH'!I39+'TX-HPLR-FLSH'!I39+'TX-HPLC-FLSH'!I39</f>
        <v>26282287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1">H39+J39</f>
        <v>9915589</v>
      </c>
      <c r="M39" s="38">
        <f t="shared" si="11"/>
        <v>26282287</v>
      </c>
    </row>
    <row r="40" spans="1:13" ht="22.5" customHeight="1" x14ac:dyDescent="0.2">
      <c r="A40" s="9">
        <v>18</v>
      </c>
      <c r="B40" s="7"/>
      <c r="C40" s="18" t="s">
        <v>46</v>
      </c>
      <c r="D40" s="60">
        <f>'TX-EGM-FLSH'!D40+'TX-HPLR-FLSH'!D40+'TX-HPLC-FLSH'!D40</f>
        <v>-531569</v>
      </c>
      <c r="E40" s="38">
        <f>'TX-EGM-FLSH'!E40+'TX-HPLR-FLSH'!E40+'TX-HPLC-FLSH'!E40</f>
        <v>-1492851</v>
      </c>
      <c r="F40" s="60">
        <f t="shared" si="10"/>
        <v>0</v>
      </c>
      <c r="G40" s="37">
        <f t="shared" si="10"/>
        <v>0</v>
      </c>
      <c r="H40" s="60">
        <f>'TX-EGM-FLSH'!H40+'TX-HPLR-FLSH'!H40+'TX-HPLC-FLSH'!H40</f>
        <v>-531569</v>
      </c>
      <c r="I40" s="38">
        <f>'TX-EGM-FLSH'!I40+'TX-HPLR-FLSH'!I40+'TX-HPLC-FLSH'!I40</f>
        <v>-1492851</v>
      </c>
      <c r="J40" s="60">
        <f>'TX-EGM-FLSH'!J40+'TX-HPLR-FLSH'!J40</f>
        <v>0</v>
      </c>
      <c r="K40" s="38">
        <f>'TX-EGM-FLSH'!K40+'TX-HPLR-FLSH'!K40</f>
        <v>0</v>
      </c>
      <c r="L40" s="60">
        <f t="shared" si="11"/>
        <v>-531569</v>
      </c>
      <c r="M40" s="38">
        <f t="shared" si="11"/>
        <v>-1492851</v>
      </c>
    </row>
    <row r="41" spans="1:13" x14ac:dyDescent="0.2">
      <c r="A41" s="9">
        <v>19</v>
      </c>
      <c r="B41" s="7"/>
      <c r="C41" s="18" t="s">
        <v>47</v>
      </c>
      <c r="D41" s="60">
        <f>'TX-EGM-FLSH'!D41+'TX-HPLR-FLSH'!D41+'TX-HPLC-FLSH'!D41</f>
        <v>0</v>
      </c>
      <c r="E41" s="38">
        <f>'TX-EGM-FLSH'!E41+'TX-HPLR-FLSH'!E41+'TX-HPLC-FLSH'!E41</f>
        <v>0</v>
      </c>
      <c r="F41" s="60">
        <f t="shared" si="10"/>
        <v>0</v>
      </c>
      <c r="G41" s="37">
        <f t="shared" si="10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-531569</v>
      </c>
      <c r="E42" s="39">
        <f>SUM(E40:E41)</f>
        <v>-1492851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-531569</v>
      </c>
      <c r="I42" s="39">
        <f t="shared" si="12"/>
        <v>-1492851</v>
      </c>
      <c r="J42" s="61">
        <f t="shared" si="12"/>
        <v>0</v>
      </c>
      <c r="K42" s="39">
        <f t="shared" si="12"/>
        <v>0</v>
      </c>
      <c r="L42" s="61">
        <f t="shared" si="12"/>
        <v>-531569</v>
      </c>
      <c r="M42" s="39">
        <f t="shared" si="12"/>
        <v>-1492851</v>
      </c>
    </row>
    <row r="43" spans="1:13" ht="21" customHeight="1" x14ac:dyDescent="0.2">
      <c r="A43" s="9"/>
      <c r="B43" s="7" t="s">
        <v>49</v>
      </c>
      <c r="C43" s="6"/>
      <c r="D43" s="61">
        <f>D42+D39</f>
        <v>9384020</v>
      </c>
      <c r="E43" s="39">
        <f>E42+E39</f>
        <v>24789436</v>
      </c>
      <c r="F43" s="61">
        <f t="shared" ref="F43:M43" si="13">F42+F39</f>
        <v>0</v>
      </c>
      <c r="G43" s="39">
        <f t="shared" si="13"/>
        <v>0</v>
      </c>
      <c r="H43" s="61">
        <f t="shared" si="13"/>
        <v>9384020</v>
      </c>
      <c r="I43" s="39">
        <f t="shared" si="13"/>
        <v>24789436</v>
      </c>
      <c r="J43" s="61">
        <f t="shared" si="13"/>
        <v>0</v>
      </c>
      <c r="K43" s="39">
        <f t="shared" si="13"/>
        <v>0</v>
      </c>
      <c r="L43" s="61">
        <f t="shared" si="13"/>
        <v>9384020</v>
      </c>
      <c r="M43" s="39">
        <f t="shared" si="13"/>
        <v>24789436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f>'TX-EGM-FLSH'!D45+'TX-HPLR-FLSH'!D45+'TX-HPLC-FLSH'!D45</f>
        <v>0</v>
      </c>
      <c r="E45" s="38">
        <f>'TX-EGM-FLSH'!E45+'TX-HPLR-FLSH'!E45+'TX-HPLC-FLSH'!E45</f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f>'TX-EGM-FLSH'!D47+'TX-HPLR-FLSH'!D47+'TX-HPLC-FLSH'!D47</f>
        <v>0</v>
      </c>
      <c r="E47" s="38">
        <f>'TX-EGM-FLSH'!E47+'TX-HPLR-FLSH'!E47+'TX-HPLC-FLSH'!E47</f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f>'TX-EGM-FLSH'!D49+'TX-HPLR-FLSH'!D49+'TX-HPLC-FLSH'!D49</f>
        <v>143746</v>
      </c>
      <c r="E49" s="38">
        <f>'TX-EGM-FLSH'!E49+'TX-HPLR-FLSH'!E49+'TX-HPLC-FLSH'!E49</f>
        <v>365159.28316308185</v>
      </c>
      <c r="F49" s="60">
        <f>H49-D49</f>
        <v>0</v>
      </c>
      <c r="G49" s="37">
        <f>I49-E49</f>
        <v>0</v>
      </c>
      <c r="H49" s="60">
        <f>'TX-EGM-FLSH'!H49+'TX-HPLR-FLSH'!H49+'TX-HPLC-FLSH'!H49</f>
        <v>143746</v>
      </c>
      <c r="I49" s="38">
        <f>'TX-EGM-FLSH'!I49+'TX-HPLR-FLSH'!I49+'TX-HPLC-FLSH'!I49</f>
        <v>365159.28316308185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143746</v>
      </c>
      <c r="M49" s="38">
        <f>I49+K49</f>
        <v>365159.28316308185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f>'TX-EGM-FLSH'!D51+'TX-HPLR-FLSH'!D51+'TX-HPLC-FLSH'!D51</f>
        <v>0</v>
      </c>
      <c r="E51" s="38">
        <f>'TX-EGM-FLSH'!E51+'TX-HPLR-FLSH'!E51+'TX-HPLC-FLSH'!E51</f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f>'TX-EGM-FLSH'!D54+'TX-HPLR-FLSH'!D54+'TX-HPLC-FLSH'!D54</f>
        <v>0</v>
      </c>
      <c r="E54" s="38">
        <f>'TX-EGM-FLSH'!E54+'TX-HPLR-FLSH'!E54+'TX-HPLC-FLSH'!E54</f>
        <v>-2251456</v>
      </c>
      <c r="F54" s="60">
        <f>H54-D54</f>
        <v>0</v>
      </c>
      <c r="G54" s="37">
        <f>I54-E54</f>
        <v>0</v>
      </c>
      <c r="H54" s="60">
        <f>'TX-EGM-FLSH'!H54+'TX-HPLR-FLSH'!H54+'TX-HPLC-FLSH'!H54</f>
        <v>0</v>
      </c>
      <c r="I54" s="38">
        <f>'TX-EGM-FLSH'!I54+'TX-HPLR-FLSH'!I54+'TX-HPLC-FLSH'!I54</f>
        <v>-2251456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-2251456</v>
      </c>
    </row>
    <row r="55" spans="1:15" x14ac:dyDescent="0.2">
      <c r="A55" s="9">
        <v>25</v>
      </c>
      <c r="B55" s="7"/>
      <c r="C55" s="18" t="s">
        <v>56</v>
      </c>
      <c r="D55" s="60">
        <f>'TX-EGM-FLSH'!D55+'TX-HPLR-FLSH'!D55+'TX-HPLC-FLSH'!D55</f>
        <v>0</v>
      </c>
      <c r="E55" s="38">
        <f>'TX-EGM-FLSH'!E55+'TX-HPLR-FLSH'!E55+'TX-HPLC-FLSH'!E55</f>
        <v>0</v>
      </c>
      <c r="F55" s="60">
        <f>H55-D55</f>
        <v>0</v>
      </c>
      <c r="G55" s="37">
        <f>I55-E55</f>
        <v>0</v>
      </c>
      <c r="H55" s="60">
        <f>'TX-EGM-FLSH'!H55+'TX-HPLR-FLSH'!H55+'TX-HPLC-FLSH'!H55</f>
        <v>0</v>
      </c>
      <c r="I55" s="38">
        <f>'TX-EGM-FLSH'!I55+'TX-HPLR-FLSH'!I55+'TX-HPLC-FLSH'!I55</f>
        <v>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-2251456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-2251456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-2251456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f>'TX-EGM-FLSH'!D59+'TX-HPLR-FLSH'!D59+'TX-HPLC-FLSH'!D59</f>
        <v>0</v>
      </c>
      <c r="E59" s="38">
        <f>'TX-EGM-FLSH'!E59+'TX-HPLR-FLSH'!E59+'TX-HPLC-FLSH'!E59</f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f>'TX-EGM-FLSH'!D60+'TX-HPLR-FLSH'!D60+'TX-HPLC-FLSH'!D60</f>
        <v>0</v>
      </c>
      <c r="E60" s="38">
        <f>'TX-EGM-FLSH'!E60+'TX-HPLR-FLSH'!E60+'TX-HPLC-FLSH'!E60</f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f>'TX-EGM-FLSH'!D64+'TX-HPLR-FLSH'!D64+'TX-HPLC-FLSH'!D64</f>
        <v>0</v>
      </c>
      <c r="E64" s="38">
        <f>'TX-EGM-FLSH'!E64+'TX-HPLR-FLSH'!E64+'TX-HPLC-FLSH'!E64</f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f>'TX-EGM-FLSH'!D65+'TX-HPLR-FLSH'!D65+'TX-HPLC-FLSH'!D65</f>
        <v>0</v>
      </c>
      <c r="E65" s="38">
        <f>'TX-EGM-FLSH'!E65+'TX-HPLR-FLSH'!E65+'TX-HPLC-FLSH'!E65</f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f>'TX-EGM-FLSH'!D70+'TX-HPLR-FLSH'!D70+'TX-HPLC-FLSH'!D70</f>
        <v>0</v>
      </c>
      <c r="E70" s="38">
        <f>'TX-EGM-FLSH'!E70+'TX-HPLR-FLSH'!E70+'TX-HPLC-FLSH'!E70</f>
        <v>-8691498.1899999995</v>
      </c>
      <c r="F70" s="60">
        <f>H70-D70</f>
        <v>0</v>
      </c>
      <c r="G70" s="37">
        <f>I70-E70</f>
        <v>0</v>
      </c>
      <c r="H70" s="60">
        <f>'TX-EGM-FLSH'!H70+'TX-HPLR-FLSH'!H70+'TX-HPLC-FLSH'!H70</f>
        <v>0</v>
      </c>
      <c r="I70" s="38">
        <f>'TX-EGM-FLSH'!I70+'TX-HPLR-FLSH'!I70+'TX-HPLC-FLSH'!I70</f>
        <v>-8691498.1899999995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-8691498.1899999995</v>
      </c>
    </row>
    <row r="71" spans="1:13" x14ac:dyDescent="0.2">
      <c r="A71" s="9">
        <v>31</v>
      </c>
      <c r="B71" s="3"/>
      <c r="C71" s="10" t="s">
        <v>68</v>
      </c>
      <c r="D71" s="60">
        <f>'TX-EGM-FLSH'!D71+'TX-HPLR-FLSH'!D71+'TX-HPLC-FLSH'!D71</f>
        <v>0</v>
      </c>
      <c r="E71" s="38">
        <f>'TX-EGM-FLSH'!E71+'TX-HPLR-FLSH'!E71+'TX-HPLC-FLSH'!E71</f>
        <v>7489615</v>
      </c>
      <c r="F71" s="60">
        <f>H71-D71</f>
        <v>0</v>
      </c>
      <c r="G71" s="37">
        <f>I71-E71</f>
        <v>0</v>
      </c>
      <c r="H71" s="60">
        <f>'TX-EGM-FLSH'!H71+'TX-HPLR-FLSH'!H71+'TX-HPLC-FLSH'!H71</f>
        <v>0</v>
      </c>
      <c r="I71" s="38">
        <f>'TX-EGM-FLSH'!I71+'TX-HPLR-FLSH'!I71+'TX-HPLC-FLSH'!I71</f>
        <v>7489615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7489615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-1201883.1899999995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-1201883.1899999995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-1201883.1899999995</v>
      </c>
    </row>
    <row r="73" spans="1:13" x14ac:dyDescent="0.2">
      <c r="A73" s="9">
        <v>32</v>
      </c>
      <c r="B73" s="3"/>
      <c r="C73" s="10" t="s">
        <v>70</v>
      </c>
      <c r="D73" s="60">
        <f>'TX-EGM-FLSH'!D73+'TX-HPLR-FLSH'!D73+'TX-HPLC-FLSH'!D73</f>
        <v>0</v>
      </c>
      <c r="E73" s="38">
        <f>'TX-EGM-FLSH'!E73+'TX-HPLR-FLSH'!E73+'TX-HPLC-FLSH'!E73</f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0">
        <f>'TX-EGM-FLSH'!D74+'TX-HPLR-FLSH'!D74+'TX-HPLC-FLSH'!D74</f>
        <v>0</v>
      </c>
      <c r="E74" s="38">
        <f>'TX-EGM-FLSH'!E74+'TX-HPLR-FLSH'!E74+'TX-HPLC-FLSH'!E74</f>
        <v>1296213.95</v>
      </c>
      <c r="F74" s="60">
        <f t="shared" ref="F74:G81" si="19">H74-D74</f>
        <v>0</v>
      </c>
      <c r="G74" s="37">
        <f t="shared" si="19"/>
        <v>0</v>
      </c>
      <c r="H74" s="60">
        <f>'TX-EGM-FLSH'!H74+'TX-HPLR-FLSH'!H74+'TX-HPLC-FLSH'!H74</f>
        <v>0</v>
      </c>
      <c r="I74" s="38">
        <f>'TX-EGM-FLSH'!I74+'TX-HPLR-FLSH'!I74+'TX-HPLC-FLSH'!I74</f>
        <v>1296213.95</v>
      </c>
      <c r="J74" s="60">
        <f>'TX-EGM-FLSH'!J74+'TX-HPLR-FLSH'!J74</f>
        <v>0</v>
      </c>
      <c r="K74" s="38">
        <f>'TX-EGM-FLSH'!K74+'TX-HPLR-FLSH'!K74</f>
        <v>0</v>
      </c>
      <c r="L74" s="60">
        <f t="shared" si="18"/>
        <v>0</v>
      </c>
      <c r="M74" s="38">
        <f t="shared" si="18"/>
        <v>1296213.95</v>
      </c>
    </row>
    <row r="75" spans="1:13" x14ac:dyDescent="0.2">
      <c r="A75" s="9">
        <v>34</v>
      </c>
      <c r="B75" s="3"/>
      <c r="C75" s="10" t="s">
        <v>72</v>
      </c>
      <c r="D75" s="60">
        <f>'TX-EGM-FLSH'!D75+'TX-HPLR-FLSH'!D75+'TX-HPLC-FLSH'!D75</f>
        <v>0</v>
      </c>
      <c r="E75" s="38">
        <f>'TX-EGM-FLSH'!E75+'TX-HPLR-FLSH'!E75+'TX-HPLC-FLSH'!E75</f>
        <v>2584</v>
      </c>
      <c r="F75" s="60">
        <f t="shared" si="19"/>
        <v>0</v>
      </c>
      <c r="G75" s="37">
        <f t="shared" si="19"/>
        <v>0</v>
      </c>
      <c r="H75" s="60">
        <f>'TX-EGM-FLSH'!H75+'TX-HPLR-FLSH'!H75+'TX-HPLC-FLSH'!H75</f>
        <v>0</v>
      </c>
      <c r="I75" s="38">
        <f>'TX-EGM-FLSH'!I75+'TX-HPLR-FLSH'!I75+'TX-HPLC-FLSH'!I75</f>
        <v>2584</v>
      </c>
      <c r="J75" s="60">
        <f>'TX-EGM-FLSH'!J75+'TX-HPLR-FLSH'!J75</f>
        <v>0</v>
      </c>
      <c r="K75" s="38">
        <f>'TX-EGM-FLSH'!K75+'TX-HPLR-FLSH'!K75</f>
        <v>0</v>
      </c>
      <c r="L75" s="60">
        <f t="shared" si="18"/>
        <v>0</v>
      </c>
      <c r="M75" s="38">
        <f t="shared" si="18"/>
        <v>2584</v>
      </c>
    </row>
    <row r="76" spans="1:13" x14ac:dyDescent="0.2">
      <c r="A76" s="9">
        <v>35</v>
      </c>
      <c r="B76" s="3"/>
      <c r="C76" s="10" t="s">
        <v>73</v>
      </c>
      <c r="D76" s="60">
        <f>'TX-EGM-FLSH'!D76+'TX-HPLR-FLSH'!D76+'TX-HPLC-FLSH'!D76</f>
        <v>0</v>
      </c>
      <c r="E76" s="38">
        <f>'TX-EGM-FLSH'!E76+'TX-HPLR-FLSH'!E76+'TX-HPLC-FLSH'!E76</f>
        <v>-1075</v>
      </c>
      <c r="F76" s="60">
        <f t="shared" si="19"/>
        <v>0</v>
      </c>
      <c r="G76" s="37">
        <f t="shared" si="19"/>
        <v>0</v>
      </c>
      <c r="H76" s="60">
        <f>'TX-EGM-FLSH'!H76+'TX-HPLR-FLSH'!H76+'TX-HPLC-FLSH'!H76</f>
        <v>0</v>
      </c>
      <c r="I76" s="38">
        <f>'TX-EGM-FLSH'!I76+'TX-HPLR-FLSH'!I76+'TX-HPLC-FLSH'!I76</f>
        <v>-1075</v>
      </c>
      <c r="J76" s="60">
        <f>'TX-EGM-FLSH'!J76+'TX-HPLR-FLSH'!J76</f>
        <v>0</v>
      </c>
      <c r="K76" s="38">
        <f>'TX-EGM-FLSH'!K76+'TX-HPLR-FLSH'!K76</f>
        <v>0</v>
      </c>
      <c r="L76" s="60">
        <f t="shared" si="18"/>
        <v>0</v>
      </c>
      <c r="M76" s="38">
        <f t="shared" si="18"/>
        <v>-1075</v>
      </c>
    </row>
    <row r="77" spans="1:13" x14ac:dyDescent="0.2">
      <c r="A77" s="9">
        <v>36</v>
      </c>
      <c r="B77" s="3"/>
      <c r="C77" s="10" t="s">
        <v>74</v>
      </c>
      <c r="D77" s="60">
        <f>'TX-EGM-FLSH'!D77+'TX-HPLR-FLSH'!D77+'TX-HPLC-FLSH'!D77</f>
        <v>0</v>
      </c>
      <c r="E77" s="38">
        <f>'TX-EGM-FLSH'!E77+'TX-HPLR-FLSH'!E77+'TX-HPLC-FLSH'!E77</f>
        <v>-98300</v>
      </c>
      <c r="F77" s="60">
        <f t="shared" si="19"/>
        <v>0</v>
      </c>
      <c r="G77" s="37">
        <f t="shared" si="19"/>
        <v>0</v>
      </c>
      <c r="H77" s="60">
        <f>'TX-EGM-FLSH'!H77+'TX-HPLR-FLSH'!H77+'TX-HPLC-FLSH'!H77</f>
        <v>0</v>
      </c>
      <c r="I77" s="38">
        <f>'TX-EGM-FLSH'!I77+'TX-HPLR-FLSH'!I77+'TX-HPLC-FLSH'!I77</f>
        <v>-98300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8"/>
        <v>0</v>
      </c>
      <c r="M77" s="38">
        <f t="shared" si="18"/>
        <v>-98300</v>
      </c>
    </row>
    <row r="78" spans="1:13" x14ac:dyDescent="0.2">
      <c r="A78" s="9">
        <v>37</v>
      </c>
      <c r="B78" s="3"/>
      <c r="C78" s="10" t="s">
        <v>75</v>
      </c>
      <c r="D78" s="60">
        <f>'TX-EGM-FLSH'!D78+'TX-HPLR-FLSH'!D78+'TX-HPLC-FLSH'!D78</f>
        <v>0</v>
      </c>
      <c r="E78" s="38">
        <f>'TX-EGM-FLSH'!E78+'TX-HPLR-FLSH'!E78+'TX-HPLC-FLSH'!E78</f>
        <v>0</v>
      </c>
      <c r="F78" s="60">
        <f t="shared" si="19"/>
        <v>0</v>
      </c>
      <c r="G78" s="37">
        <f t="shared" si="19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76</v>
      </c>
      <c r="D79" s="60">
        <f>'TX-EGM-FLSH'!D79+'TX-HPLR-FLSH'!D79+'TX-HPLC-FLSH'!D79</f>
        <v>0</v>
      </c>
      <c r="E79" s="38">
        <f>'TX-EGM-FLSH'!E79+'TX-HPLR-FLSH'!E79+'TX-HPLC-FLSH'!E79</f>
        <v>0</v>
      </c>
      <c r="F79" s="60">
        <f t="shared" si="19"/>
        <v>0</v>
      </c>
      <c r="G79" s="37">
        <f t="shared" si="19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0">
        <f>'TX-EGM-FLSH'!D80+'TX-HPLR-FLSH'!D80+'TX-HPLC-FLSH'!D80</f>
        <v>0</v>
      </c>
      <c r="E80" s="38">
        <f>'TX-EGM-FLSH'!E80+'TX-HPLR-FLSH'!E80+'TX-HPLC-FLSH'!E80</f>
        <v>0</v>
      </c>
      <c r="F80" s="60">
        <f t="shared" si="19"/>
        <v>0</v>
      </c>
      <c r="G80" s="37">
        <f t="shared" si="19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>
        <f>'TX-EGM-FLSH'!D81+'TX-HPLR-FLSH'!D81+'TX-HPLC-FLSH'!D81</f>
        <v>0</v>
      </c>
      <c r="E81" s="38">
        <f>'TX-EGM-FLSH'!E81+'TX-HPLR-FLSH'!E81+'TX-HPLC-FLSH'!E81</f>
        <v>102711</v>
      </c>
      <c r="F81" s="60">
        <f t="shared" si="19"/>
        <v>0</v>
      </c>
      <c r="G81" s="37">
        <f t="shared" si="19"/>
        <v>0</v>
      </c>
      <c r="H81" s="60">
        <f>'TX-EGM-FLSH'!H81+'TX-HPLR-FLSH'!H81+'TX-HPLC-FLSH'!H81</f>
        <v>0</v>
      </c>
      <c r="I81" s="38">
        <f>'TX-EGM-FLSH'!I81+'TX-HPLR-FLSH'!I81+'TX-HPLC-FLSH'!I81</f>
        <v>102711</v>
      </c>
      <c r="J81" s="60">
        <f>'TX-EGM-FLSH'!J81+'TX-HPLR-FLSH'!J81</f>
        <v>0</v>
      </c>
      <c r="K81" s="38">
        <f>'TX-EGM-FLSH'!K81+'TX-HPLR-FLSH'!K81</f>
        <v>0</v>
      </c>
      <c r="L81" s="60">
        <f t="shared" si="18"/>
        <v>0</v>
      </c>
      <c r="M81" s="38">
        <f t="shared" si="18"/>
        <v>102711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1628971.0431630723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1628971.0431630723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1628971.0431630723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165</v>
      </c>
      <c r="B85" s="3"/>
      <c r="E85" s="31">
        <f>+'TX-HPLR-FLSH'!E82+'TX-EGM-FLSH'!E82</f>
        <v>635790.0573918618</v>
      </c>
    </row>
    <row r="86" spans="1:67" s="3" customFormat="1" x14ac:dyDescent="0.2">
      <c r="A86" s="144"/>
      <c r="C86" s="10" t="s">
        <v>166</v>
      </c>
      <c r="D86" s="148">
        <f>'TX-EGM-FLSH'!D86+'TX-HPLR-FLSH'!D86</f>
        <v>0</v>
      </c>
      <c r="E86" s="148">
        <f>'TX-EGM-FLSH'!E86+'TX-HPLR-FLSH'!E86</f>
        <v>-166392</v>
      </c>
      <c r="F86" s="148">
        <f>'TX-EGM-FLSH'!F86+'TX-HPLR-FLSH'!F86</f>
        <v>0</v>
      </c>
      <c r="G86" s="148">
        <f>'TX-EGM-FLSH'!G86+'TX-HPLR-FLSH'!G86</f>
        <v>0</v>
      </c>
      <c r="H86" s="148">
        <f>'TX-EGM-FLSH'!H86+'TX-HPLR-FLSH'!H86+'TX-HPLC-FLSH'!H86</f>
        <v>0</v>
      </c>
      <c r="I86" s="148">
        <f>'TX-EGM-FLSH'!I86+'TX-HPLR-FLSH'!I86+'TX-HPLC-FLSH'!I86</f>
        <v>-166392</v>
      </c>
      <c r="J86" s="148">
        <f>'TX-EGM-FLSH'!J86+'TX-HPLR-FLSH'!J86</f>
        <v>0</v>
      </c>
      <c r="K86" s="148">
        <f>'TX-EGM-FLSH'!K86+'TX-HPLR-FLSH'!K86</f>
        <v>0</v>
      </c>
      <c r="L86" s="148">
        <f>'TX-EGM-FLSH'!L86+'TX-HPLR-FLSH'!L86</f>
        <v>0</v>
      </c>
      <c r="M86" s="148">
        <f>'TX-EGM-FLSH'!M86+'TX-HPLR-FLSH'!M86</f>
        <v>-166392</v>
      </c>
    </row>
    <row r="87" spans="1:67" s="3" customFormat="1" x14ac:dyDescent="0.2">
      <c r="A87" s="144"/>
      <c r="C87" s="10" t="s">
        <v>71</v>
      </c>
      <c r="D87" s="149">
        <f>'TX-EGM-FLSH'!D87+'TX-HPLR-FLSH'!D87</f>
        <v>0</v>
      </c>
      <c r="E87" s="149">
        <f>'TX-EGM-FLSH'!E87+'TX-HPLR-FLSH'!E87</f>
        <v>0</v>
      </c>
      <c r="F87" s="149">
        <f>'TX-EGM-FLSH'!F87+'TX-HPLR-FLSH'!F87</f>
        <v>0</v>
      </c>
      <c r="G87" s="149">
        <f>'TX-EGM-FLSH'!G87+'TX-HPLR-FLSH'!G87</f>
        <v>0</v>
      </c>
      <c r="H87" s="149">
        <f>'TX-EGM-FLSH'!H87+'TX-HPLR-FLSH'!H87+'TX-HPLC-FLSH'!H87</f>
        <v>0</v>
      </c>
      <c r="I87" s="149">
        <f>'TX-EGM-FLSH'!I87+'TX-HPLR-FLSH'!I87+'TX-HPLC-FLSH'!I87</f>
        <v>0</v>
      </c>
      <c r="J87" s="149">
        <f>'TX-EGM-FLSH'!J87+'TX-HPLR-FLSH'!J87</f>
        <v>0</v>
      </c>
      <c r="K87" s="149">
        <f>'TX-EGM-FLSH'!K87+'TX-HPLR-FLSH'!K87</f>
        <v>0</v>
      </c>
      <c r="L87" s="149">
        <f>'TX-EGM-FLSH'!L87+'TX-HPLR-FLSH'!L87</f>
        <v>0</v>
      </c>
      <c r="M87" s="149">
        <f>'TX-EGM-FLSH'!M87+'TX-HPLR-FLSH'!M87</f>
        <v>0</v>
      </c>
    </row>
    <row r="88" spans="1:67" s="3" customFormat="1" x14ac:dyDescent="0.2">
      <c r="A88" s="144"/>
      <c r="C88" s="10" t="s">
        <v>72</v>
      </c>
      <c r="D88" s="150">
        <f>'TX-EGM-FLSH'!D88+'TX-HPLR-FLSH'!D88</f>
        <v>0</v>
      </c>
      <c r="E88" s="150">
        <f>'TX-EGM-FLSH'!E88+'TX-HPLR-FLSH'!E88</f>
        <v>0</v>
      </c>
      <c r="F88" s="150">
        <f>'TX-EGM-FLSH'!F88+'TX-HPLR-FLSH'!F88</f>
        <v>0</v>
      </c>
      <c r="G88" s="150">
        <f>'TX-EGM-FLSH'!G88+'TX-HPLR-FLSH'!G88</f>
        <v>0</v>
      </c>
      <c r="H88" s="150">
        <f>'TX-EGM-FLSH'!H88+'TX-HPLR-FLSH'!H88+'TX-HPLC-FLSH'!H88</f>
        <v>0</v>
      </c>
      <c r="I88" s="150">
        <f>'TX-EGM-FLSH'!I88+'TX-HPLR-FLSH'!I88+'TX-HPLC-FLSH'!I88</f>
        <v>0</v>
      </c>
      <c r="J88" s="150">
        <f>'TX-EGM-FLSH'!J88+'TX-HPLR-FLSH'!J88</f>
        <v>0</v>
      </c>
      <c r="K88" s="150">
        <f>'TX-EGM-FLSH'!K88+'TX-HPLR-FLSH'!K88</f>
        <v>0</v>
      </c>
      <c r="L88" s="150">
        <f>'TX-EGM-FLSH'!L88+'TX-HPLR-FLSH'!L88</f>
        <v>0</v>
      </c>
      <c r="M88" s="150">
        <f>'TX-EGM-FLSH'!M88+'TX-HPLR-FLSH'!M88</f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0">SUM(E86:E88)</f>
        <v>-166392</v>
      </c>
      <c r="F89" s="155">
        <f t="shared" si="20"/>
        <v>0</v>
      </c>
      <c r="G89" s="155">
        <f t="shared" si="20"/>
        <v>0</v>
      </c>
      <c r="H89" s="155">
        <f t="shared" si="20"/>
        <v>0</v>
      </c>
      <c r="I89" s="155">
        <f t="shared" si="20"/>
        <v>-166392</v>
      </c>
      <c r="J89" s="155">
        <f t="shared" si="20"/>
        <v>0</v>
      </c>
      <c r="K89" s="155">
        <f t="shared" si="20"/>
        <v>0</v>
      </c>
      <c r="L89" s="155">
        <f t="shared" si="20"/>
        <v>0</v>
      </c>
      <c r="M89" s="155">
        <f t="shared" si="20"/>
        <v>-166392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1">+E82+E89</f>
        <v>1462579.0431630723</v>
      </c>
      <c r="F91" s="155">
        <f t="shared" si="21"/>
        <v>0</v>
      </c>
      <c r="G91" s="155">
        <f t="shared" si="21"/>
        <v>0</v>
      </c>
      <c r="H91" s="155">
        <f t="shared" si="21"/>
        <v>0</v>
      </c>
      <c r="I91" s="155">
        <f t="shared" si="21"/>
        <v>1462579.0431630723</v>
      </c>
      <c r="J91" s="155">
        <f t="shared" si="21"/>
        <v>0</v>
      </c>
      <c r="K91" s="155">
        <f t="shared" si="21"/>
        <v>0</v>
      </c>
      <c r="L91" s="155">
        <f t="shared" si="21"/>
        <v>0</v>
      </c>
      <c r="M91" s="155">
        <f t="shared" si="21"/>
        <v>1462579.0431630723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22" sqref="D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41743983</v>
      </c>
      <c r="E11" s="65">
        <v>106899568</v>
      </c>
      <c r="F11" s="60">
        <f>H11-D11</f>
        <v>0</v>
      </c>
      <c r="G11" s="37">
        <f>I11-E11</f>
        <v>0</v>
      </c>
      <c r="H11" s="65">
        <f>D11</f>
        <v>41743983</v>
      </c>
      <c r="I11" s="66">
        <f>E11</f>
        <v>106899568</v>
      </c>
      <c r="J11" s="60"/>
      <c r="K11" s="38"/>
      <c r="L11" s="60">
        <f t="shared" ref="L11:M15" si="0">H11+J11</f>
        <v>41743983</v>
      </c>
      <c r="M11" s="38">
        <f t="shared" si="0"/>
        <v>106899568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12749483</v>
      </c>
      <c r="E13" s="65">
        <v>35048944</v>
      </c>
      <c r="F13" s="60">
        <f t="shared" si="1"/>
        <v>0</v>
      </c>
      <c r="G13" s="37">
        <f t="shared" si="1"/>
        <v>0</v>
      </c>
      <c r="H13" s="65">
        <f t="shared" si="2"/>
        <v>12749483</v>
      </c>
      <c r="I13" s="66">
        <f t="shared" si="2"/>
        <v>35048944</v>
      </c>
      <c r="J13" s="60"/>
      <c r="K13" s="38"/>
      <c r="L13" s="60">
        <f t="shared" si="0"/>
        <v>12749483</v>
      </c>
      <c r="M13" s="38">
        <f t="shared" si="0"/>
        <v>35048944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54493466</v>
      </c>
      <c r="E16" s="39">
        <v>141948512</v>
      </c>
      <c r="F16" s="61">
        <f t="shared" ref="F16:M16" si="3">SUM(F11:F15)</f>
        <v>0</v>
      </c>
      <c r="G16" s="39">
        <f t="shared" si="3"/>
        <v>0</v>
      </c>
      <c r="H16" s="61">
        <f>SUM(H11:H15)</f>
        <v>54493466</v>
      </c>
      <c r="I16" s="39">
        <f>SUM(I11:I15)</f>
        <v>141948512</v>
      </c>
      <c r="J16" s="61">
        <f t="shared" si="3"/>
        <v>0</v>
      </c>
      <c r="K16" s="39">
        <f t="shared" si="3"/>
        <v>0</v>
      </c>
      <c r="L16" s="61">
        <f t="shared" si="3"/>
        <v>54493466</v>
      </c>
      <c r="M16" s="39">
        <f t="shared" si="3"/>
        <v>141948512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-44689424</v>
      </c>
      <c r="E19" s="65">
        <v>-113603600</v>
      </c>
      <c r="F19" s="60">
        <f>H19-D19</f>
        <v>0</v>
      </c>
      <c r="G19" s="37">
        <f>I19-E19</f>
        <v>0</v>
      </c>
      <c r="H19" s="65">
        <f t="shared" si="4"/>
        <v>-44689424</v>
      </c>
      <c r="I19" s="66">
        <f t="shared" si="4"/>
        <v>-113603600</v>
      </c>
      <c r="J19" s="60"/>
      <c r="K19" s="38"/>
      <c r="L19" s="60">
        <f t="shared" ref="L19:M23" si="5">H19+J19</f>
        <v>-44689424</v>
      </c>
      <c r="M19" s="38">
        <f t="shared" si="5"/>
        <v>-113603600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-12749483</v>
      </c>
      <c r="E21" s="65">
        <v>-35048344</v>
      </c>
      <c r="F21" s="60">
        <f t="shared" si="6"/>
        <v>0</v>
      </c>
      <c r="G21" s="37">
        <f t="shared" si="6"/>
        <v>0</v>
      </c>
      <c r="H21" s="65">
        <f t="shared" si="4"/>
        <v>-12749483</v>
      </c>
      <c r="I21" s="66">
        <f t="shared" si="4"/>
        <v>-35048344</v>
      </c>
      <c r="J21" s="60"/>
      <c r="K21" s="38"/>
      <c r="L21" s="60">
        <f t="shared" si="5"/>
        <v>-12749483</v>
      </c>
      <c r="M21" s="38">
        <f t="shared" si="5"/>
        <v>-35048344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235209</v>
      </c>
      <c r="E23" s="65">
        <v>627761</v>
      </c>
      <c r="F23" s="60">
        <f t="shared" si="6"/>
        <v>0</v>
      </c>
      <c r="G23" s="37">
        <f t="shared" si="6"/>
        <v>0</v>
      </c>
      <c r="H23" s="65">
        <f t="shared" si="4"/>
        <v>235209</v>
      </c>
      <c r="I23" s="66">
        <f t="shared" si="4"/>
        <v>627761</v>
      </c>
      <c r="J23" s="60"/>
      <c r="K23" s="38"/>
      <c r="L23" s="60">
        <f t="shared" si="5"/>
        <v>235209</v>
      </c>
      <c r="M23" s="38">
        <f t="shared" si="5"/>
        <v>627761</v>
      </c>
    </row>
    <row r="24" spans="1:13" x14ac:dyDescent="0.2">
      <c r="A24" s="9"/>
      <c r="B24" s="7" t="s">
        <v>33</v>
      </c>
      <c r="C24" s="6"/>
      <c r="D24" s="61">
        <v>-57203698</v>
      </c>
      <c r="E24" s="39">
        <v>-148024183</v>
      </c>
      <c r="F24" s="61">
        <f t="shared" ref="F24:M24" si="7">SUM(F19:F23)</f>
        <v>0</v>
      </c>
      <c r="G24" s="39">
        <f t="shared" si="7"/>
        <v>0</v>
      </c>
      <c r="H24" s="61">
        <f>SUM(H19:H23)</f>
        <v>-57203698</v>
      </c>
      <c r="I24" s="39">
        <f>SUM(I19:I23)</f>
        <v>-148024183</v>
      </c>
      <c r="J24" s="61">
        <f t="shared" si="7"/>
        <v>0</v>
      </c>
      <c r="K24" s="39">
        <f t="shared" si="7"/>
        <v>0</v>
      </c>
      <c r="L24" s="61">
        <f t="shared" si="7"/>
        <v>-57203698</v>
      </c>
      <c r="M24" s="39">
        <f t="shared" si="7"/>
        <v>-148024183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1205247</v>
      </c>
      <c r="E27" s="65">
        <v>3264184</v>
      </c>
      <c r="F27" s="60">
        <f>H27-D27</f>
        <v>0</v>
      </c>
      <c r="G27" s="37">
        <f>I27-E27</f>
        <v>0</v>
      </c>
      <c r="H27" s="65">
        <f>D27</f>
        <v>1205247</v>
      </c>
      <c r="I27" s="66">
        <f>E27</f>
        <v>3264184</v>
      </c>
      <c r="J27" s="60"/>
      <c r="K27" s="38"/>
      <c r="L27" s="60">
        <f>H27+J27</f>
        <v>1205247</v>
      </c>
      <c r="M27" s="38">
        <f>I27+K27</f>
        <v>3264184</v>
      </c>
    </row>
    <row r="28" spans="1:13" x14ac:dyDescent="0.2">
      <c r="A28" s="9">
        <v>12</v>
      </c>
      <c r="B28" s="7"/>
      <c r="C28" s="18" t="s">
        <v>36</v>
      </c>
      <c r="D28" s="65">
        <v>-60000</v>
      </c>
      <c r="E28" s="65">
        <v>-157200</v>
      </c>
      <c r="F28" s="60">
        <f>H28-D28</f>
        <v>0</v>
      </c>
      <c r="G28" s="37">
        <f>I28-E28</f>
        <v>0</v>
      </c>
      <c r="H28" s="65">
        <f>D28</f>
        <v>-60000</v>
      </c>
      <c r="I28" s="66">
        <f>E28</f>
        <v>-157200</v>
      </c>
      <c r="J28" s="60"/>
      <c r="K28" s="38"/>
      <c r="L28" s="60">
        <f>H28+J28</f>
        <v>-60000</v>
      </c>
      <c r="M28" s="38">
        <f>I28+K28</f>
        <v>-157200</v>
      </c>
    </row>
    <row r="29" spans="1:13" x14ac:dyDescent="0.2">
      <c r="A29" s="9"/>
      <c r="B29" s="7" t="s">
        <v>37</v>
      </c>
      <c r="C29" s="6"/>
      <c r="D29" s="61">
        <v>1145247</v>
      </c>
      <c r="E29" s="39">
        <v>3106984</v>
      </c>
      <c r="F29" s="61">
        <f t="shared" ref="F29:M29" si="8">SUM(F27:F28)</f>
        <v>0</v>
      </c>
      <c r="G29" s="39">
        <f t="shared" si="8"/>
        <v>0</v>
      </c>
      <c r="H29" s="61">
        <f>SUM(H27:H28)</f>
        <v>1145247</v>
      </c>
      <c r="I29" s="39">
        <f>SUM(I27:I28)</f>
        <v>3106984</v>
      </c>
      <c r="J29" s="61">
        <f t="shared" si="8"/>
        <v>0</v>
      </c>
      <c r="K29" s="39">
        <f t="shared" si="8"/>
        <v>0</v>
      </c>
      <c r="L29" s="61">
        <f t="shared" si="8"/>
        <v>1145247</v>
      </c>
      <c r="M29" s="39">
        <f t="shared" si="8"/>
        <v>3106984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2541</v>
      </c>
      <c r="E32" s="65">
        <v>7230</v>
      </c>
      <c r="F32" s="60">
        <f>H32-D32</f>
        <v>0</v>
      </c>
      <c r="G32" s="37">
        <f>I32-E32</f>
        <v>0</v>
      </c>
      <c r="H32" s="65">
        <f t="shared" ref="H32:I35" si="9">D32</f>
        <v>2541</v>
      </c>
      <c r="I32" s="66">
        <f t="shared" si="9"/>
        <v>7230</v>
      </c>
      <c r="J32" s="60"/>
      <c r="K32" s="38"/>
      <c r="L32" s="60">
        <f t="shared" ref="L32:M35" si="10">H32+J32</f>
        <v>2541</v>
      </c>
      <c r="M32" s="38">
        <f t="shared" si="10"/>
        <v>7230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1794642</v>
      </c>
      <c r="E35" s="65">
        <v>4805939</v>
      </c>
      <c r="F35" s="60">
        <f t="shared" si="11"/>
        <v>0</v>
      </c>
      <c r="G35" s="37">
        <f t="shared" si="11"/>
        <v>0</v>
      </c>
      <c r="H35" s="65">
        <f t="shared" si="9"/>
        <v>1794642</v>
      </c>
      <c r="I35" s="66">
        <f t="shared" si="9"/>
        <v>4805939</v>
      </c>
      <c r="J35" s="60"/>
      <c r="K35" s="38"/>
      <c r="L35" s="60">
        <f t="shared" si="10"/>
        <v>1794642</v>
      </c>
      <c r="M35" s="38">
        <f t="shared" si="10"/>
        <v>4805939</v>
      </c>
    </row>
    <row r="36" spans="1:13" x14ac:dyDescent="0.2">
      <c r="A36" s="9"/>
      <c r="B36" s="7" t="s">
        <v>43</v>
      </c>
      <c r="C36" s="6"/>
      <c r="D36" s="61">
        <v>1797183</v>
      </c>
      <c r="E36" s="39">
        <v>4813169</v>
      </c>
      <c r="F36" s="61">
        <f>SUM(F32:F35)</f>
        <v>0</v>
      </c>
      <c r="G36" s="39">
        <f>SUM(G32:G35)</f>
        <v>0</v>
      </c>
      <c r="H36" s="61">
        <f>SUM(H32:H35)</f>
        <v>1797183</v>
      </c>
      <c r="I36" s="39">
        <f>SUM(I32:I35)</f>
        <v>4813169</v>
      </c>
      <c r="J36" s="61">
        <f>SUM(J32:J34)</f>
        <v>0</v>
      </c>
      <c r="K36" s="39">
        <f>SUM(K32:K34)</f>
        <v>0</v>
      </c>
      <c r="L36" s="61">
        <f>SUM(L32:L35)</f>
        <v>1797183</v>
      </c>
      <c r="M36" s="39">
        <f>SUM(M32:M35)</f>
        <v>4813169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5456</v>
      </c>
      <c r="E39" s="65">
        <v>14102</v>
      </c>
      <c r="F39" s="60">
        <f t="shared" ref="F39:G41" si="13">H39-D39</f>
        <v>0</v>
      </c>
      <c r="G39" s="37">
        <f t="shared" si="13"/>
        <v>0</v>
      </c>
      <c r="H39" s="65">
        <f t="shared" si="12"/>
        <v>5456</v>
      </c>
      <c r="I39" s="66">
        <f t="shared" si="12"/>
        <v>14102</v>
      </c>
      <c r="J39" s="60"/>
      <c r="K39" s="38"/>
      <c r="L39" s="60">
        <f t="shared" ref="L39:M41" si="14">H39+J39</f>
        <v>5456</v>
      </c>
      <c r="M39" s="38">
        <f t="shared" si="14"/>
        <v>14102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-82959</v>
      </c>
      <c r="E40" s="65">
        <v>-206053</v>
      </c>
      <c r="F40" s="60">
        <f t="shared" si="13"/>
        <v>0</v>
      </c>
      <c r="G40" s="37">
        <f t="shared" si="13"/>
        <v>0</v>
      </c>
      <c r="H40" s="65">
        <f t="shared" si="12"/>
        <v>-82959</v>
      </c>
      <c r="I40" s="66">
        <f t="shared" si="12"/>
        <v>-206053</v>
      </c>
      <c r="J40" s="60"/>
      <c r="K40" s="38"/>
      <c r="L40" s="60">
        <f t="shared" si="14"/>
        <v>-82959</v>
      </c>
      <c r="M40" s="38">
        <f t="shared" si="14"/>
        <v>-206053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-82959</v>
      </c>
      <c r="E42" s="39">
        <v>-206053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-82959</v>
      </c>
      <c r="I42" s="39">
        <f>SUM(I40:I41)</f>
        <v>-206053</v>
      </c>
      <c r="J42" s="61">
        <f t="shared" si="15"/>
        <v>0</v>
      </c>
      <c r="K42" s="39">
        <f t="shared" si="15"/>
        <v>0</v>
      </c>
      <c r="L42" s="61">
        <f t="shared" si="15"/>
        <v>-82959</v>
      </c>
      <c r="M42" s="39">
        <f t="shared" si="15"/>
        <v>-206053</v>
      </c>
    </row>
    <row r="43" spans="1:13" ht="21" customHeight="1" x14ac:dyDescent="0.2">
      <c r="A43" s="9"/>
      <c r="B43" s="7" t="s">
        <v>49</v>
      </c>
      <c r="C43" s="6"/>
      <c r="D43" s="61">
        <v>-77503</v>
      </c>
      <c r="E43" s="39">
        <v>-191951</v>
      </c>
      <c r="F43" s="61">
        <f t="shared" ref="F43:M43" si="16">F42+F39</f>
        <v>0</v>
      </c>
      <c r="G43" s="39">
        <f t="shared" si="16"/>
        <v>0</v>
      </c>
      <c r="H43" s="61">
        <f>H42+H39</f>
        <v>-77503</v>
      </c>
      <c r="I43" s="39">
        <f>I42+I39</f>
        <v>-191951</v>
      </c>
      <c r="J43" s="61">
        <f t="shared" si="16"/>
        <v>0</v>
      </c>
      <c r="K43" s="39">
        <f t="shared" si="16"/>
        <v>0</v>
      </c>
      <c r="L43" s="61">
        <f t="shared" si="16"/>
        <v>-77503</v>
      </c>
      <c r="M43" s="39">
        <f t="shared" si="16"/>
        <v>-191951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-154695</v>
      </c>
      <c r="E49" s="65">
        <v>-374599.213486664</v>
      </c>
      <c r="F49" s="60">
        <f>H49-D49</f>
        <v>0</v>
      </c>
      <c r="G49" s="37">
        <f>I49-E49</f>
        <v>0</v>
      </c>
      <c r="H49" s="65">
        <f>D49</f>
        <v>-154695</v>
      </c>
      <c r="I49" s="66">
        <f>E49</f>
        <v>-374599.213486664</v>
      </c>
      <c r="J49" s="60"/>
      <c r="K49" s="38"/>
      <c r="L49" s="60">
        <f>H49+J49</f>
        <v>-154695</v>
      </c>
      <c r="M49" s="38">
        <f>I49+K49</f>
        <v>-374599.213486664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-235209</v>
      </c>
      <c r="E51" s="65">
        <v>-627761</v>
      </c>
      <c r="F51" s="60">
        <f>H51-D51</f>
        <v>0</v>
      </c>
      <c r="G51" s="37">
        <f>I51-E51</f>
        <v>0</v>
      </c>
      <c r="H51" s="65">
        <f>D51</f>
        <v>-235209</v>
      </c>
      <c r="I51" s="66">
        <f>E51</f>
        <v>-627761</v>
      </c>
      <c r="J51" s="60"/>
      <c r="K51" s="38"/>
      <c r="L51" s="60">
        <f>H51+J51</f>
        <v>-235209</v>
      </c>
      <c r="M51" s="38">
        <f>I51+K51</f>
        <v>-627761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-155544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-155544</v>
      </c>
      <c r="J54" s="60"/>
      <c r="K54" s="38"/>
      <c r="L54" s="60">
        <f>H54+J54</f>
        <v>0</v>
      </c>
      <c r="M54" s="38">
        <f>I54+K54</f>
        <v>-155544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-871836.89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-871836.89</v>
      </c>
      <c r="J55" s="60"/>
      <c r="K55" s="38"/>
      <c r="L55" s="60">
        <f>H55+J55</f>
        <v>0</v>
      </c>
      <c r="M55" s="38">
        <f>I55+K55</f>
        <v>-871836.89</v>
      </c>
    </row>
    <row r="56" spans="1:15" x14ac:dyDescent="0.2">
      <c r="A56" s="9"/>
      <c r="B56" s="7" t="s">
        <v>57</v>
      </c>
      <c r="C56" s="6"/>
      <c r="D56" s="61">
        <v>0</v>
      </c>
      <c r="E56" s="39">
        <v>-1027380.89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-1027380.89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-1027380.89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4676254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4676254</v>
      </c>
      <c r="J70" s="60"/>
      <c r="K70" s="38"/>
      <c r="L70" s="60">
        <f>H70+J70</f>
        <v>0</v>
      </c>
      <c r="M70" s="38">
        <f>I70+K70</f>
        <v>4676254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-2516504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-2516504</v>
      </c>
      <c r="J71" s="60"/>
      <c r="K71" s="38"/>
      <c r="L71" s="60">
        <f>H71+J71</f>
        <v>0</v>
      </c>
      <c r="M71" s="38">
        <f>I71+K71</f>
        <v>-2516504</v>
      </c>
    </row>
    <row r="72" spans="1:13" x14ac:dyDescent="0.2">
      <c r="A72" s="9"/>
      <c r="B72" s="3"/>
      <c r="C72" s="55" t="s">
        <v>69</v>
      </c>
      <c r="D72" s="61">
        <v>0</v>
      </c>
      <c r="E72" s="39">
        <v>2159750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2159750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2159750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5301495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5301495</v>
      </c>
      <c r="J74" s="60"/>
      <c r="K74" s="38"/>
      <c r="L74" s="60">
        <f t="shared" si="22"/>
        <v>0</v>
      </c>
      <c r="M74" s="38">
        <f t="shared" si="22"/>
        <v>5301495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-26990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-26990</v>
      </c>
      <c r="J76" s="60"/>
      <c r="K76" s="38"/>
      <c r="L76" s="60">
        <f t="shared" si="22"/>
        <v>0</v>
      </c>
      <c r="M76" s="38">
        <f t="shared" si="22"/>
        <v>-26990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-3275387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-3275387</v>
      </c>
      <c r="J81" s="60"/>
      <c r="K81" s="38"/>
      <c r="L81" s="60">
        <f t="shared" si="22"/>
        <v>0</v>
      </c>
      <c r="M81" s="38">
        <f t="shared" si="22"/>
        <v>-3275387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3781657.8965133359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3781657.8965133359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3781657.8965133359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171</v>
      </c>
      <c r="B85" s="3"/>
    </row>
    <row r="86" spans="1:67" s="3" customFormat="1" x14ac:dyDescent="0.2">
      <c r="A86" s="144"/>
      <c r="C86" s="10" t="s">
        <v>166</v>
      </c>
      <c r="D86" s="145">
        <v>0</v>
      </c>
      <c r="E86" s="145">
        <v>0</v>
      </c>
      <c r="F86" s="145">
        <v>0</v>
      </c>
      <c r="G86" s="145">
        <v>0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0</v>
      </c>
    </row>
    <row r="87" spans="1:67" s="3" customFormat="1" x14ac:dyDescent="0.2">
      <c r="A87" s="144"/>
      <c r="C87" s="10" t="s">
        <v>71</v>
      </c>
      <c r="D87" s="146">
        <v>0</v>
      </c>
      <c r="E87" s="146">
        <v>0</v>
      </c>
      <c r="F87" s="146">
        <v>0</v>
      </c>
      <c r="G87" s="146"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</row>
    <row r="88" spans="1:67" s="3" customFormat="1" x14ac:dyDescent="0.2">
      <c r="A88" s="144"/>
      <c r="C88" s="10" t="s">
        <v>72</v>
      </c>
      <c r="D88" s="147">
        <v>0</v>
      </c>
      <c r="E88" s="147">
        <v>0</v>
      </c>
      <c r="F88" s="147">
        <v>0</v>
      </c>
      <c r="G88" s="147"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4">SUM(E86:E88)</f>
        <v>0</v>
      </c>
      <c r="F89" s="155">
        <f t="shared" si="24"/>
        <v>0</v>
      </c>
      <c r="G89" s="155">
        <f t="shared" si="24"/>
        <v>0</v>
      </c>
      <c r="H89" s="155">
        <f t="shared" si="24"/>
        <v>0</v>
      </c>
      <c r="I89" s="155">
        <f t="shared" si="24"/>
        <v>0</v>
      </c>
      <c r="J89" s="155">
        <f t="shared" si="24"/>
        <v>0</v>
      </c>
      <c r="K89" s="155">
        <f t="shared" si="24"/>
        <v>0</v>
      </c>
      <c r="L89" s="155">
        <f t="shared" si="24"/>
        <v>0</v>
      </c>
      <c r="M89" s="155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5">+E82+E89</f>
        <v>3781657.8965133359</v>
      </c>
      <c r="F91" s="155">
        <f t="shared" si="25"/>
        <v>0</v>
      </c>
      <c r="G91" s="155">
        <f t="shared" si="25"/>
        <v>0</v>
      </c>
      <c r="H91" s="155">
        <f t="shared" si="25"/>
        <v>0</v>
      </c>
      <c r="I91" s="155">
        <f t="shared" si="25"/>
        <v>3781657.8965133359</v>
      </c>
      <c r="J91" s="155">
        <f t="shared" si="25"/>
        <v>0</v>
      </c>
      <c r="K91" s="155">
        <f t="shared" si="25"/>
        <v>0</v>
      </c>
      <c r="L91" s="155">
        <f t="shared" si="25"/>
        <v>0</v>
      </c>
      <c r="M91" s="155">
        <f t="shared" si="25"/>
        <v>3781657.8965133359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2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'DEN-VAR'!A4</f>
        <v>REGION: DENVER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3869012</v>
      </c>
      <c r="E11" s="65">
        <v>9074527</v>
      </c>
      <c r="F11" s="60">
        <f>H11-D11</f>
        <v>0</v>
      </c>
      <c r="G11" s="37">
        <f>I11-E11</f>
        <v>0</v>
      </c>
      <c r="H11" s="65">
        <f>D11</f>
        <v>3869012</v>
      </c>
      <c r="I11" s="66">
        <f>E11</f>
        <v>9074527</v>
      </c>
      <c r="J11" s="60"/>
      <c r="K11" s="38"/>
      <c r="L11" s="60">
        <f t="shared" ref="L11:M15" si="0">H11+J11</f>
        <v>3869012</v>
      </c>
      <c r="M11" s="38">
        <f t="shared" si="0"/>
        <v>9074527</v>
      </c>
    </row>
    <row r="12" spans="1:26" x14ac:dyDescent="0.2">
      <c r="A12" s="9">
        <v>2</v>
      </c>
      <c r="B12" s="7"/>
      <c r="C12" s="18" t="s">
        <v>26</v>
      </c>
      <c r="D12" s="65"/>
      <c r="E12" s="65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5301057</v>
      </c>
      <c r="E13" s="65">
        <v>13385646</v>
      </c>
      <c r="F13" s="60">
        <f t="shared" si="1"/>
        <v>0</v>
      </c>
      <c r="G13" s="37">
        <f t="shared" si="1"/>
        <v>0</v>
      </c>
      <c r="H13" s="65">
        <f t="shared" si="2"/>
        <v>5301057</v>
      </c>
      <c r="I13" s="66">
        <f t="shared" si="2"/>
        <v>13385646</v>
      </c>
      <c r="J13" s="60"/>
      <c r="K13" s="38"/>
      <c r="L13" s="60">
        <f t="shared" si="0"/>
        <v>5301057</v>
      </c>
      <c r="M13" s="38">
        <f t="shared" si="0"/>
        <v>13385646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9170069</v>
      </c>
      <c r="E16" s="39">
        <v>22460173</v>
      </c>
      <c r="F16" s="61">
        <f t="shared" ref="F16:M16" si="3">SUM(F11:F15)</f>
        <v>0</v>
      </c>
      <c r="G16" s="39">
        <f t="shared" si="3"/>
        <v>0</v>
      </c>
      <c r="H16" s="61">
        <f>SUM(H11:H15)</f>
        <v>9170069</v>
      </c>
      <c r="I16" s="39">
        <f>SUM(I11:I15)</f>
        <v>22460173</v>
      </c>
      <c r="J16" s="61">
        <f t="shared" si="3"/>
        <v>0</v>
      </c>
      <c r="K16" s="39">
        <f t="shared" si="3"/>
        <v>0</v>
      </c>
      <c r="L16" s="61">
        <f t="shared" si="3"/>
        <v>9170069</v>
      </c>
      <c r="M16" s="39">
        <f t="shared" si="3"/>
        <v>22460173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-5057262</v>
      </c>
      <c r="E19" s="65">
        <v>-11323157</v>
      </c>
      <c r="F19" s="60">
        <f>H19-D19</f>
        <v>0</v>
      </c>
      <c r="G19" s="37">
        <f>I19-E19</f>
        <v>0</v>
      </c>
      <c r="H19" s="65">
        <f t="shared" si="4"/>
        <v>-5057262</v>
      </c>
      <c r="I19" s="66">
        <f t="shared" si="4"/>
        <v>-11323157</v>
      </c>
      <c r="J19" s="60"/>
      <c r="K19" s="38"/>
      <c r="L19" s="60">
        <f t="shared" ref="L19:M23" si="5">H19+J19</f>
        <v>-5057262</v>
      </c>
      <c r="M19" s="38">
        <f t="shared" si="5"/>
        <v>-11323157</v>
      </c>
    </row>
    <row r="20" spans="1:13" x14ac:dyDescent="0.2">
      <c r="A20" s="9">
        <v>7</v>
      </c>
      <c r="B20" s="7"/>
      <c r="C20" s="18" t="s">
        <v>26</v>
      </c>
      <c r="D20" s="65"/>
      <c r="E20" s="65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-4240969</v>
      </c>
      <c r="E21" s="65">
        <v>-10731159</v>
      </c>
      <c r="F21" s="60">
        <f t="shared" si="6"/>
        <v>0</v>
      </c>
      <c r="G21" s="37">
        <f t="shared" si="6"/>
        <v>0</v>
      </c>
      <c r="H21" s="65">
        <f t="shared" si="4"/>
        <v>-4240969</v>
      </c>
      <c r="I21" s="66">
        <f t="shared" si="4"/>
        <v>-10731159</v>
      </c>
      <c r="J21" s="60"/>
      <c r="K21" s="38"/>
      <c r="L21" s="60">
        <f t="shared" si="5"/>
        <v>-4240969</v>
      </c>
      <c r="M21" s="38">
        <f t="shared" si="5"/>
        <v>-10731159</v>
      </c>
    </row>
    <row r="22" spans="1:13" x14ac:dyDescent="0.2">
      <c r="A22" s="9">
        <v>9</v>
      </c>
      <c r="B22" s="7"/>
      <c r="C22" s="18" t="s">
        <v>28</v>
      </c>
      <c r="D22" s="65"/>
      <c r="E22" s="65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19762</v>
      </c>
      <c r="E23" s="65">
        <v>47965</v>
      </c>
      <c r="F23" s="60">
        <f t="shared" si="6"/>
        <v>0</v>
      </c>
      <c r="G23" s="37">
        <f t="shared" si="6"/>
        <v>0</v>
      </c>
      <c r="H23" s="65">
        <f t="shared" si="4"/>
        <v>19762</v>
      </c>
      <c r="I23" s="66">
        <f t="shared" si="4"/>
        <v>47965</v>
      </c>
      <c r="J23" s="60"/>
      <c r="K23" s="38"/>
      <c r="L23" s="60">
        <f t="shared" si="5"/>
        <v>19762</v>
      </c>
      <c r="M23" s="38">
        <f t="shared" si="5"/>
        <v>47965</v>
      </c>
    </row>
    <row r="24" spans="1:13" x14ac:dyDescent="0.2">
      <c r="A24" s="9"/>
      <c r="B24" s="7" t="s">
        <v>33</v>
      </c>
      <c r="C24" s="6"/>
      <c r="D24" s="61">
        <v>-9278469</v>
      </c>
      <c r="E24" s="39">
        <v>-22006351</v>
      </c>
      <c r="F24" s="61">
        <f t="shared" ref="F24:M24" si="7">SUM(F19:F23)</f>
        <v>0</v>
      </c>
      <c r="G24" s="39">
        <f t="shared" si="7"/>
        <v>0</v>
      </c>
      <c r="H24" s="61">
        <f>SUM(H19:H23)</f>
        <v>-9278469</v>
      </c>
      <c r="I24" s="39">
        <f>SUM(I19:I23)</f>
        <v>-22006351</v>
      </c>
      <c r="J24" s="61">
        <f t="shared" si="7"/>
        <v>0</v>
      </c>
      <c r="K24" s="39">
        <f t="shared" si="7"/>
        <v>0</v>
      </c>
      <c r="L24" s="61">
        <f t="shared" si="7"/>
        <v>-9278469</v>
      </c>
      <c r="M24" s="39">
        <f t="shared" si="7"/>
        <v>-22006351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/>
      <c r="E27" s="65"/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/>
      <c r="E28" s="65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-6099</v>
      </c>
      <c r="E32" s="65">
        <v>-15322</v>
      </c>
      <c r="F32" s="60">
        <f>H32-D32</f>
        <v>0</v>
      </c>
      <c r="G32" s="37">
        <f>I32-E32</f>
        <v>0</v>
      </c>
      <c r="H32" s="65">
        <f t="shared" ref="H32:I35" si="9">D32</f>
        <v>-6099</v>
      </c>
      <c r="I32" s="66">
        <f t="shared" si="9"/>
        <v>-15322</v>
      </c>
      <c r="J32" s="60"/>
      <c r="K32" s="38"/>
      <c r="L32" s="60">
        <f t="shared" ref="L32:M35" si="10">H32+J32</f>
        <v>-6099</v>
      </c>
      <c r="M32" s="38">
        <f t="shared" si="10"/>
        <v>-15322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-6099</v>
      </c>
      <c r="E36" s="39">
        <v>-15322</v>
      </c>
      <c r="F36" s="61">
        <f>SUM(F32:F35)</f>
        <v>0</v>
      </c>
      <c r="G36" s="39">
        <f>SUM(G32:G35)</f>
        <v>0</v>
      </c>
      <c r="H36" s="61">
        <f>SUM(H32:H35)</f>
        <v>-6099</v>
      </c>
      <c r="I36" s="39">
        <f>SUM(I32:I35)</f>
        <v>-15322</v>
      </c>
      <c r="J36" s="61">
        <f>SUM(J32:J34)</f>
        <v>0</v>
      </c>
      <c r="K36" s="39">
        <f>SUM(K32:K34)</f>
        <v>0</v>
      </c>
      <c r="L36" s="61">
        <f>SUM(L32:L35)</f>
        <v>-6099</v>
      </c>
      <c r="M36" s="39">
        <f>SUM(M32:M35)</f>
        <v>-15322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114499</v>
      </c>
      <c r="E49" s="65">
        <v>267943.52993913629</v>
      </c>
      <c r="F49" s="60">
        <f>H49-D49</f>
        <v>0</v>
      </c>
      <c r="G49" s="37">
        <f>I49-E49</f>
        <v>0</v>
      </c>
      <c r="H49" s="65">
        <f>D49</f>
        <v>114499</v>
      </c>
      <c r="I49" s="66">
        <f>E49</f>
        <v>267943.52993913629</v>
      </c>
      <c r="J49" s="60"/>
      <c r="K49" s="38"/>
      <c r="L49" s="60">
        <f>H49+J49</f>
        <v>114499</v>
      </c>
      <c r="M49" s="38">
        <f>I49+K49</f>
        <v>267943.52993913629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-19762</v>
      </c>
      <c r="E51" s="65">
        <v>-47965</v>
      </c>
      <c r="F51" s="60">
        <f>H51-D51</f>
        <v>0</v>
      </c>
      <c r="G51" s="37">
        <f>I51-E51</f>
        <v>0</v>
      </c>
      <c r="H51" s="65">
        <f>D51</f>
        <v>-19762</v>
      </c>
      <c r="I51" s="66">
        <f>E51</f>
        <v>-47965</v>
      </c>
      <c r="J51" s="60"/>
      <c r="K51" s="38"/>
      <c r="L51" s="60">
        <f>H51+J51</f>
        <v>-19762</v>
      </c>
      <c r="M51" s="38">
        <f>I51+K51</f>
        <v>-47965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-196967.95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-196967.95</v>
      </c>
      <c r="J54" s="60"/>
      <c r="K54" s="38"/>
      <c r="L54" s="60">
        <f>H54+J54</f>
        <v>0</v>
      </c>
      <c r="M54" s="38">
        <f>I54+K54</f>
        <v>-196967.95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-425156.49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-425156.49</v>
      </c>
      <c r="J55" s="60"/>
      <c r="K55" s="38"/>
      <c r="L55" s="60">
        <f>H55+J55</f>
        <v>0</v>
      </c>
      <c r="M55" s="38">
        <f>I55+K55</f>
        <v>-425156.49</v>
      </c>
    </row>
    <row r="56" spans="1:15" x14ac:dyDescent="0.2">
      <c r="A56" s="9"/>
      <c r="B56" s="7" t="s">
        <v>57</v>
      </c>
      <c r="C56" s="6"/>
      <c r="D56" s="61">
        <v>0</v>
      </c>
      <c r="E56" s="39">
        <v>-622124.43999999994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-622124.43999999994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-622124.43999999994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1275.0399999998044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1275.0399999998044</v>
      </c>
      <c r="J70" s="60"/>
      <c r="K70" s="38"/>
      <c r="L70" s="60">
        <f>H70+J70</f>
        <v>0</v>
      </c>
      <c r="M70" s="38">
        <f>I70+K70</f>
        <v>1275.0399999998044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-178192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-178192</v>
      </c>
      <c r="J71" s="60"/>
      <c r="K71" s="38"/>
      <c r="L71" s="60">
        <f>H71+J71</f>
        <v>0</v>
      </c>
      <c r="M71" s="38">
        <f>I71+K71</f>
        <v>-178192</v>
      </c>
    </row>
    <row r="72" spans="1:13" x14ac:dyDescent="0.2">
      <c r="A72" s="9"/>
      <c r="B72" s="3"/>
      <c r="C72" s="55" t="s">
        <v>69</v>
      </c>
      <c r="D72" s="61">
        <v>0</v>
      </c>
      <c r="E72" s="39">
        <v>-176916.96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-176916.9600000002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-176916.9600000002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-26575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-26575</v>
      </c>
      <c r="J74" s="60"/>
      <c r="K74" s="38"/>
      <c r="L74" s="60">
        <f t="shared" si="22"/>
        <v>0</v>
      </c>
      <c r="M74" s="38">
        <f t="shared" si="22"/>
        <v>-26575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-642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-642</v>
      </c>
      <c r="J76" s="60"/>
      <c r="K76" s="38"/>
      <c r="L76" s="60">
        <f t="shared" si="22"/>
        <v>0</v>
      </c>
      <c r="M76" s="38">
        <f t="shared" si="22"/>
        <v>-642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78632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78632</v>
      </c>
      <c r="J81" s="60"/>
      <c r="K81" s="38"/>
      <c r="L81" s="60">
        <f t="shared" si="22"/>
        <v>0</v>
      </c>
      <c r="M81" s="38">
        <f t="shared" si="22"/>
        <v>78632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-89147.870060864603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-89147.870060864603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-89147.870060864603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212</v>
      </c>
      <c r="B85" s="3"/>
    </row>
    <row r="86" spans="1:67" s="3" customFormat="1" x14ac:dyDescent="0.2">
      <c r="A86" s="144"/>
      <c r="C86" s="10" t="s">
        <v>166</v>
      </c>
      <c r="D86" s="145">
        <v>0</v>
      </c>
      <c r="E86" s="67">
        <v>-274501</v>
      </c>
      <c r="F86" s="67">
        <v>0</v>
      </c>
      <c r="G86" s="220">
        <v>0</v>
      </c>
      <c r="H86" s="223">
        <f t="shared" ref="H86:I88" si="24">D86</f>
        <v>0</v>
      </c>
      <c r="I86" s="220">
        <f t="shared" si="24"/>
        <v>-274501</v>
      </c>
      <c r="J86" s="145">
        <v>0</v>
      </c>
      <c r="K86" s="145">
        <v>0</v>
      </c>
      <c r="L86" s="64">
        <f t="shared" ref="L86:M88" si="25">H86+J86</f>
        <v>0</v>
      </c>
      <c r="M86" s="68">
        <f t="shared" si="25"/>
        <v>-274501</v>
      </c>
    </row>
    <row r="87" spans="1:67" s="3" customFormat="1" x14ac:dyDescent="0.2">
      <c r="A87" s="144"/>
      <c r="C87" s="10" t="s">
        <v>71</v>
      </c>
      <c r="D87" s="146">
        <v>0</v>
      </c>
      <c r="E87" s="65">
        <v>0</v>
      </c>
      <c r="F87" s="65">
        <v>0</v>
      </c>
      <c r="G87" s="66">
        <v>0</v>
      </c>
      <c r="H87" s="63">
        <f t="shared" si="24"/>
        <v>0</v>
      </c>
      <c r="I87" s="66">
        <f t="shared" si="24"/>
        <v>0</v>
      </c>
      <c r="J87" s="146">
        <v>0</v>
      </c>
      <c r="K87" s="146">
        <v>0</v>
      </c>
      <c r="L87" s="60">
        <f t="shared" si="25"/>
        <v>0</v>
      </c>
      <c r="M87" s="38">
        <f t="shared" si="25"/>
        <v>0</v>
      </c>
    </row>
    <row r="88" spans="1:67" s="3" customFormat="1" x14ac:dyDescent="0.2">
      <c r="A88" s="144"/>
      <c r="C88" s="10" t="s">
        <v>72</v>
      </c>
      <c r="D88" s="147">
        <v>0</v>
      </c>
      <c r="E88" s="221">
        <v>0</v>
      </c>
      <c r="F88" s="221">
        <v>0</v>
      </c>
      <c r="G88" s="222">
        <v>0</v>
      </c>
      <c r="H88" s="136">
        <f t="shared" si="24"/>
        <v>0</v>
      </c>
      <c r="I88" s="222">
        <f t="shared" si="24"/>
        <v>0</v>
      </c>
      <c r="J88" s="147">
        <v>0</v>
      </c>
      <c r="K88" s="147">
        <v>0</v>
      </c>
      <c r="L88" s="81">
        <f t="shared" si="25"/>
        <v>0</v>
      </c>
      <c r="M88" s="82">
        <f t="shared" si="25"/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6">SUM(E86:E88)</f>
        <v>-274501</v>
      </c>
      <c r="F89" s="224">
        <f t="shared" si="26"/>
        <v>0</v>
      </c>
      <c r="G89" s="224">
        <f t="shared" si="26"/>
        <v>0</v>
      </c>
      <c r="H89" s="155">
        <f t="shared" si="26"/>
        <v>0</v>
      </c>
      <c r="I89" s="155">
        <f t="shared" si="26"/>
        <v>-274501</v>
      </c>
      <c r="J89" s="155">
        <f t="shared" si="26"/>
        <v>0</v>
      </c>
      <c r="K89" s="155">
        <f t="shared" si="26"/>
        <v>0</v>
      </c>
      <c r="L89" s="155">
        <f t="shared" si="26"/>
        <v>0</v>
      </c>
      <c r="M89" s="155">
        <f t="shared" si="26"/>
        <v>-274501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7">+E82+E89</f>
        <v>-363648.8700608646</v>
      </c>
      <c r="F91" s="155">
        <f t="shared" si="27"/>
        <v>0</v>
      </c>
      <c r="G91" s="155">
        <f t="shared" si="27"/>
        <v>0</v>
      </c>
      <c r="H91" s="155">
        <f t="shared" si="27"/>
        <v>0</v>
      </c>
      <c r="I91" s="155">
        <f t="shared" si="27"/>
        <v>-363648.8700608646</v>
      </c>
      <c r="J91" s="155">
        <f t="shared" si="27"/>
        <v>0</v>
      </c>
      <c r="K91" s="155">
        <f t="shared" si="27"/>
        <v>0</v>
      </c>
      <c r="L91" s="155">
        <f t="shared" si="27"/>
        <v>0</v>
      </c>
      <c r="M91" s="155">
        <f t="shared" si="27"/>
        <v>-363648.8700608646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75" right="0.75" top="0.5" bottom="0.5" header="0.5" footer="0.5"/>
  <pageSetup paperSize="5" scale="4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6" activePane="bottomRight" state="frozen"/>
      <selection activeCell="D10" sqref="D10"/>
      <selection pane="topRight" activeCell="D10" sqref="D10"/>
      <selection pane="bottomLeft" activeCell="D10" sqref="D10"/>
      <selection pane="bottomRight" activeCell="E81" sqref="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/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>
        <v>-24967723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-24967723</v>
      </c>
      <c r="J12" s="60"/>
      <c r="K12" s="38"/>
      <c r="L12" s="60">
        <f t="shared" si="0"/>
        <v>0</v>
      </c>
      <c r="M12" s="38">
        <f t="shared" si="0"/>
        <v>-24967723</v>
      </c>
    </row>
    <row r="13" spans="1:26" x14ac:dyDescent="0.2">
      <c r="A13" s="9">
        <v>3</v>
      </c>
      <c r="B13" s="7"/>
      <c r="C13" s="18" t="s">
        <v>27</v>
      </c>
      <c r="D13" s="60"/>
      <c r="E13" s="38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39">
        <v>-24967723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-24967723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-24967723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/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/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/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/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/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/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/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>
        <v>450000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450000</v>
      </c>
      <c r="J60" s="65"/>
      <c r="K60" s="38"/>
      <c r="L60" s="60">
        <f>H60+J60</f>
        <v>0</v>
      </c>
      <c r="M60" s="38">
        <f>I60+K60</f>
        <v>450000</v>
      </c>
    </row>
    <row r="61" spans="1:15" x14ac:dyDescent="0.2">
      <c r="A61" s="9"/>
      <c r="B61" s="62" t="s">
        <v>61</v>
      </c>
      <c r="C61" s="6"/>
      <c r="D61" s="61">
        <v>0</v>
      </c>
      <c r="E61" s="39">
        <v>450000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450000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450000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98380002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98380002</v>
      </c>
      <c r="J70" s="65"/>
      <c r="K70" s="38"/>
      <c r="L70" s="60">
        <f t="shared" si="20"/>
        <v>0</v>
      </c>
      <c r="M70" s="38">
        <f t="shared" si="20"/>
        <v>98380002</v>
      </c>
    </row>
    <row r="71" spans="1:13" x14ac:dyDescent="0.2">
      <c r="A71" s="9">
        <v>31</v>
      </c>
      <c r="B71" s="3"/>
      <c r="C71" s="10" t="s">
        <v>68</v>
      </c>
      <c r="D71" s="60"/>
      <c r="E71" s="38">
        <v>-72699523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-72699523</v>
      </c>
      <c r="J71" s="65"/>
      <c r="K71" s="38"/>
      <c r="L71" s="60">
        <f t="shared" si="20"/>
        <v>0</v>
      </c>
      <c r="M71" s="38">
        <f t="shared" si="20"/>
        <v>-72699523</v>
      </c>
    </row>
    <row r="72" spans="1:13" x14ac:dyDescent="0.2">
      <c r="A72" s="9"/>
      <c r="B72" s="3"/>
      <c r="C72" s="55" t="s">
        <v>69</v>
      </c>
      <c r="D72" s="61">
        <v>0</v>
      </c>
      <c r="E72" s="39">
        <v>25680479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25680479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25680479</v>
      </c>
    </row>
    <row r="73" spans="1:13" x14ac:dyDescent="0.2">
      <c r="A73" s="9">
        <v>32</v>
      </c>
      <c r="B73" s="3"/>
      <c r="C73" s="10" t="s">
        <v>131</v>
      </c>
      <c r="D73" s="60"/>
      <c r="E73" s="38">
        <v>-328270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-328270</v>
      </c>
      <c r="J73" s="60"/>
      <c r="K73" s="38"/>
      <c r="L73" s="60">
        <f t="shared" ref="L73:M81" si="23">H73+J73</f>
        <v>0</v>
      </c>
      <c r="M73" s="38">
        <f t="shared" si="23"/>
        <v>-328270</v>
      </c>
    </row>
    <row r="74" spans="1:13" x14ac:dyDescent="0.2">
      <c r="A74" s="9">
        <v>33</v>
      </c>
      <c r="B74" s="3"/>
      <c r="C74" s="10" t="s">
        <v>71</v>
      </c>
      <c r="D74" s="60"/>
      <c r="E74" s="38">
        <v>3468797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3468797</v>
      </c>
      <c r="J74" s="60"/>
      <c r="K74" s="38"/>
      <c r="L74" s="60">
        <f t="shared" si="23"/>
        <v>0</v>
      </c>
      <c r="M74" s="38">
        <f t="shared" si="23"/>
        <v>3468797</v>
      </c>
    </row>
    <row r="75" spans="1:13" x14ac:dyDescent="0.2">
      <c r="A75" s="9">
        <v>34</v>
      </c>
      <c r="B75" s="3"/>
      <c r="C75" s="10" t="s">
        <v>72</v>
      </c>
      <c r="D75" s="60"/>
      <c r="E75" s="38">
        <v>-909291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-909291</v>
      </c>
      <c r="J75" s="60"/>
      <c r="K75" s="38"/>
      <c r="L75" s="60">
        <f t="shared" si="23"/>
        <v>0</v>
      </c>
      <c r="M75" s="38">
        <f t="shared" si="23"/>
        <v>-909291</v>
      </c>
    </row>
    <row r="76" spans="1:13" x14ac:dyDescent="0.2">
      <c r="A76" s="9">
        <v>35</v>
      </c>
      <c r="B76" s="3"/>
      <c r="C76" s="10" t="s">
        <v>73</v>
      </c>
      <c r="D76" s="60"/>
      <c r="E76" s="38">
        <v>-2185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-2185</v>
      </c>
      <c r="J76" s="60"/>
      <c r="K76" s="38"/>
      <c r="L76" s="60">
        <f t="shared" si="23"/>
        <v>0</v>
      </c>
      <c r="M76" s="38">
        <f t="shared" si="23"/>
        <v>-2185</v>
      </c>
    </row>
    <row r="77" spans="1:13" x14ac:dyDescent="0.2">
      <c r="A77" s="9">
        <v>36</v>
      </c>
      <c r="B77" s="3"/>
      <c r="C77" s="10" t="s">
        <v>74</v>
      </c>
      <c r="D77" s="60"/>
      <c r="E77" s="38">
        <v>-382427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-382427</v>
      </c>
      <c r="J77" s="60"/>
      <c r="K77" s="38"/>
      <c r="L77" s="60">
        <f t="shared" si="23"/>
        <v>0</v>
      </c>
      <c r="M77" s="38">
        <f t="shared" si="23"/>
        <v>-382427</v>
      </c>
    </row>
    <row r="78" spans="1:13" x14ac:dyDescent="0.2">
      <c r="A78" s="9">
        <v>37</v>
      </c>
      <c r="B78" s="3"/>
      <c r="C78" s="10" t="s">
        <v>208</v>
      </c>
      <c r="D78" s="60"/>
      <c r="E78" s="38">
        <v>820000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820000</v>
      </c>
      <c r="J78" s="60"/>
      <c r="K78" s="38"/>
      <c r="L78" s="60">
        <f t="shared" si="23"/>
        <v>0</v>
      </c>
      <c r="M78" s="38">
        <f t="shared" si="23"/>
        <v>820000</v>
      </c>
    </row>
    <row r="79" spans="1:13" x14ac:dyDescent="0.2">
      <c r="A79" s="9">
        <v>38</v>
      </c>
      <c r="B79" s="3"/>
      <c r="C79" s="10" t="s">
        <v>209</v>
      </c>
      <c r="D79" s="60"/>
      <c r="E79" s="38">
        <v>-103047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-103047</v>
      </c>
      <c r="J79" s="60"/>
      <c r="K79" s="38"/>
      <c r="L79" s="60">
        <f t="shared" si="23"/>
        <v>0</v>
      </c>
      <c r="M79" s="38">
        <f t="shared" si="23"/>
        <v>-103047</v>
      </c>
    </row>
    <row r="80" spans="1:13" x14ac:dyDescent="0.2">
      <c r="A80" s="9">
        <v>39</v>
      </c>
      <c r="B80" s="3"/>
      <c r="C80" s="10" t="s">
        <v>215</v>
      </c>
      <c r="D80" s="60"/>
      <c r="E80" s="38">
        <v>88418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88418</v>
      </c>
      <c r="J80" s="60"/>
      <c r="K80" s="38"/>
      <c r="L80" s="60">
        <f t="shared" si="23"/>
        <v>0</v>
      </c>
      <c r="M80" s="38">
        <f t="shared" si="23"/>
        <v>88418</v>
      </c>
    </row>
    <row r="81" spans="1:67" x14ac:dyDescent="0.2">
      <c r="A81" s="9">
        <v>40</v>
      </c>
      <c r="B81" s="3"/>
      <c r="C81" s="10" t="s">
        <v>78</v>
      </c>
      <c r="D81" s="60"/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3814751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3814751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3814751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'!D11+'WE-VAR'!D11+BUG_VAR!D11+'TX-HPLC-VAR'!D11+'ARUBA-VAR'!D11+'SITHE-VAR'!D11+'DEN-VAR'!D11</f>
        <v>499181715</v>
      </c>
      <c r="E11" s="65">
        <f>STG_VAR!E11+ONT_VAR!E11+'CE-VAR'!E11+'EAST-EGM-VAR'!E11+'BGC-EGM-VAR'!E11+'EAST-LRC-VAR'!E11+'TX-EGM-VAR'!E11+'TX-HPLR-VAR '!E11+'WE-VAR'!E11+BUG_VAR!E11+'TX-HPLC-VAR'!E11+'ARUBA-VAR'!E11+'SITHE-VAR'!E11+'DEN-VAR'!E11</f>
        <v>1325809108</v>
      </c>
      <c r="F11" s="65">
        <f>STG_VAR!F11+ONT_VAR!F11+'CE-VAR'!F11+'EAST-EGM-VAR'!F11+'BGC-EGM-VAR'!F11+'EAST-LRC-VAR'!F11+'TX-EGM-VAR'!F11+'TX-HPLR-VAR '!F11+'WE-VAR'!F11+BUG_VAR!F11+'TX-HPLC-VAR'!F11+'ARUBA-VAR'!F11+'SITHE-VAR'!F11+'DEN-VAR'!F11</f>
        <v>503855490</v>
      </c>
      <c r="G11" s="65">
        <f>STG_VAR!G11+ONT_VAR!G11+'CE-VAR'!G11+'EAST-EGM-VAR'!G11+'BGC-EGM-VAR'!G11+'EAST-LRC-VAR'!G11+'TX-EGM-VAR'!G11+'TX-HPLR-VAR '!G11+'WE-VAR'!G11+BUG_VAR!G11+'TX-HPLC-VAR'!G11+'ARUBA-VAR'!G11+'SITHE-VAR'!G11+'DEN-VAR'!G11</f>
        <v>1321724019.3100002</v>
      </c>
      <c r="H11" s="60">
        <f>F11-D11</f>
        <v>4673775</v>
      </c>
      <c r="I11" s="38">
        <f>G11-E11</f>
        <v>-4085088.6899998188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'!D12+'WE-VAR'!D12+BUG_VAR!D12+'TX-HPLC-VAR'!D12+'ARUBA-VAR'!D12+'SITHE-VAR'!D12+'DEN-VAR'!D12</f>
        <v>0</v>
      </c>
      <c r="E12" s="65">
        <f>STG_VAR!E12+ONT_VAR!E12+'CE-VAR'!E12+'EAST-EGM-VAR'!E12+'BGC-EGM-VAR'!E12+'EAST-LRC-VAR'!E12+'TX-EGM-VAR'!E12+'TX-HPLR-VAR '!E12+'WE-VAR'!E12+BUG_VAR!E12+'TX-HPLC-VAR'!E12+'ARUBA-VAR'!E12+'SITHE-VAR'!E12+'DEN-VAR'!E12</f>
        <v>-24967723</v>
      </c>
      <c r="F12" s="65">
        <f>STG_VAR!F12+ONT_VAR!F12+'CE-VAR'!F12+'EAST-EGM-VAR'!F12+'BGC-EGM-VAR'!F12+'EAST-LRC-VAR'!F12+'TX-EGM-VAR'!F12+'TX-HPLR-VAR '!F12+'WE-VAR'!F12+BUG_VAR!F12+'TX-HPLC-VAR'!F12+'ARUBA-VAR'!F12+'SITHE-VAR'!F12+'DEN-VAR'!F12</f>
        <v>0</v>
      </c>
      <c r="G12" s="65">
        <f>STG_VAR!G12+ONT_VAR!G12+'CE-VAR'!G12+'EAST-EGM-VAR'!G12+'BGC-EGM-VAR'!G12+'EAST-LRC-VAR'!G12+'TX-EGM-VAR'!G12+'TX-HPLR-VAR '!G12+'WE-VAR'!G12+BUG_VAR!G12+'TX-HPLC-VAR'!G12+'ARUBA-VAR'!G12+'SITHE-VAR'!G12+'DEN-VAR'!G12</f>
        <v>17910367.440000001</v>
      </c>
      <c r="H12" s="60">
        <f>F12-D12</f>
        <v>0</v>
      </c>
      <c r="I12" s="38">
        <f>G12-E12</f>
        <v>42878090.439999998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'!D13+'WE-VAR'!D13+BUG_VAR!D13+'TX-HPLC-VAR'!D13+'ARUBA-VAR'!D13+'SITHE-VAR'!D13+'DEN-VAR'!D13</f>
        <v>244349803</v>
      </c>
      <c r="E13" s="65">
        <f>STG_VAR!E13+ONT_VAR!E13+'CE-VAR'!E13+'EAST-EGM-VAR'!E13+'BGC-EGM-VAR'!E13+'EAST-LRC-VAR'!E13+'TX-EGM-VAR'!E13+'TX-HPLR-VAR '!E13+'WE-VAR'!E13+BUG_VAR!E13+'TX-HPLC-VAR'!E13+'ARUBA-VAR'!E13+'SITHE-VAR'!E13+'DEN-VAR'!E13</f>
        <v>684813976</v>
      </c>
      <c r="F13" s="65">
        <f>STG_VAR!F13+ONT_VAR!F13+'CE-VAR'!F13+'EAST-EGM-VAR'!F13+'BGC-EGM-VAR'!F13+'EAST-LRC-VAR'!F13+'TX-EGM-VAR'!F13+'TX-HPLR-VAR '!F13+'WE-VAR'!F13+BUG_VAR!F13+'TX-HPLC-VAR'!F13+'ARUBA-VAR'!F13+'SITHE-VAR'!F13+'DEN-VAR'!F13</f>
        <v>258293105</v>
      </c>
      <c r="G13" s="65">
        <f>STG_VAR!G13+ONT_VAR!G13+'CE-VAR'!G13+'EAST-EGM-VAR'!G13+'BGC-EGM-VAR'!G13+'EAST-LRC-VAR'!G13+'TX-EGM-VAR'!G13+'TX-HPLR-VAR '!G13+'WE-VAR'!G13+BUG_VAR!G13+'TX-HPLC-VAR'!G13+'ARUBA-VAR'!G13+'SITHE-VAR'!G13+'DEN-VAR'!G13</f>
        <v>698381020</v>
      </c>
      <c r="H13" s="60">
        <f t="shared" ref="H13:I15" si="0">F13-D13</f>
        <v>13943302</v>
      </c>
      <c r="I13" s="38">
        <f t="shared" si="0"/>
        <v>13567044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'!D14+'WE-VAR'!D14+BUG_VAR!D14+'TX-HPLC-VAR'!D14+'ARUBA-VAR'!D14+'SITHE-VAR'!D14+'DEN-VAR'!D14</f>
        <v>0</v>
      </c>
      <c r="E14" s="65">
        <f>STG_VAR!E14+ONT_VAR!E14+'CE-VAR'!E14+'EAST-EGM-VAR'!E14+'BGC-EGM-VAR'!E14+'EAST-LRC-VAR'!E14+'TX-EGM-VAR'!E14+'TX-HPLR-VAR '!E14+'WE-VAR'!E14+BUG_VAR!E14+'TX-HPLC-VAR'!E14+'ARUBA-VAR'!E14+'SITHE-VAR'!E14+'DEN-VAR'!E14</f>
        <v>10354</v>
      </c>
      <c r="F14" s="65">
        <f>STG_VAR!F14+ONT_VAR!F14+'CE-VAR'!F14+'EAST-EGM-VAR'!F14+'BGC-EGM-VAR'!F14+'EAST-LRC-VAR'!F14+'TX-EGM-VAR'!F14+'TX-HPLR-VAR '!F14+'WE-VAR'!F14+BUG_VAR!F14+'TX-HPLC-VAR'!F14+'ARUBA-VAR'!F14+'SITHE-VAR'!F14+'DEN-VAR'!F14</f>
        <v>0</v>
      </c>
      <c r="G14" s="65">
        <f>STG_VAR!G14+ONT_VAR!G14+'CE-VAR'!G14+'EAST-EGM-VAR'!G14+'BGC-EGM-VAR'!G14+'EAST-LRC-VAR'!G14+'TX-EGM-VAR'!G14+'TX-HPLR-VAR '!G14+'WE-VAR'!G14+BUG_VAR!G14+'TX-HPLC-VAR'!G14+'ARUBA-VAR'!G14+'SITHE-VAR'!G14+'DEN-VAR'!G14</f>
        <v>0</v>
      </c>
      <c r="H14" s="60">
        <f t="shared" si="0"/>
        <v>0</v>
      </c>
      <c r="I14" s="38">
        <f t="shared" si="0"/>
        <v>-10354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'!D15+'WE-VAR'!D15+BUG_VAR!D15+'TX-HPLC-VAR'!D15+'ARUBA-VAR'!D15+'SITHE-VAR'!D15+'DEN-VAR'!D15</f>
        <v>0</v>
      </c>
      <c r="E15" s="65">
        <f>STG_VAR!E15+ONT_VAR!E15+'CE-VAR'!E15+'EAST-EGM-VAR'!E15+'BGC-EGM-VAR'!E15+'EAST-LRC-VAR'!E15+'TX-EGM-VAR'!E15+'TX-HPLR-VAR '!E15+'WE-VAR'!E15+BUG_VAR!E15+'TX-HPLC-VAR'!E15+'ARUBA-VAR'!E15+'SITHE-VAR'!E15+'DEN-VAR'!E15</f>
        <v>13515715</v>
      </c>
      <c r="F15" s="65">
        <f>STG_VAR!F15+ONT_VAR!F15+'CE-VAR'!F15+'EAST-EGM-VAR'!F15+'BGC-EGM-VAR'!F15+'EAST-LRC-VAR'!F15+'TX-EGM-VAR'!F15+'TX-HPLR-VAR '!F15+'WE-VAR'!F15+BUG_VAR!F15+'TX-HPLC-VAR'!F15+'ARUBA-VAR'!F15+'SITHE-VAR'!F15+'DEN-VAR'!F15</f>
        <v>0</v>
      </c>
      <c r="G15" s="65">
        <f>STG_VAR!G15+ONT_VAR!G15+'CE-VAR'!G15+'EAST-EGM-VAR'!G15+'BGC-EGM-VAR'!G15+'EAST-LRC-VAR'!G15+'TX-EGM-VAR'!G15+'TX-HPLR-VAR '!G15+'WE-VAR'!G15+BUG_VAR!G15+'TX-HPLC-VAR'!G15+'ARUBA-VAR'!G15+'SITHE-VAR'!G15+'DEN-VAR'!G15</f>
        <v>33315435.32</v>
      </c>
      <c r="H15" s="60">
        <f t="shared" si="0"/>
        <v>0</v>
      </c>
      <c r="I15" s="38">
        <f t="shared" si="0"/>
        <v>19799720.32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743531518</v>
      </c>
      <c r="E16" s="39">
        <f t="shared" si="1"/>
        <v>1999181430</v>
      </c>
      <c r="F16" s="61">
        <f t="shared" si="1"/>
        <v>762148595</v>
      </c>
      <c r="G16" s="39">
        <f t="shared" si="1"/>
        <v>2071330842.0700002</v>
      </c>
      <c r="H16" s="61">
        <f t="shared" si="1"/>
        <v>18617077</v>
      </c>
      <c r="I16" s="39">
        <f t="shared" si="1"/>
        <v>72149412.070000172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'!D19+'WE-VAR'!D19+BUG_VAR!D19+'TX-HPLC-VAR'!D19+'ARUBA-VAR'!D19+'SITHE-VAR'!D19+'DEN-VAR'!D19</f>
        <v>-505462232</v>
      </c>
      <c r="E19" s="65">
        <f>STG_VAR!E19+ONT_VAR!E19+'CE-VAR'!E19+'EAST-EGM-VAR'!E19+'BGC-EGM-VAR'!E19+'EAST-LRC-VAR'!E19+'TX-EGM-VAR'!E19+'TX-HPLR-VAR '!E19+'WE-VAR'!E19+BUG_VAR!E19+'TX-HPLC-VAR'!E19+'ARUBA-VAR'!E19+'SITHE-VAR'!E19+'DEN-VAR'!E19</f>
        <v>-1329240790</v>
      </c>
      <c r="F19" s="65">
        <f>STG_VAR!F19+ONT_VAR!F19+'CE-VAR'!F19+'EAST-EGM-VAR'!F19+'BGC-EGM-VAR'!F19+'EAST-LRC-VAR'!F19+'TX-EGM-VAR'!F19+'TX-HPLR-VAR '!F19+'WE-VAR'!F19+BUG_VAR!F19+'TX-HPLC-VAR'!F19+'ARUBA-VAR'!F19+'SITHE-VAR'!F19+'DEN-VAR'!F19</f>
        <v>-515335198</v>
      </c>
      <c r="G19" s="65">
        <f>STG_VAR!G19+ONT_VAR!G19+'CE-VAR'!G19+'EAST-EGM-VAR'!G19+'BGC-EGM-VAR'!G19+'EAST-LRC-VAR'!G19+'TX-EGM-VAR'!G19+'TX-HPLR-VAR '!G19+'WE-VAR'!G19+BUG_VAR!G19+'TX-HPLC-VAR'!G19+'ARUBA-VAR'!G19+'SITHE-VAR'!G19+'DEN-VAR'!G19</f>
        <v>-1358594719.9599998</v>
      </c>
      <c r="H19" s="60">
        <f>F19-D19</f>
        <v>-9872966</v>
      </c>
      <c r="I19" s="38">
        <f>G19-E19</f>
        <v>-29353929.9599998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'!D20+'WE-VAR'!D20+BUG_VAR!D20+'TX-HPLC-VAR'!D20+'ARUBA-VAR'!D20+'SITHE-VAR'!D20+'DEN-VAR'!D20</f>
        <v>0</v>
      </c>
      <c r="E20" s="65">
        <f>STG_VAR!E20+ONT_VAR!E20+'CE-VAR'!E20+'EAST-EGM-VAR'!E20+'BGC-EGM-VAR'!E20+'EAST-LRC-VAR'!E20+'TX-EGM-VAR'!E20+'TX-HPLR-VAR '!E20+'WE-VAR'!E20+BUG_VAR!E20+'TX-HPLC-VAR'!E20+'ARUBA-VAR'!E20+'SITHE-VAR'!E20+'DEN-VAR'!E20</f>
        <v>0</v>
      </c>
      <c r="F20" s="65">
        <f>STG_VAR!F20+ONT_VAR!F20+'CE-VAR'!F20+'EAST-EGM-VAR'!F20+'BGC-EGM-VAR'!F20+'EAST-LRC-VAR'!F20+'TX-EGM-VAR'!F20+'TX-HPLR-VAR '!F20+'WE-VAR'!F20+BUG_VAR!F20+'TX-HPLC-VAR'!F20+'ARUBA-VAR'!F20+'SITHE-VAR'!F20+'DEN-VAR'!F20</f>
        <v>0</v>
      </c>
      <c r="G20" s="65">
        <f>STG_VAR!G20+ONT_VAR!G20+'CE-VAR'!G20+'EAST-EGM-VAR'!G20+'BGC-EGM-VAR'!G20+'EAST-LRC-VAR'!G20+'TX-EGM-VAR'!G20+'TX-HPLR-VAR '!G20+'WE-VAR'!G20+BUG_VAR!G20+'TX-HPLC-VAR'!G20+'ARUBA-VAR'!G20+'SITHE-VAR'!G20+'DEN-VAR'!G20</f>
        <v>-9346053.0199999996</v>
      </c>
      <c r="H20" s="60">
        <f>F20-D20</f>
        <v>0</v>
      </c>
      <c r="I20" s="38">
        <f>G20-E20</f>
        <v>-9346053.0199999996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'!D21+'WE-VAR'!D21+BUG_VAR!D21+'TX-HPLC-VAR'!D21+'ARUBA-VAR'!D21+'SITHE-VAR'!D21+'DEN-VAR'!D21</f>
        <v>-246177313</v>
      </c>
      <c r="E21" s="65">
        <f>STG_VAR!E21+ONT_VAR!E21+'CE-VAR'!E21+'EAST-EGM-VAR'!E21+'BGC-EGM-VAR'!E21+'EAST-LRC-VAR'!E21+'TX-EGM-VAR'!E21+'TX-HPLR-VAR '!E21+'WE-VAR'!E21+BUG_VAR!E21+'TX-HPLC-VAR'!E21+'ARUBA-VAR'!E21+'SITHE-VAR'!E21+'DEN-VAR'!E21</f>
        <v>-689876800</v>
      </c>
      <c r="F21" s="65">
        <f>STG_VAR!F21+ONT_VAR!F21+'CE-VAR'!F21+'EAST-EGM-VAR'!F21+'BGC-EGM-VAR'!F21+'EAST-LRC-VAR'!F21+'TX-EGM-VAR'!F21+'TX-HPLR-VAR '!F21+'WE-VAR'!F21+BUG_VAR!F21+'TX-HPLC-VAR'!F21+'ARUBA-VAR'!F21+'SITHE-VAR'!F21+'DEN-VAR'!F21</f>
        <v>-258293105</v>
      </c>
      <c r="G21" s="65">
        <f>STG_VAR!G21+ONT_VAR!G21+'CE-VAR'!G21+'EAST-EGM-VAR'!G21+'BGC-EGM-VAR'!G21+'EAST-LRC-VAR'!G21+'TX-EGM-VAR'!G21+'TX-HPLR-VAR '!G21+'WE-VAR'!G21+BUG_VAR!G21+'TX-HPLC-VAR'!G21+'ARUBA-VAR'!G21+'SITHE-VAR'!G21+'DEN-VAR'!G21</f>
        <v>-723866739</v>
      </c>
      <c r="H21" s="60">
        <f t="shared" ref="H21:I23" si="2">F21-D21</f>
        <v>-12115792</v>
      </c>
      <c r="I21" s="38">
        <f t="shared" si="2"/>
        <v>-33989939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'!D22+'WE-VAR'!D22+BUG_VAR!D22+'TX-HPLC-VAR'!D22+'ARUBA-VAR'!D22+'SITHE-VAR'!D22+'DEN-VAR'!D22</f>
        <v>0</v>
      </c>
      <c r="E22" s="65">
        <f>STG_VAR!E22+ONT_VAR!E22+'CE-VAR'!E22+'EAST-EGM-VAR'!E22+'BGC-EGM-VAR'!E22+'EAST-LRC-VAR'!E22+'TX-EGM-VAR'!E22+'TX-HPLR-VAR '!E22+'WE-VAR'!E22+BUG_VAR!E22+'TX-HPLC-VAR'!E22+'ARUBA-VAR'!E22+'SITHE-VAR'!E22+'DEN-VAR'!E22</f>
        <v>0</v>
      </c>
      <c r="F22" s="65">
        <f>STG_VAR!F22+ONT_VAR!F22+'CE-VAR'!F22+'EAST-EGM-VAR'!F22+'BGC-EGM-VAR'!F22+'EAST-LRC-VAR'!F22+'TX-EGM-VAR'!F22+'TX-HPLR-VAR '!F22+'WE-VAR'!F22+BUG_VAR!F22+'TX-HPLC-VAR'!F22+'ARUBA-VAR'!F22+'SITHE-VAR'!F22+'DEN-VAR'!F22</f>
        <v>0</v>
      </c>
      <c r="G22" s="65">
        <f>STG_VAR!G22+ONT_VAR!G22+'CE-VAR'!G22+'EAST-EGM-VAR'!G22+'BGC-EGM-VAR'!G22+'EAST-LRC-VAR'!G22+'TX-EGM-VAR'!G22+'TX-HPLR-VAR '!G22+'WE-VAR'!G22+BUG_VAR!G22+'TX-HPLC-VAR'!G22+'ARUBA-VAR'!G22+'SITHE-VAR'!G22+'DEN-VAR'!G22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'!D23+'WE-VAR'!D23+BUG_VAR!D23+'TX-HPLC-VAR'!D23+'ARUBA-VAR'!D23+'SITHE-VAR'!D23+'DEN-VAR'!D23</f>
        <v>2030065</v>
      </c>
      <c r="E23" s="65">
        <f>STG_VAR!E23+ONT_VAR!E23+'CE-VAR'!E23+'EAST-EGM-VAR'!E23+'BGC-EGM-VAR'!E23+'EAST-LRC-VAR'!E23+'TX-EGM-VAR'!E23+'TX-HPLR-VAR '!E23+'WE-VAR'!E23+BUG_VAR!E23+'TX-HPLC-VAR'!E23+'ARUBA-VAR'!E23+'SITHE-VAR'!E23+'DEN-VAR'!E23</f>
        <v>5588673</v>
      </c>
      <c r="F23" s="65">
        <f>STG_VAR!F23+ONT_VAR!F23+'CE-VAR'!F23+'EAST-EGM-VAR'!F23+'BGC-EGM-VAR'!F23+'EAST-LRC-VAR'!F23+'TX-EGM-VAR'!F23+'TX-HPLR-VAR '!F23+'WE-VAR'!F23+BUG_VAR!F23+'TX-HPLC-VAR'!F23+'ARUBA-VAR'!F23+'SITHE-VAR'!F23+'DEN-VAR'!F23</f>
        <v>2135007</v>
      </c>
      <c r="G23" s="65">
        <f>STG_VAR!G23+ONT_VAR!G23+'CE-VAR'!G23+'EAST-EGM-VAR'!G23+'BGC-EGM-VAR'!G23+'EAST-LRC-VAR'!G23+'TX-EGM-VAR'!G23+'TX-HPLR-VAR '!G23+'WE-VAR'!G23+BUG_VAR!G23+'TX-HPLC-VAR'!G23+'ARUBA-VAR'!G23+'SITHE-VAR'!G23+'DEN-VAR'!G23</f>
        <v>5529540.8340000017</v>
      </c>
      <c r="H23" s="60">
        <f t="shared" si="2"/>
        <v>104942</v>
      </c>
      <c r="I23" s="38">
        <f t="shared" si="2"/>
        <v>-59132.165999998339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-749609480</v>
      </c>
      <c r="E24" s="39">
        <f t="shared" si="3"/>
        <v>-2013528917</v>
      </c>
      <c r="F24" s="61">
        <f t="shared" si="3"/>
        <v>-771493296</v>
      </c>
      <c r="G24" s="39">
        <f t="shared" si="3"/>
        <v>-2086277971.1459997</v>
      </c>
      <c r="H24" s="61">
        <f t="shared" si="3"/>
        <v>-21883816</v>
      </c>
      <c r="I24" s="39">
        <f t="shared" si="3"/>
        <v>-72749054.145999789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'!D27+'WE-VAR'!D27+BUG_VAR!D27+'TX-HPLC-VAR'!D27+'ARUBA-VAR'!D27+'SITHE-VAR'!D27+'DEN-VAR'!D27</f>
        <v>111548603</v>
      </c>
      <c r="E27" s="65">
        <f>STG_VAR!E27+ONT_VAR!E27+'CE-VAR'!E27+'EAST-EGM-VAR'!E27+'BGC-EGM-VAR'!E27+'EAST-LRC-VAR'!E27+'TX-EGM-VAR'!E27+'TX-HPLR-VAR '!E27+'WE-VAR'!E27+BUG_VAR!E27+'TX-HPLC-VAR'!E27+'ARUBA-VAR'!E27+'SITHE-VAR'!E27+'DEN-VAR'!E27</f>
        <v>305574800</v>
      </c>
      <c r="F27" s="65">
        <f>STG_VAR!F27+ONT_VAR!F27+'CE-VAR'!F27+'EAST-EGM-VAR'!F27+'BGC-EGM-VAR'!F27+'EAST-LRC-VAR'!F27+'TX-EGM-VAR'!F27+'TX-HPLR-VAR '!F27+'WE-VAR'!F27+BUG_VAR!F27+'TX-HPLC-VAR'!F27+'ARUBA-VAR'!F27+'SITHE-VAR'!F27+'DEN-VAR'!F27</f>
        <v>32250276</v>
      </c>
      <c r="G27" s="65">
        <f>STG_VAR!G27+ONT_VAR!G27+'CE-VAR'!G27+'EAST-EGM-VAR'!G27+'BGC-EGM-VAR'!G27+'EAST-LRC-VAR'!G27+'TX-EGM-VAR'!G27+'TX-HPLR-VAR '!G27+'WE-VAR'!G27+BUG_VAR!G27+'TX-HPLC-VAR'!G27+'ARUBA-VAR'!G27+'SITHE-VAR'!G27+'DEN-VAR'!G27</f>
        <v>90066087.189999998</v>
      </c>
      <c r="H27" s="60">
        <f>F27-D27</f>
        <v>-79298327</v>
      </c>
      <c r="I27" s="38">
        <f>G27-E27</f>
        <v>-215508712.81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'!D28+'WE-VAR'!D28+BUG_VAR!D28+'TX-HPLC-VAR'!D28+'ARUBA-VAR'!D28+'SITHE-VAR'!D28+'DEN-VAR'!D28</f>
        <v>-109711946</v>
      </c>
      <c r="E28" s="65">
        <f>STG_VAR!E28+ONT_VAR!E28+'CE-VAR'!E28+'EAST-EGM-VAR'!E28+'BGC-EGM-VAR'!E28+'EAST-LRC-VAR'!E28+'TX-EGM-VAR'!E28+'TX-HPLR-VAR '!E28+'WE-VAR'!E28+BUG_VAR!E28+'TX-HPLC-VAR'!E28+'ARUBA-VAR'!E28+'SITHE-VAR'!E28+'DEN-VAR'!E28</f>
        <v>-300671408</v>
      </c>
      <c r="F28" s="65">
        <f>STG_VAR!F28+ONT_VAR!F28+'CE-VAR'!F28+'EAST-EGM-VAR'!F28+'BGC-EGM-VAR'!F28+'EAST-LRC-VAR'!F28+'TX-EGM-VAR'!F28+'TX-HPLR-VAR '!F28+'WE-VAR'!F28+BUG_VAR!F28+'TX-HPLC-VAR'!F28+'ARUBA-VAR'!F28+'SITHE-VAR'!F28+'DEN-VAR'!F28</f>
        <v>-32259652</v>
      </c>
      <c r="G28" s="65">
        <f>STG_VAR!G28+ONT_VAR!G28+'CE-VAR'!G28+'EAST-EGM-VAR'!G28+'BGC-EGM-VAR'!G28+'EAST-LRC-VAR'!G28+'TX-EGM-VAR'!G28+'TX-HPLR-VAR '!G28+'WE-VAR'!G28+BUG_VAR!G28+'TX-HPLC-VAR'!G28+'ARUBA-VAR'!G28+'SITHE-VAR'!G28+'DEN-VAR'!G28</f>
        <v>-90089164.610000014</v>
      </c>
      <c r="H28" s="60">
        <f>F28-D28</f>
        <v>77452294</v>
      </c>
      <c r="I28" s="38">
        <f>G28-E28</f>
        <v>210582243.38999999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1836657</v>
      </c>
      <c r="E29" s="70">
        <f t="shared" si="4"/>
        <v>4903392</v>
      </c>
      <c r="F29" s="69">
        <f t="shared" si="4"/>
        <v>-9376</v>
      </c>
      <c r="G29" s="70">
        <f t="shared" si="4"/>
        <v>-23077.420000016689</v>
      </c>
      <c r="H29" s="69">
        <f t="shared" si="4"/>
        <v>-1846033</v>
      </c>
      <c r="I29" s="70">
        <f t="shared" si="4"/>
        <v>-4926469.4200000167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'!D32+'WE-VAR'!D32+BUG_VAR!D32+'TX-HPLC-VAR'!D32+'ARUBA-VAR'!D32+'SITHE-VAR'!D32+'DEN-VAR'!D32</f>
        <v>173084</v>
      </c>
      <c r="E32" s="65">
        <f>STG_VAR!E32+ONT_VAR!E32+'CE-VAR'!E32+'EAST-EGM-VAR'!E32+'BGC-EGM-VAR'!E32+'EAST-LRC-VAR'!E32+'TX-EGM-VAR'!E32+'TX-HPLR-VAR '!E32+'WE-VAR'!E32+BUG_VAR!E32+'TX-HPLC-VAR'!E32+'ARUBA-VAR'!E32+'SITHE-VAR'!E32+'DEN-VAR'!E32</f>
        <v>518044</v>
      </c>
      <c r="F32" s="65">
        <f>STG_VAR!F32+ONT_VAR!F32+'CE-VAR'!F32+'EAST-EGM-VAR'!F32+'BGC-EGM-VAR'!F32+'EAST-LRC-VAR'!F32+'TX-EGM-VAR'!F32+'TX-HPLR-VAR '!F32+'WE-VAR'!F32+BUG_VAR!F32+'TX-HPLC-VAR'!F32+'ARUBA-VAR'!F32+'SITHE-VAR'!F32+'DEN-VAR'!F32</f>
        <v>1723376</v>
      </c>
      <c r="G32" s="65">
        <f>STG_VAR!G32+ONT_VAR!G32+'CE-VAR'!G32+'EAST-EGM-VAR'!G32+'BGC-EGM-VAR'!G32+'EAST-LRC-VAR'!G32+'TX-EGM-VAR'!G32+'TX-HPLR-VAR '!G32+'WE-VAR'!G32+BUG_VAR!G32+'TX-HPLC-VAR'!G32+'ARUBA-VAR'!G32+'SITHE-VAR'!G32+'DEN-VAR'!G32</f>
        <v>4108160.7759999991</v>
      </c>
      <c r="H32" s="60">
        <f>F32-D32</f>
        <v>1550292</v>
      </c>
      <c r="I32" s="38">
        <f>G32-E32</f>
        <v>3590116.7759999991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'!D33+'WE-VAR'!D33+BUG_VAR!D33+'TX-HPLC-VAR'!D33+'ARUBA-VAR'!D33+'SITHE-VAR'!D33+'DEN-VAR'!D33</f>
        <v>579330</v>
      </c>
      <c r="E33" s="65">
        <f>STG_VAR!E33+ONT_VAR!E33+'CE-VAR'!E33+'EAST-EGM-VAR'!E33+'BGC-EGM-VAR'!E33+'EAST-LRC-VAR'!E33+'TX-EGM-VAR'!E33+'TX-HPLR-VAR '!E33+'WE-VAR'!E33+BUG_VAR!E33+'TX-HPLC-VAR'!E33+'ARUBA-VAR'!E33+'SITHE-VAR'!E33+'DEN-VAR'!E33</f>
        <v>1546257</v>
      </c>
      <c r="F33" s="65">
        <f>STG_VAR!F33+ONT_VAR!F33+'CE-VAR'!F33+'EAST-EGM-VAR'!F33+'BGC-EGM-VAR'!F33+'EAST-LRC-VAR'!F33+'TX-EGM-VAR'!F33+'TX-HPLR-VAR '!F33+'WE-VAR'!F33+BUG_VAR!F33+'TX-HPLC-VAR'!F33+'ARUBA-VAR'!F33+'SITHE-VAR'!F33+'DEN-VAR'!F33</f>
        <v>-1017295</v>
      </c>
      <c r="G33" s="65">
        <f>STG_VAR!G33+ONT_VAR!G33+'CE-VAR'!G33+'EAST-EGM-VAR'!G33+'BGC-EGM-VAR'!G33+'EAST-LRC-VAR'!G33+'TX-EGM-VAR'!G33+'TX-HPLR-VAR '!G33+'WE-VAR'!G33+BUG_VAR!G33+'TX-HPLC-VAR'!G33+'ARUBA-VAR'!G33+'SITHE-VAR'!G33+'DEN-VAR'!G33</f>
        <v>-2158110.42</v>
      </c>
      <c r="H33" s="60">
        <f t="shared" ref="H33:I35" si="5">F33-D33</f>
        <v>-1596625</v>
      </c>
      <c r="I33" s="38">
        <f t="shared" si="5"/>
        <v>-3704367.42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'!D34+'WE-VAR'!D34+BUG_VAR!D34+'TX-HPLC-VAR'!D34+'ARUBA-VAR'!D34+'SITHE-VAR'!D34+'DEN-VAR'!D34</f>
        <v>-721131</v>
      </c>
      <c r="E34" s="65">
        <f>STG_VAR!E34+ONT_VAR!E34+'CE-VAR'!E34+'EAST-EGM-VAR'!E34+'BGC-EGM-VAR'!E34+'EAST-LRC-VAR'!E34+'TX-EGM-VAR'!E34+'TX-HPLR-VAR '!E34+'WE-VAR'!E34+BUG_VAR!E34+'TX-HPLC-VAR'!E34+'ARUBA-VAR'!E34+'SITHE-VAR'!E34+'DEN-VAR'!E34</f>
        <v>-1967200</v>
      </c>
      <c r="F34" s="65">
        <f>STG_VAR!F34+ONT_VAR!F34+'CE-VAR'!F34+'EAST-EGM-VAR'!F34+'BGC-EGM-VAR'!F34+'EAST-LRC-VAR'!F34+'TX-EGM-VAR'!F34+'TX-HPLR-VAR '!F34+'WE-VAR'!F34+BUG_VAR!F34+'TX-HPLC-VAR'!F34+'ARUBA-VAR'!F34+'SITHE-VAR'!F34+'DEN-VAR'!F34</f>
        <v>573026</v>
      </c>
      <c r="G34" s="65">
        <f>STG_VAR!G34+ONT_VAR!G34+'CE-VAR'!G34+'EAST-EGM-VAR'!G34+'BGC-EGM-VAR'!G34+'EAST-LRC-VAR'!G34+'TX-EGM-VAR'!G34+'TX-HPLR-VAR '!G34+'WE-VAR'!G34+BUG_VAR!G34+'TX-HPLC-VAR'!G34+'ARUBA-VAR'!G34+'SITHE-VAR'!G34+'DEN-VAR'!G34</f>
        <v>959792.04</v>
      </c>
      <c r="H34" s="60">
        <f t="shared" si="5"/>
        <v>1294157</v>
      </c>
      <c r="I34" s="38">
        <f t="shared" si="5"/>
        <v>2926992.04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'!D35+'WE-VAR'!D35+BUG_VAR!D35+'TX-HPLC-VAR'!D35+'ARUBA-VAR'!D35+'SITHE-VAR'!D35+'DEN-VAR'!D35</f>
        <v>1952346</v>
      </c>
      <c r="E35" s="65">
        <f>STG_VAR!E35+ONT_VAR!E35+'CE-VAR'!E35+'EAST-EGM-VAR'!E35+'BGC-EGM-VAR'!E35+'EAST-LRC-VAR'!E35+'TX-EGM-VAR'!E35+'TX-HPLR-VAR '!E35+'WE-VAR'!E35+BUG_VAR!E35+'TX-HPLC-VAR'!E35+'ARUBA-VAR'!E35+'SITHE-VAR'!E35+'DEN-VAR'!E35</f>
        <v>4438132</v>
      </c>
      <c r="F35" s="65">
        <f>STG_VAR!F35+ONT_VAR!F35+'CE-VAR'!F35+'EAST-EGM-VAR'!F35+'BGC-EGM-VAR'!F35+'EAST-LRC-VAR'!F35+'TX-EGM-VAR'!F35+'TX-HPLR-VAR '!F35+'WE-VAR'!F35+BUG_VAR!F35+'TX-HPLC-VAR'!F35+'ARUBA-VAR'!F35+'SITHE-VAR'!F35+'DEN-VAR'!F35</f>
        <v>2054460</v>
      </c>
      <c r="G35" s="65">
        <f>STG_VAR!G35+ONT_VAR!G35+'CE-VAR'!G35+'EAST-EGM-VAR'!G35+'BGC-EGM-VAR'!G35+'EAST-LRC-VAR'!G35+'TX-EGM-VAR'!G35+'TX-HPLR-VAR '!G35+'WE-VAR'!G35+BUG_VAR!G35+'TX-HPLC-VAR'!G35+'ARUBA-VAR'!G35+'SITHE-VAR'!G35+'DEN-VAR'!G35</f>
        <v>5599226.8599999994</v>
      </c>
      <c r="H35" s="60">
        <f t="shared" si="5"/>
        <v>102114</v>
      </c>
      <c r="I35" s="38">
        <f t="shared" si="5"/>
        <v>1161094.8599999994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1983629</v>
      </c>
      <c r="E36" s="39">
        <f t="shared" si="6"/>
        <v>4535233</v>
      </c>
      <c r="F36" s="61">
        <f t="shared" si="6"/>
        <v>3333567</v>
      </c>
      <c r="G36" s="39">
        <f t="shared" si="6"/>
        <v>8509069.2559999991</v>
      </c>
      <c r="H36" s="61">
        <f t="shared" si="6"/>
        <v>1349938</v>
      </c>
      <c r="I36" s="39">
        <f t="shared" si="6"/>
        <v>3973836.2559999987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'!D39+'WE-VAR'!D39+BUG_VAR!D39+'TX-HPLC-VAR'!D39+'ARUBA-VAR'!D39+'SITHE-VAR'!D39+'DEN-VAR'!D39</f>
        <v>11441822</v>
      </c>
      <c r="E39" s="65">
        <f>STG_VAR!E39+ONT_VAR!E39+'CE-VAR'!E39+'EAST-EGM-VAR'!E39+'BGC-EGM-VAR'!E39+'EAST-LRC-VAR'!E39+'TX-EGM-VAR'!E39+'TX-HPLR-VAR '!E39+'WE-VAR'!E39+BUG_VAR!E39+'TX-HPLC-VAR'!E39+'ARUBA-VAR'!E39+'SITHE-VAR'!E39+'DEN-VAR'!E39</f>
        <v>30346311</v>
      </c>
      <c r="F39" s="65">
        <f>STG_VAR!F39+ONT_VAR!F39+'CE-VAR'!F39+'EAST-EGM-VAR'!F39+'BGC-EGM-VAR'!F39+'EAST-LRC-VAR'!F39+'TX-EGM-VAR'!F39+'TX-HPLR-VAR '!F39+'WE-VAR'!F39+BUG_VAR!F39+'TX-HPLC-VAR'!F39+'ARUBA-VAR'!F39+'SITHE-VAR'!F39+'DEN-VAR'!F39</f>
        <v>10158945</v>
      </c>
      <c r="G39" s="65">
        <f>STG_VAR!G39+ONT_VAR!G39+'CE-VAR'!G39+'EAST-EGM-VAR'!G39+'BGC-EGM-VAR'!G39+'EAST-LRC-VAR'!G39+'TX-EGM-VAR'!G39+'TX-HPLR-VAR '!G39+'WE-VAR'!G39+BUG_VAR!G39+'TX-HPLC-VAR'!G39+'ARUBA-VAR'!G39+'SITHE-VAR'!G39+'DEN-VAR'!G39</f>
        <v>26722761.579999998</v>
      </c>
      <c r="H39" s="60">
        <f t="shared" ref="H39:I41" si="7">F39-D39</f>
        <v>-1282877</v>
      </c>
      <c r="I39" s="38">
        <f t="shared" si="7"/>
        <v>-3623549.4200000018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'!D40+'WE-VAR'!D40+BUG_VAR!D40+'TX-HPLC-VAR'!D40+'ARUBA-VAR'!D40+'SITHE-VAR'!D40+'DEN-VAR'!D40</f>
        <v>-9088379</v>
      </c>
      <c r="E40" s="65">
        <f>STG_VAR!E40+ONT_VAR!E40+'CE-VAR'!E40+'EAST-EGM-VAR'!E40+'BGC-EGM-VAR'!E40+'EAST-LRC-VAR'!E40+'TX-EGM-VAR'!E40+'TX-HPLR-VAR '!E40+'WE-VAR'!E40+BUG_VAR!E40+'TX-HPLC-VAR'!E40+'ARUBA-VAR'!E40+'SITHE-VAR'!E40+'DEN-VAR'!E40</f>
        <v>-19651386</v>
      </c>
      <c r="F40" s="65">
        <f>STG_VAR!F40+ONT_VAR!F40+'CE-VAR'!F40+'EAST-EGM-VAR'!F40+'BGC-EGM-VAR'!F40+'EAST-LRC-VAR'!F40+'TX-EGM-VAR'!F40+'TX-HPLR-VAR '!F40+'WE-VAR'!F40+BUG_VAR!F40+'TX-HPLC-VAR'!F40+'ARUBA-VAR'!F40+'SITHE-VAR'!F40+'DEN-VAR'!F40</f>
        <v>-4181066</v>
      </c>
      <c r="G40" s="65">
        <f>STG_VAR!G40+ONT_VAR!G40+'CE-VAR'!G40+'EAST-EGM-VAR'!G40+'BGC-EGM-VAR'!G40+'EAST-LRC-VAR'!G40+'TX-EGM-VAR'!G40+'TX-HPLR-VAR '!G40+'WE-VAR'!G40+BUG_VAR!G40+'TX-HPLC-VAR'!G40+'ARUBA-VAR'!G40+'SITHE-VAR'!G40+'DEN-VAR'!G40</f>
        <v>-8861021.0800000019</v>
      </c>
      <c r="H40" s="60">
        <f t="shared" si="7"/>
        <v>4907313</v>
      </c>
      <c r="I40" s="38">
        <f t="shared" si="7"/>
        <v>10790364.919999998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'!D41+'WE-VAR'!D41+BUG_VAR!D41+'TX-HPLC-VAR'!D41+'ARUBA-VAR'!D41+'SITHE-VAR'!D41+'DEN-VAR'!D41</f>
        <v>0</v>
      </c>
      <c r="E41" s="65">
        <f>STG_VAR!E41+ONT_VAR!E41+'CE-VAR'!E41+'EAST-EGM-VAR'!E41+'BGC-EGM-VAR'!E41+'EAST-LRC-VAR'!E41+'TX-EGM-VAR'!E41+'TX-HPLR-VAR '!E41+'WE-VAR'!E41+BUG_VAR!E41+'TX-HPLC-VAR'!E41+'ARUBA-VAR'!E41+'SITHE-VAR'!E41+'DEN-VAR'!E41</f>
        <v>0</v>
      </c>
      <c r="F41" s="65">
        <f>STG_VAR!F41+ONT_VAR!F41+'CE-VAR'!F41+'EAST-EGM-VAR'!F41+'BGC-EGM-VAR'!F41+'EAST-LRC-VAR'!F41+'TX-EGM-VAR'!F41+'TX-HPLR-VAR '!F41+'WE-VAR'!F41+BUG_VAR!F41+'TX-HPLC-VAR'!F41+'ARUBA-VAR'!F41+'SITHE-VAR'!F41+'DEN-VAR'!F41</f>
        <v>0</v>
      </c>
      <c r="G41" s="65">
        <f>STG_VAR!G41+ONT_VAR!G41+'CE-VAR'!G41+'EAST-EGM-VAR'!G41+'BGC-EGM-VAR'!G41+'EAST-LRC-VAR'!G41+'TX-EGM-VAR'!G41+'TX-HPLR-VAR '!G41+'WE-VAR'!G41+BUG_VAR!G41+'TX-HPLC-VAR'!G41+'ARUBA-VAR'!G41+'SITHE-VAR'!G41+'DEN-VAR'!G41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-9088379</v>
      </c>
      <c r="E42" s="70">
        <f t="shared" si="8"/>
        <v>-19651386</v>
      </c>
      <c r="F42" s="69">
        <f t="shared" si="8"/>
        <v>-4181066</v>
      </c>
      <c r="G42" s="70">
        <f t="shared" si="8"/>
        <v>-8861021.0800000019</v>
      </c>
      <c r="H42" s="69">
        <f t="shared" si="8"/>
        <v>4907313</v>
      </c>
      <c r="I42" s="70">
        <f t="shared" si="8"/>
        <v>10790364.919999998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2353443</v>
      </c>
      <c r="E43" s="39">
        <f t="shared" si="9"/>
        <v>10694925</v>
      </c>
      <c r="F43" s="61">
        <f t="shared" si="9"/>
        <v>5977879</v>
      </c>
      <c r="G43" s="39">
        <f t="shared" si="9"/>
        <v>17861740.499999996</v>
      </c>
      <c r="H43" s="61">
        <f t="shared" si="9"/>
        <v>3624436</v>
      </c>
      <c r="I43" s="39">
        <f t="shared" si="9"/>
        <v>7166815.4999999963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'!D45+'WE-VAR'!D45+BUG_VAR!D45+'TX-HPLC-VAR'!D45+'ARUBA-VAR'!D45+'SITHE-VAR'!D45+'DEN-VAR'!D45</f>
        <v>0</v>
      </c>
      <c r="E45" s="65">
        <f>STG_VAR!E45+ONT_VAR!E45+'CE-VAR'!E45+'EAST-EGM-VAR'!E45+'BGC-EGM-VAR'!E45+'EAST-LRC-VAR'!E45+'TX-EGM-VAR'!E45+'TX-HPLR-VAR '!E45+'WE-VAR'!E45+BUG_VAR!E45+'TX-HPLC-VAR'!E45+'ARUBA-VAR'!E45+'SITHE-VAR'!E45+'DEN-VAR'!E45</f>
        <v>0</v>
      </c>
      <c r="F45" s="65">
        <f>STG_VAR!F45+ONT_VAR!F45+'CE-VAR'!F45+'EAST-EGM-VAR'!F45+'BGC-EGM-VAR'!F45+'EAST-LRC-VAR'!F45+'TX-EGM-VAR'!F45+'TX-HPLR-VAR '!F45+'WE-VAR'!F45+BUG_VAR!F45+'TX-HPLC-VAR'!F45+'ARUBA-VAR'!F45+'SITHE-VAR'!F45+'DEN-VAR'!F45</f>
        <v>0</v>
      </c>
      <c r="G45" s="65">
        <f>STG_VAR!G45+ONT_VAR!G45+'CE-VAR'!G45+'EAST-EGM-VAR'!G45+'BGC-EGM-VAR'!G45+'EAST-LRC-VAR'!G45+'TX-EGM-VAR'!G45+'TX-HPLR-VAR '!G45+'WE-VAR'!G45+BUG_VAR!G45+'TX-HPLC-VAR'!G45+'ARUBA-VAR'!G45+'SITHE-VAR'!G45+'DEN-VAR'!G45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'!D47+'WE-VAR'!D47+BUG_VAR!D47+'TX-HPLC-VAR'!D47+'ARUBA-VAR'!D47+'SITHE-VAR'!D47+'DEN-VAR'!D47</f>
        <v>0</v>
      </c>
      <c r="E47" s="65">
        <f>STG_VAR!E47+ONT_VAR!E47+'CE-VAR'!E47+'EAST-EGM-VAR'!E47+'BGC-EGM-VAR'!E47+'EAST-LRC-VAR'!E47+'TX-EGM-VAR'!E47+'TX-HPLR-VAR '!E47+'WE-VAR'!E47+BUG_VAR!E47+'TX-HPLC-VAR'!E47+'ARUBA-VAR'!E47+'SITHE-VAR'!E47+'DEN-VAR'!E47</f>
        <v>0</v>
      </c>
      <c r="F47" s="65">
        <f>STG_VAR!F47+ONT_VAR!F47+'CE-VAR'!F47+'EAST-EGM-VAR'!F47+'BGC-EGM-VAR'!F47+'EAST-LRC-VAR'!F47+'TX-EGM-VAR'!F47+'TX-HPLR-VAR '!F47+'WE-VAR'!F47+BUG_VAR!F47+'TX-HPLC-VAR'!F47+'ARUBA-VAR'!F47+'SITHE-VAR'!F47+'DEN-VAR'!F47</f>
        <v>0</v>
      </c>
      <c r="G47" s="65">
        <f>STG_VAR!G47+ONT_VAR!G47+'CE-VAR'!G47+'EAST-EGM-VAR'!G47+'BGC-EGM-VAR'!G47+'EAST-LRC-VAR'!G47+'TX-EGM-VAR'!G47+'TX-HPLR-VAR '!G47+'WE-VAR'!G47+BUG_VAR!G47+'TX-HPLC-VAR'!G47+'ARUBA-VAR'!G47+'SITHE-VAR'!G47+'DEN-VAR'!G47</f>
        <v>-0.40000000000145519</v>
      </c>
      <c r="H47" s="60">
        <f>F47-D47</f>
        <v>0</v>
      </c>
      <c r="I47" s="38">
        <f>G47-E47</f>
        <v>-0.40000000000145519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'!D49+'WE-VAR'!D49+BUG_VAR!D49+'TX-HPLC-VAR'!D49+'ARUBA-VAR'!D49+'SITHE-VAR'!D49+'DEN-VAR'!D49</f>
        <v>-72799</v>
      </c>
      <c r="E49" s="65">
        <f>STG_VAR!E49+ONT_VAR!E49+'CE-VAR'!E49+'EAST-EGM-VAR'!E49+'BGC-EGM-VAR'!E49+'EAST-LRC-VAR'!E49+'TX-EGM-VAR'!E49+'TX-HPLR-VAR '!E49+'WE-VAR'!E49+BUG_VAR!E49+'TX-HPLC-VAR'!E49+'ARUBA-VAR'!E49+'SITHE-VAR'!E49+'DEN-VAR'!E49</f>
        <v>-186938.57649140671</v>
      </c>
      <c r="F49" s="65">
        <f>STG_VAR!F49+ONT_VAR!F49+'CE-VAR'!F49+'EAST-EGM-VAR'!F49+'BGC-EGM-VAR'!F49+'EAST-LRC-VAR'!F49+'TX-EGM-VAR'!F49+'TX-HPLR-VAR '!F49+'WE-VAR'!F49+BUG_VAR!F49+'TX-HPLC-VAR'!F49+'ARUBA-VAR'!F49+'SITHE-VAR'!F49+'DEN-VAR'!F49</f>
        <v>312631</v>
      </c>
      <c r="G49" s="65">
        <f>STG_VAR!G49+ONT_VAR!G49+'CE-VAR'!G49+'EAST-EGM-VAR'!G49+'BGC-EGM-VAR'!G49+'EAST-LRC-VAR'!G49+'TX-EGM-VAR'!G49+'TX-HPLR-VAR '!G49+'WE-VAR'!G49+BUG_VAR!G49+'TX-HPLC-VAR'!G49+'ARUBA-VAR'!G49+'SITHE-VAR'!G49+'DEN-VAR'!G49</f>
        <v>346094.26949999901</v>
      </c>
      <c r="H49" s="60">
        <f>F49-D49</f>
        <v>385430</v>
      </c>
      <c r="I49" s="38">
        <f>G49-E49</f>
        <v>533032.84599140566</v>
      </c>
    </row>
    <row r="50" spans="1:9" x14ac:dyDescent="0.2">
      <c r="A50" s="9"/>
      <c r="B50" s="7"/>
      <c r="C50" s="6"/>
      <c r="D50" s="60"/>
      <c r="E50" s="38"/>
      <c r="F50" s="60"/>
      <c r="G50" s="38"/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'!D51+'WE-VAR'!D51+BUG_VAR!D51+'TX-HPLC-VAR'!D51+'ARUBA-VAR'!D51+'SITHE-VAR'!D51+'DEN-VAR'!D51</f>
        <v>-2010772</v>
      </c>
      <c r="E51" s="65">
        <f>STG_VAR!E51+ONT_VAR!E51+'CE-VAR'!E51+'EAST-EGM-VAR'!E51+'BGC-EGM-VAR'!E51+'EAST-LRC-VAR'!E51+'TX-EGM-VAR'!E51+'TX-HPLR-VAR '!E51+'WE-VAR'!E51+BUG_VAR!E51+'TX-HPLC-VAR'!E51+'ARUBA-VAR'!E51+'SITHE-VAR'!E51+'DEN-VAR'!E51</f>
        <v>-5536187</v>
      </c>
      <c r="F51" s="65">
        <f>STG_VAR!F51+ONT_VAR!F51+'CE-VAR'!F51+'EAST-EGM-VAR'!F51+'BGC-EGM-VAR'!F51+'EAST-LRC-VAR'!F51+'TX-EGM-VAR'!F51+'TX-HPLR-VAR '!F51+'WE-VAR'!F51+BUG_VAR!F51+'TX-HPLC-VAR'!F51+'ARUBA-VAR'!F51+'SITHE-VAR'!F51+'DEN-VAR'!F51</f>
        <v>-2135007</v>
      </c>
      <c r="G51" s="65">
        <f>STG_VAR!G51+ONT_VAR!G51+'CE-VAR'!G51+'EAST-EGM-VAR'!G51+'BGC-EGM-VAR'!G51+'EAST-LRC-VAR'!G51+'TX-EGM-VAR'!G51+'TX-HPLR-VAR '!G51+'WE-VAR'!G51+BUG_VAR!G51+'TX-HPLC-VAR'!G51+'ARUBA-VAR'!G51+'SITHE-VAR'!G51+'DEN-VAR'!G51</f>
        <v>-5579425.1640000017</v>
      </c>
      <c r="H51" s="60">
        <f>F51-D51</f>
        <v>-124235</v>
      </c>
      <c r="I51" s="38">
        <f>G51-E51</f>
        <v>-43238.164000001736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'!D54+'WE-VAR'!D54+BUG_VAR!D54+'TX-HPLC-VAR'!D54+'ARUBA-VAR'!D54+'SITHE-VAR'!D54+'DEN-VAR'!D54</f>
        <v>0</v>
      </c>
      <c r="E54" s="65">
        <f>STG_VAR!E54+ONT_VAR!E54+'CE-VAR'!E54+'EAST-EGM-VAR'!E54+'BGC-EGM-VAR'!E54+'EAST-LRC-VAR'!E54+'TX-EGM-VAR'!E54+'TX-HPLR-VAR '!E54+'WE-VAR'!E54+BUG_VAR!E54+'TX-HPLC-VAR'!E54+'ARUBA-VAR'!E54+'SITHE-VAR'!E54+'DEN-VAR'!E54</f>
        <v>-6700800.9500000002</v>
      </c>
      <c r="F54" s="65">
        <f>STG_VAR!F54+ONT_VAR!F54+'CE-VAR'!F54+'EAST-EGM-VAR'!F54+'BGC-EGM-VAR'!F54+'EAST-LRC-VAR'!F54+'TX-EGM-VAR'!F54+'TX-HPLR-VAR '!F54+'WE-VAR'!F54+BUG_VAR!F54+'TX-HPLC-VAR'!F54+'ARUBA-VAR'!F54+'SITHE-VAR'!F54+'DEN-VAR'!F54</f>
        <v>-331803274.79000002</v>
      </c>
      <c r="G54" s="65">
        <f>STG_VAR!G54+ONT_VAR!G54+'CE-VAR'!G54+'EAST-EGM-VAR'!G54+'BGC-EGM-VAR'!G54+'EAST-LRC-VAR'!G54+'TX-EGM-VAR'!G54+'TX-HPLR-VAR '!G54+'WE-VAR'!G54+BUG_VAR!G54+'TX-HPLC-VAR'!G54+'ARUBA-VAR'!G54+'SITHE-VAR'!G54+'DEN-VAR'!G54</f>
        <v>-5756269.5599999996</v>
      </c>
      <c r="H54" s="60">
        <f>F54-D54</f>
        <v>-331803274.79000002</v>
      </c>
      <c r="I54" s="38">
        <f>G54-E54</f>
        <v>944531.3900000006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'!D55+'WE-VAR'!D55+BUG_VAR!D55+'TX-HPLC-VAR'!D55+'ARUBA-VAR'!D55+'SITHE-VAR'!D55+'DEN-VAR'!D55</f>
        <v>0</v>
      </c>
      <c r="E55" s="65">
        <f>STG_VAR!E55+ONT_VAR!E55+'CE-VAR'!E55+'EAST-EGM-VAR'!E55+'BGC-EGM-VAR'!E55+'EAST-LRC-VAR'!E55+'TX-EGM-VAR'!E55+'TX-HPLR-VAR '!E55+'WE-VAR'!E55+BUG_VAR!E55+'TX-HPLC-VAR'!E55+'ARUBA-VAR'!E55+'SITHE-VAR'!E55+'DEN-VAR'!E55</f>
        <v>-18660042.249999996</v>
      </c>
      <c r="F55" s="65">
        <f>STG_VAR!F55+ONT_VAR!F55+'CE-VAR'!F55+'EAST-EGM-VAR'!F55+'BGC-EGM-VAR'!F55+'EAST-LRC-VAR'!F55+'TX-EGM-VAR'!F55+'TX-HPLR-VAR '!F55+'WE-VAR'!F55+BUG_VAR!F55+'TX-HPLC-VAR'!F55+'ARUBA-VAR'!F55+'SITHE-VAR'!F55+'DEN-VAR'!F55</f>
        <v>-662</v>
      </c>
      <c r="G55" s="65">
        <f>STG_VAR!G55+ONT_VAR!G55+'CE-VAR'!G55+'EAST-EGM-VAR'!G55+'BGC-EGM-VAR'!G55+'EAST-LRC-VAR'!G55+'TX-EGM-VAR'!G55+'TX-HPLR-VAR '!G55+'WE-VAR'!G55+BUG_VAR!G55+'TX-HPLC-VAR'!G55+'ARUBA-VAR'!G55+'SITHE-VAR'!G55+'DEN-VAR'!G55</f>
        <v>-27123530.569999993</v>
      </c>
      <c r="H55" s="60">
        <f>F55-D55</f>
        <v>-662</v>
      </c>
      <c r="I55" s="38">
        <f>G55-E55</f>
        <v>-8463488.3199999966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-25360843.199999996</v>
      </c>
      <c r="F56" s="61">
        <f t="shared" si="10"/>
        <v>-331803936.79000002</v>
      </c>
      <c r="G56" s="39">
        <f t="shared" si="10"/>
        <v>-32879800.129999992</v>
      </c>
      <c r="H56" s="61">
        <f t="shared" si="10"/>
        <v>-331803936.79000002</v>
      </c>
      <c r="I56" s="39">
        <f t="shared" si="10"/>
        <v>-7518956.929999996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'!D59+'WE-VAR'!D59+BUG_VAR!D59+'TX-HPLC-VAR'!D59+'ARUBA-VAR'!D59+'SITHE-VAR'!D59+'DEN-VAR'!D59</f>
        <v>0</v>
      </c>
      <c r="E59" s="65">
        <f>STG_VAR!E59+ONT_VAR!E59+'CE-VAR'!E59+'EAST-EGM-VAR'!E59+'BGC-EGM-VAR'!E59+'EAST-LRC-VAR'!E59+'TX-EGM-VAR'!E59+'TX-HPLR-VAR '!E59+'WE-VAR'!E59+BUG_VAR!E59+'TX-HPLC-VAR'!E59+'ARUBA-VAR'!E59+'SITHE-VAR'!E59+'DEN-VAR'!E59</f>
        <v>0</v>
      </c>
      <c r="F59" s="65">
        <f>STG_VAR!F59+ONT_VAR!F59+'CE-VAR'!F59+'EAST-EGM-VAR'!F59+'BGC-EGM-VAR'!F59+'EAST-LRC-VAR'!F59+'TX-EGM-VAR'!F59+'TX-HPLR-VAR '!F59+'WE-VAR'!F59+BUG_VAR!F59+'TX-HPLC-VAR'!F59+'ARUBA-VAR'!F59+'SITHE-VAR'!F59+'DEN-VAR'!F59</f>
        <v>0</v>
      </c>
      <c r="G59" s="65">
        <f>STG_VAR!G59+ONT_VAR!G59+'CE-VAR'!G59+'EAST-EGM-VAR'!G59+'BGC-EGM-VAR'!G59+'EAST-LRC-VAR'!G59+'TX-EGM-VAR'!G59+'TX-HPLR-VAR '!G59+'WE-VAR'!G59+BUG_VAR!G59+'TX-HPLC-VAR'!G59+'ARUBA-VAR'!G59+'SITHE-VAR'!G59+'DEN-VAR'!G59</f>
        <v>65509.369999999995</v>
      </c>
      <c r="H59" s="60">
        <f>F59-D59</f>
        <v>0</v>
      </c>
      <c r="I59" s="38">
        <f>G59-E59</f>
        <v>65509.369999999995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'!D60+'WE-VAR'!D60+BUG_VAR!D60+'TX-HPLC-VAR'!D60+'ARUBA-VAR'!D60+'SITHE-VAR'!D60+'DEN-VAR'!D60</f>
        <v>0</v>
      </c>
      <c r="E60" s="65">
        <f>STG_VAR!E60+ONT_VAR!E60+'CE-VAR'!E60+'EAST-EGM-VAR'!E60+'BGC-EGM-VAR'!E60+'EAST-LRC-VAR'!E60+'TX-EGM-VAR'!E60+'TX-HPLR-VAR '!E60+'WE-VAR'!E60+BUG_VAR!E60+'TX-HPLC-VAR'!E60+'ARUBA-VAR'!E60+'SITHE-VAR'!E60+'DEN-VAR'!E60</f>
        <v>450000</v>
      </c>
      <c r="F60" s="65">
        <f>STG_VAR!F60+ONT_VAR!F60+'CE-VAR'!F60+'EAST-EGM-VAR'!F60+'BGC-EGM-VAR'!F60+'EAST-LRC-VAR'!F60+'TX-EGM-VAR'!F60+'TX-HPLR-VAR '!F60+'WE-VAR'!F60+BUG_VAR!F60+'TX-HPLC-VAR'!F60+'ARUBA-VAR'!F60+'SITHE-VAR'!F60+'DEN-VAR'!F60</f>
        <v>0</v>
      </c>
      <c r="G60" s="65">
        <f>STG_VAR!G60+ONT_VAR!G60+'CE-VAR'!G60+'EAST-EGM-VAR'!G60+'BGC-EGM-VAR'!G60+'EAST-LRC-VAR'!G60+'TX-EGM-VAR'!G60+'TX-HPLR-VAR '!G60+'WE-VAR'!G60+BUG_VAR!G60+'TX-HPLC-VAR'!G60+'ARUBA-VAR'!G60+'SITHE-VAR'!G60+'DEN-VAR'!G60</f>
        <v>496833</v>
      </c>
      <c r="H60" s="60">
        <f>F60-D60</f>
        <v>0</v>
      </c>
      <c r="I60" s="38">
        <f>G60-E60</f>
        <v>46833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450000</v>
      </c>
      <c r="F61" s="69">
        <f t="shared" si="11"/>
        <v>0</v>
      </c>
      <c r="G61" s="70">
        <f t="shared" si="11"/>
        <v>562342.37</v>
      </c>
      <c r="H61" s="69">
        <f t="shared" si="11"/>
        <v>0</v>
      </c>
      <c r="I61" s="70">
        <f t="shared" si="11"/>
        <v>112342.37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'!D64+'WE-VAR'!D64+BUG_VAR!D64+'TX-HPLC-VAR'!D64+'ARUBA-VAR'!D64+'SITHE-VAR'!D64+'DEN-VAR'!D64</f>
        <v>0</v>
      </c>
      <c r="E64" s="65">
        <f>STG_VAR!E64+ONT_VAR!E64+'CE-VAR'!E64+'EAST-EGM-VAR'!E64+'BGC-EGM-VAR'!E64+'EAST-LRC-VAR'!E64+'TX-EGM-VAR'!E64+'TX-HPLR-VAR '!E64+'WE-VAR'!E64+BUG_VAR!E64+'TX-HPLC-VAR'!E64+'ARUBA-VAR'!E64+'SITHE-VAR'!E64+'DEN-VAR'!E64</f>
        <v>0</v>
      </c>
      <c r="F64" s="65">
        <f>STG_VAR!F64+ONT_VAR!F64+'CE-VAR'!F64+'EAST-EGM-VAR'!F64+'BGC-EGM-VAR'!F64+'EAST-LRC-VAR'!F64+'TX-EGM-VAR'!F64+'TX-HPLR-VAR '!F64+'WE-VAR'!F64+BUG_VAR!F64+'TX-HPLC-VAR'!F64+'ARUBA-VAR'!F64+'SITHE-VAR'!F64+'DEN-VAR'!F64</f>
        <v>0</v>
      </c>
      <c r="G64" s="65">
        <f>STG_VAR!G64+ONT_VAR!G64+'CE-VAR'!G64+'EAST-EGM-VAR'!G64+'BGC-EGM-VAR'!G64+'EAST-LRC-VAR'!G64+'TX-EGM-VAR'!G64+'TX-HPLR-VAR '!G64+'WE-VAR'!G64+BUG_VAR!G64+'TX-HPLC-VAR'!G64+'ARUBA-VAR'!G64+'SITHE-VAR'!G64+'DEN-VAR'!G64</f>
        <v>49452.31</v>
      </c>
      <c r="H64" s="60">
        <f>F64-D64</f>
        <v>0</v>
      </c>
      <c r="I64" s="38">
        <f>G64-E64</f>
        <v>49452.31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'!D65+'WE-VAR'!D65+BUG_VAR!D65+'TX-HPLC-VAR'!D65+'ARUBA-VAR'!D65+'SITHE-VAR'!D65+'DEN-VAR'!D65</f>
        <v>0</v>
      </c>
      <c r="E65" s="65">
        <f>STG_VAR!E65+ONT_VAR!E65+'CE-VAR'!E65+'EAST-EGM-VAR'!E65+'BGC-EGM-VAR'!E65+'EAST-LRC-VAR'!E65+'TX-EGM-VAR'!E65+'TX-HPLR-VAR '!E65+'WE-VAR'!E65+BUG_VAR!E65+'TX-HPLC-VAR'!E65+'ARUBA-VAR'!E65+'SITHE-VAR'!E65+'DEN-VAR'!E65</f>
        <v>0</v>
      </c>
      <c r="F65" s="65">
        <f>STG_VAR!F65+ONT_VAR!F65+'CE-VAR'!F65+'EAST-EGM-VAR'!F65+'BGC-EGM-VAR'!F65+'EAST-LRC-VAR'!F65+'TX-EGM-VAR'!F65+'TX-HPLR-VAR '!F65+'WE-VAR'!F65+BUG_VAR!F65+'TX-HPLC-VAR'!F65+'ARUBA-VAR'!F65+'SITHE-VAR'!F65+'DEN-VAR'!F65</f>
        <v>0</v>
      </c>
      <c r="G65" s="65">
        <f>STG_VAR!G65+ONT_VAR!G65+'CE-VAR'!G65+'EAST-EGM-VAR'!G65+'BGC-EGM-VAR'!G65+'EAST-LRC-VAR'!G65+'TX-EGM-VAR'!G65+'TX-HPLR-VAR '!G65+'WE-VAR'!G65+BUG_VAR!G65+'TX-HPLC-VAR'!G65+'ARUBA-VAR'!G65+'SITHE-VAR'!G65+'DEN-VAR'!G65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49452.31</v>
      </c>
      <c r="H66" s="61">
        <f t="shared" si="12"/>
        <v>0</v>
      </c>
      <c r="I66" s="39">
        <f t="shared" si="12"/>
        <v>49452.31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'!D70+'WE-VAR'!D70+BUG_VAR!D70+'TX-HPLC-VAR'!D70+'ARUBA-VAR'!D70+'SITHE-VAR'!D70+'DEN-VAR'!D70</f>
        <v>0</v>
      </c>
      <c r="E70" s="65">
        <f>STG_VAR!E70+ONT_VAR!E70+'CE-VAR'!E70+'EAST-EGM-VAR'!E70+'BGC-EGM-VAR'!E70+'EAST-LRC-VAR'!E70+'TX-EGM-VAR'!E70+'TX-HPLR-VAR '!E70+'WE-VAR'!E70+BUG_VAR!E70+'TX-HPLC-VAR'!E70+'ARUBA-VAR'!E70+'SITHE-VAR'!E70+'DEN-VAR'!E70</f>
        <v>98539211.686099097</v>
      </c>
      <c r="F70" s="65">
        <f>STG_VAR!F70+ONT_VAR!F70+'CE-VAR'!F70+'EAST-EGM-VAR'!F70+'BGC-EGM-VAR'!F70+'EAST-LRC-VAR'!F70+'TX-EGM-VAR'!F70+'TX-HPLR-VAR '!F70+'WE-VAR'!F70+BUG_VAR!F70+'TX-HPLC-VAR'!F70+'ARUBA-VAR'!F70+'SITHE-VAR'!F70+'DEN-VAR'!F70</f>
        <v>0</v>
      </c>
      <c r="G70" s="65">
        <f>STG_VAR!G70+ONT_VAR!G70+'CE-VAR'!G70+'EAST-EGM-VAR'!G70+'BGC-EGM-VAR'!G70+'EAST-LRC-VAR'!G70+'TX-EGM-VAR'!G70+'TX-HPLR-VAR '!G70+'WE-VAR'!G70+BUG_VAR!G70+'TX-HPLC-VAR'!G70+'ARUBA-VAR'!G70+'SITHE-VAR'!G70+'DEN-VAR'!G70</f>
        <v>116078060.64999999</v>
      </c>
      <c r="H70" s="60">
        <f>F70-D70</f>
        <v>0</v>
      </c>
      <c r="I70" s="38">
        <f>G70-E70</f>
        <v>17538848.963900894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'!D71+'WE-VAR'!D71+BUG_VAR!D71+'TX-HPLC-VAR'!D71+'ARUBA-VAR'!D71+'SITHE-VAR'!D71+'DEN-VAR'!D71</f>
        <v>0</v>
      </c>
      <c r="E71" s="65">
        <f>STG_VAR!E71+ONT_VAR!E71+'CE-VAR'!E71+'EAST-EGM-VAR'!E71+'BGC-EGM-VAR'!E71+'EAST-LRC-VAR'!E71+'TX-EGM-VAR'!E71+'TX-HPLR-VAR '!E71+'WE-VAR'!E71+BUG_VAR!E71+'TX-HPLC-VAR'!E71+'ARUBA-VAR'!E71+'SITHE-VAR'!E71+'DEN-VAR'!E71</f>
        <v>-82381005</v>
      </c>
      <c r="F71" s="65">
        <f>STG_VAR!F71+ONT_VAR!F71+'CE-VAR'!F71+'EAST-EGM-VAR'!F71+'BGC-EGM-VAR'!F71+'EAST-LRC-VAR'!F71+'TX-EGM-VAR'!F71+'TX-HPLR-VAR '!F71+'WE-VAR'!F71+BUG_VAR!F71+'TX-HPLC-VAR'!F71+'ARUBA-VAR'!F71+'SITHE-VAR'!F71+'DEN-VAR'!F71</f>
        <v>0</v>
      </c>
      <c r="G71" s="65">
        <f>STG_VAR!G71+ONT_VAR!G71+'CE-VAR'!G71+'EAST-EGM-VAR'!G71+'BGC-EGM-VAR'!G71+'EAST-LRC-VAR'!G71+'TX-EGM-VAR'!G71+'TX-HPLR-VAR '!G71+'WE-VAR'!G71+BUG_VAR!G71+'TX-HPLC-VAR'!G71+'ARUBA-VAR'!G71+'SITHE-VAR'!G71+'DEN-VAR'!G71</f>
        <v>-100320511.95999998</v>
      </c>
      <c r="H71" s="60">
        <f>F71-D71</f>
        <v>0</v>
      </c>
      <c r="I71" s="38">
        <f>G71-E71</f>
        <v>-17939506.959999979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16158206.686099097</v>
      </c>
      <c r="F72" s="69">
        <f t="shared" si="13"/>
        <v>0</v>
      </c>
      <c r="G72" s="70">
        <f t="shared" si="13"/>
        <v>15757548.690000013</v>
      </c>
      <c r="H72" s="69">
        <f t="shared" si="13"/>
        <v>0</v>
      </c>
      <c r="I72" s="70">
        <f t="shared" si="13"/>
        <v>-400657.99609908462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'!D73+'WE-VAR'!D73+BUG_VAR!D73+'TX-HPLC-VAR'!D73+'ARUBA-VAR'!D73+'SITHE-VAR'!D73+'DEN-VAR'!D73</f>
        <v>0</v>
      </c>
      <c r="E73" s="65">
        <f>STG_VAR!E73+ONT_VAR!E73+'CE-VAR'!E73+'EAST-EGM-VAR'!E73+'BGC-EGM-VAR'!E73+'EAST-LRC-VAR'!E73+'TX-EGM-VAR'!E73+'TX-HPLR-VAR '!E73+'WE-VAR'!E73+BUG_VAR!E73+'TX-HPLC-VAR'!E73+'ARUBA-VAR'!E73+'SITHE-VAR'!E73+'DEN-VAR'!E73</f>
        <v>-328270</v>
      </c>
      <c r="F73" s="65">
        <f>STG_VAR!F73+ONT_VAR!F73+'CE-VAR'!F73+'EAST-EGM-VAR'!F73+'BGC-EGM-VAR'!F73+'EAST-LRC-VAR'!F73+'TX-EGM-VAR'!F73+'TX-HPLR-VAR '!F73+'WE-VAR'!F73+BUG_VAR!F73+'TX-HPLC-VAR'!F73+'ARUBA-VAR'!F73+'SITHE-VAR'!F73+'DEN-VAR'!F73</f>
        <v>0</v>
      </c>
      <c r="G73" s="65">
        <f>STG_VAR!G73+ONT_VAR!G73+'CE-VAR'!G73+'EAST-EGM-VAR'!G73+'BGC-EGM-VAR'!G73+'EAST-LRC-VAR'!G73+'TX-EGM-VAR'!G73+'TX-HPLR-VAR '!G73+'WE-VAR'!G73+BUG_VAR!G73+'TX-HPLC-VAR'!G73+'ARUBA-VAR'!G73+'SITHE-VAR'!G73+'DEN-VAR'!G73</f>
        <v>-909291</v>
      </c>
      <c r="H73" s="60">
        <f>F73-D73</f>
        <v>0</v>
      </c>
      <c r="I73" s="38">
        <f>G73-E73</f>
        <v>-581021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'!D74+'WE-VAR'!D74+BUG_VAR!D74+'TX-HPLC-VAR'!D74+'ARUBA-VAR'!D74+'SITHE-VAR'!D74+'DEN-VAR'!D74</f>
        <v>0</v>
      </c>
      <c r="E74" s="65">
        <f>STG_VAR!E74+ONT_VAR!E74+'CE-VAR'!E74+'EAST-EGM-VAR'!E74+'BGC-EGM-VAR'!E74+'EAST-LRC-VAR'!E74+'TX-EGM-VAR'!E74+'TX-HPLR-VAR '!E74+'WE-VAR'!E74+BUG_VAR!E74+'TX-HPLC-VAR'!E74+'ARUBA-VAR'!E74+'SITHE-VAR'!E74+'DEN-VAR'!E74</f>
        <v>19504834.9518</v>
      </c>
      <c r="F74" s="65">
        <f>STG_VAR!F74+ONT_VAR!F74+'CE-VAR'!F74+'EAST-EGM-VAR'!F74+'BGC-EGM-VAR'!F74+'EAST-LRC-VAR'!F74+'TX-EGM-VAR'!F74+'TX-HPLR-VAR '!F74+'WE-VAR'!F74+BUG_VAR!F74+'TX-HPLC-VAR'!F74+'ARUBA-VAR'!F74+'SITHE-VAR'!F74+'DEN-VAR'!F74</f>
        <v>0</v>
      </c>
      <c r="G74" s="65">
        <f>STG_VAR!G74+ONT_VAR!G74+'CE-VAR'!G74+'EAST-EGM-VAR'!G74+'BGC-EGM-VAR'!G74+'EAST-LRC-VAR'!G74+'TX-EGM-VAR'!G74+'TX-HPLR-VAR '!G74+'WE-VAR'!G74+BUG_VAR!G74+'TX-HPLC-VAR'!G74+'ARUBA-VAR'!G74+'SITHE-VAR'!G74+'DEN-VAR'!G74</f>
        <v>18308125.670000002</v>
      </c>
      <c r="H74" s="60">
        <f t="shared" ref="H74:I79" si="14">F74-D74</f>
        <v>0</v>
      </c>
      <c r="I74" s="38">
        <f t="shared" si="14"/>
        <v>-1196709.2817999981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'!D75+'WE-VAR'!D75+BUG_VAR!D75+'TX-HPLC-VAR'!D75+'ARUBA-VAR'!D75+'SITHE-VAR'!D75+'DEN-VAR'!D75</f>
        <v>0</v>
      </c>
      <c r="E75" s="65">
        <f>STG_VAR!E75+ONT_VAR!E75+'CE-VAR'!E75+'EAST-EGM-VAR'!E75+'BGC-EGM-VAR'!E75+'EAST-LRC-VAR'!E75+'TX-EGM-VAR'!E75+'TX-HPLR-VAR '!E75+'WE-VAR'!E75+BUG_VAR!E75+'TX-HPLC-VAR'!E75+'ARUBA-VAR'!E75+'SITHE-VAR'!E75+'DEN-VAR'!E75</f>
        <v>-864878</v>
      </c>
      <c r="F75" s="65">
        <f>STG_VAR!F75+ONT_VAR!F75+'CE-VAR'!F75+'EAST-EGM-VAR'!F75+'BGC-EGM-VAR'!F75+'EAST-LRC-VAR'!F75+'TX-EGM-VAR'!F75+'TX-HPLR-VAR '!F75+'WE-VAR'!F75+BUG_VAR!F75+'TX-HPLC-VAR'!F75+'ARUBA-VAR'!F75+'SITHE-VAR'!F75+'DEN-VAR'!F75</f>
        <v>0</v>
      </c>
      <c r="G75" s="65">
        <f>STG_VAR!G75+ONT_VAR!G75+'CE-VAR'!G75+'EAST-EGM-VAR'!G75+'BGC-EGM-VAR'!G75+'EAST-LRC-VAR'!G75+'TX-EGM-VAR'!G75+'TX-HPLR-VAR '!G75+'WE-VAR'!G75+BUG_VAR!G75+'TX-HPLC-VAR'!G75+'ARUBA-VAR'!G75+'SITHE-VAR'!G75+'DEN-VAR'!G75</f>
        <v>44400</v>
      </c>
      <c r="H75" s="60">
        <f t="shared" si="14"/>
        <v>0</v>
      </c>
      <c r="I75" s="38">
        <f t="shared" si="14"/>
        <v>909278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'!D76+'WE-VAR'!D76+BUG_VAR!D76+'TX-HPLC-VAR'!D76+'ARUBA-VAR'!D76+'SITHE-VAR'!D76+'DEN-VAR'!D76</f>
        <v>0</v>
      </c>
      <c r="E76" s="65">
        <f>STG_VAR!E76+ONT_VAR!E76+'CE-VAR'!E76+'EAST-EGM-VAR'!E76+'BGC-EGM-VAR'!E76+'EAST-LRC-VAR'!E76+'TX-EGM-VAR'!E76+'TX-HPLR-VAR '!E76+'WE-VAR'!E76+BUG_VAR!E76+'TX-HPLC-VAR'!E76+'ARUBA-VAR'!E76+'SITHE-VAR'!E76+'DEN-VAR'!E76</f>
        <v>-36899</v>
      </c>
      <c r="F76" s="65">
        <f>STG_VAR!F76+ONT_VAR!F76+'CE-VAR'!F76+'EAST-EGM-VAR'!F76+'BGC-EGM-VAR'!F76+'EAST-LRC-VAR'!F76+'TX-EGM-VAR'!F76+'TX-HPLR-VAR '!F76+'WE-VAR'!F76+BUG_VAR!F76+'TX-HPLC-VAR'!F76+'ARUBA-VAR'!F76+'SITHE-VAR'!F76+'DEN-VAR'!F76</f>
        <v>0</v>
      </c>
      <c r="G76" s="65">
        <f>STG_VAR!G76+ONT_VAR!G76+'CE-VAR'!G76+'EAST-EGM-VAR'!G76+'BGC-EGM-VAR'!G76+'EAST-LRC-VAR'!G76+'TX-EGM-VAR'!G76+'TX-HPLR-VAR '!G76+'WE-VAR'!G76+BUG_VAR!G76+'TX-HPLC-VAR'!G76+'ARUBA-VAR'!G76+'SITHE-VAR'!G76+'DEN-VAR'!G76</f>
        <v>-19754.009999999995</v>
      </c>
      <c r="H76" s="60">
        <f t="shared" si="14"/>
        <v>0</v>
      </c>
      <c r="I76" s="38">
        <f t="shared" si="14"/>
        <v>17144.990000000005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'!D77+'WE-VAR'!D77+BUG_VAR!D77+'TX-HPLC-VAR'!D77+'ARUBA-VAR'!D77+'SITHE-VAR'!D77+'DEN-VAR'!D77</f>
        <v>0</v>
      </c>
      <c r="E77" s="65">
        <f>STG_VAR!E77+ONT_VAR!E77+'CE-VAR'!E77+'EAST-EGM-VAR'!E77+'BGC-EGM-VAR'!E77+'EAST-LRC-VAR'!E77+'TX-EGM-VAR'!E77+'TX-HPLR-VAR '!E77+'WE-VAR'!E77+BUG_VAR!E77+'TX-HPLC-VAR'!E77+'ARUBA-VAR'!E77+'SITHE-VAR'!E77+'DEN-VAR'!E77</f>
        <v>-460726.5</v>
      </c>
      <c r="F77" s="65">
        <f>STG_VAR!F77+ONT_VAR!F77+'CE-VAR'!F77+'EAST-EGM-VAR'!F77+'BGC-EGM-VAR'!F77+'EAST-LRC-VAR'!F77+'TX-EGM-VAR'!F77+'TX-HPLR-VAR '!F77+'WE-VAR'!F77+BUG_VAR!F77+'TX-HPLC-VAR'!F77+'ARUBA-VAR'!F77+'SITHE-VAR'!F77+'DEN-VAR'!F77</f>
        <v>0</v>
      </c>
      <c r="G77" s="65">
        <f>STG_VAR!G77+ONT_VAR!G77+'CE-VAR'!G77+'EAST-EGM-VAR'!G77+'BGC-EGM-VAR'!G77+'EAST-LRC-VAR'!G77+'TX-EGM-VAR'!G77+'TX-HPLR-VAR '!G77+'WE-VAR'!G77+BUG_VAR!G77+'TX-HPLC-VAR'!G77+'ARUBA-VAR'!G77+'SITHE-VAR'!G77+'DEN-VAR'!G77</f>
        <v>-579883</v>
      </c>
      <c r="H77" s="60">
        <f t="shared" si="14"/>
        <v>0</v>
      </c>
      <c r="I77" s="38">
        <f t="shared" si="14"/>
        <v>-119156.5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'!D78+'WE-VAR'!D78+BUG_VAR!D78+'TX-HPLC-VAR'!D78+'ARUBA-VAR'!D78+'SITHE-VAR'!D78+'DEN-VAR'!D78</f>
        <v>0</v>
      </c>
      <c r="E78" s="65">
        <f>STG_VAR!E78+ONT_VAR!E78+'CE-VAR'!E78+'EAST-EGM-VAR'!E78+'BGC-EGM-VAR'!E78+'EAST-LRC-VAR'!E78+'TX-EGM-VAR'!E78+'TX-HPLR-VAR '!E78+'WE-VAR'!E78+BUG_VAR!E78+'TX-HPLC-VAR'!E78+'ARUBA-VAR'!E78+'SITHE-VAR'!E78+'DEN-VAR'!E78</f>
        <v>842941.755</v>
      </c>
      <c r="F78" s="65">
        <f>STG_VAR!F78+ONT_VAR!F78+'CE-VAR'!F78+'EAST-EGM-VAR'!F78+'BGC-EGM-VAR'!F78+'EAST-LRC-VAR'!F78+'TX-EGM-VAR'!F78+'TX-HPLR-VAR '!F78+'WE-VAR'!F78+BUG_VAR!F78+'TX-HPLC-VAR'!F78+'ARUBA-VAR'!F78+'SITHE-VAR'!F78+'DEN-VAR'!F78</f>
        <v>0</v>
      </c>
      <c r="G78" s="65">
        <f>STG_VAR!G78+ONT_VAR!G78+'CE-VAR'!G78+'EAST-EGM-VAR'!G78+'BGC-EGM-VAR'!G78+'EAST-LRC-VAR'!G78+'TX-EGM-VAR'!G78+'TX-HPLR-VAR '!G78+'WE-VAR'!G78+BUG_VAR!G78+'TX-HPLC-VAR'!G78+'ARUBA-VAR'!G78+'SITHE-VAR'!G78+'DEN-VAR'!G78</f>
        <v>0</v>
      </c>
      <c r="H78" s="60">
        <f t="shared" si="14"/>
        <v>0</v>
      </c>
      <c r="I78" s="38">
        <f t="shared" si="14"/>
        <v>-842941.755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'!D79+'WE-VAR'!D79+BUG_VAR!D79+'TX-HPLC-VAR'!D79+'ARUBA-VAR'!D79+'SITHE-VAR'!D79+'DEN-VAR'!D79</f>
        <v>0</v>
      </c>
      <c r="E79" s="65">
        <f>STG_VAR!E79+ONT_VAR!E79+'CE-VAR'!E79+'EAST-EGM-VAR'!E79+'BGC-EGM-VAR'!E79+'EAST-LRC-VAR'!E79+'TX-EGM-VAR'!E79+'TX-HPLR-VAR '!E79+'WE-VAR'!E79+BUG_VAR!E79+'TX-HPLC-VAR'!E79+'ARUBA-VAR'!E79+'SITHE-VAR'!E79+'DEN-VAR'!E79</f>
        <v>-103047</v>
      </c>
      <c r="F79" s="65">
        <f>STG_VAR!F79+ONT_VAR!F79+'CE-VAR'!F79+'EAST-EGM-VAR'!F79+'BGC-EGM-VAR'!F79+'EAST-LRC-VAR'!F79+'TX-EGM-VAR'!F79+'TX-HPLR-VAR '!F79+'WE-VAR'!F79+BUG_VAR!F79+'TX-HPLC-VAR'!F79+'ARUBA-VAR'!F79+'SITHE-VAR'!F79+'DEN-VAR'!F79</f>
        <v>0</v>
      </c>
      <c r="G79" s="65">
        <f>STG_VAR!G79+ONT_VAR!G79+'CE-VAR'!G79+'EAST-EGM-VAR'!G79+'BGC-EGM-VAR'!G79+'EAST-LRC-VAR'!G79+'TX-EGM-VAR'!G79+'TX-HPLR-VAR '!G79+'WE-VAR'!G79+BUG_VAR!G79+'TX-HPLC-VAR'!G79+'ARUBA-VAR'!G79+'SITHE-VAR'!G79+'DEN-VAR'!G79</f>
        <v>-89995</v>
      </c>
      <c r="H79" s="60">
        <f t="shared" si="14"/>
        <v>0</v>
      </c>
      <c r="I79" s="38">
        <f t="shared" si="14"/>
        <v>13052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'!D80+'WE-VAR'!D80+BUG_VAR!D80+'TX-HPLC-VAR'!D80+'ARUBA-VAR'!D80+'SITHE-VAR'!D80+'DEN-VAR'!D80</f>
        <v>0</v>
      </c>
      <c r="E80" s="65">
        <f>STG_VAR!E80+ONT_VAR!E80+'CE-VAR'!E80+'EAST-EGM-VAR'!E80+'BGC-EGM-VAR'!E80+'EAST-LRC-VAR'!E80+'TX-EGM-VAR'!E80+'TX-HPLR-VAR '!E80+'WE-VAR'!E80+BUG_VAR!E80+'TX-HPLC-VAR'!E80+'ARUBA-VAR'!E80+'SITHE-VAR'!E80+'DEN-VAR'!E80</f>
        <v>-114082</v>
      </c>
      <c r="F80" s="65">
        <f>STG_VAR!F80+ONT_VAR!F80+'CE-VAR'!F80+'EAST-EGM-VAR'!F80+'BGC-EGM-VAR'!F80+'EAST-LRC-VAR'!F80+'TX-EGM-VAR'!F80+'TX-HPLR-VAR '!F80+'WE-VAR'!F80+BUG_VAR!F80+'TX-HPLC-VAR'!F80+'ARUBA-VAR'!F80+'SITHE-VAR'!F80+'DEN-VAR'!F80</f>
        <v>0</v>
      </c>
      <c r="G80" s="65">
        <f>STG_VAR!G80+ONT_VAR!G80+'CE-VAR'!G80+'EAST-EGM-VAR'!G80+'BGC-EGM-VAR'!G80+'EAST-LRC-VAR'!G80+'TX-EGM-VAR'!G80+'TX-HPLR-VAR '!G80+'WE-VAR'!G80+BUG_VAR!G80+'TX-HPLC-VAR'!G80+'ARUBA-VAR'!G80+'SITHE-VAR'!G80+'DEN-VAR'!G80</f>
        <v>-202500</v>
      </c>
      <c r="H80" s="60">
        <f>F80-D80</f>
        <v>0</v>
      </c>
      <c r="I80" s="38">
        <f>G80-E80</f>
        <v>-88418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'!D81+'WE-VAR'!D81+BUG_VAR!D81+'TX-HPLC-VAR'!D81+'ARUBA-VAR'!D81+'SITHE-VAR'!D81+'DEN-VAR'!D81</f>
        <v>0</v>
      </c>
      <c r="E81" s="65">
        <f>STG_VAR!E81+ONT_VAR!E81+'CE-VAR'!E81+'EAST-EGM-VAR'!E81+'BGC-EGM-VAR'!E81+'EAST-LRC-VAR'!E81+'TX-EGM-VAR'!E81+'TX-HPLR-VAR '!E81+'WE-VAR'!E81+BUG_VAR!E81+'TX-HPLC-VAR'!E81+'ARUBA-VAR'!E81+'SITHE-VAR'!E81+'DEN-VAR'!E81</f>
        <v>-3304394.11</v>
      </c>
      <c r="F81" s="65">
        <f>STG_VAR!F81+ONT_VAR!F81+'CE-VAR'!F81+'EAST-EGM-VAR'!F81+'BGC-EGM-VAR'!F81+'EAST-LRC-VAR'!F81+'TX-EGM-VAR'!F81+'TX-HPLR-VAR '!F81+'WE-VAR'!F81+BUG_VAR!F81+'TX-HPLC-VAR'!F81+'ARUBA-VAR'!F81+'SITHE-VAR'!F81+'DEN-VAR'!F81</f>
        <v>0</v>
      </c>
      <c r="G81" s="65">
        <f>STG_VAR!G81+ONT_VAR!G81+'CE-VAR'!G81+'EAST-EGM-VAR'!G81+'BGC-EGM-VAR'!G81+'EAST-LRC-VAR'!G81+'TX-EGM-VAR'!G81+'TX-HPLR-VAR '!G81+'WE-VAR'!G81+BUG_VAR!G81+'TX-HPLC-VAR'!G81+'ARUBA-VAR'!G81+'SITHE-VAR'!G81+'DEN-VAR'!G81</f>
        <v>2380154.9</v>
      </c>
      <c r="H81" s="60">
        <f>F81-D81</f>
        <v>0</v>
      </c>
      <c r="I81" s="38">
        <f>G81-E81</f>
        <v>5684549.0099999998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22968</v>
      </c>
      <c r="E82" s="92">
        <f>SUM(E72:E81)+E16+E24+E29+E36+E43+E45+E47+E49+E51+E56+E61+E66</f>
        <v>6445781.0064077377</v>
      </c>
      <c r="F82" s="91">
        <f>F16+F24+F29+F36+F43+F45+F47+F49</f>
        <v>270000</v>
      </c>
      <c r="G82" s="92">
        <f>SUM(G72:G81)+G16+G24+G29+G36+G43+G45+G47+G49+G51+G56+G61+G66</f>
        <v>8588072.7655004896</v>
      </c>
      <c r="H82" s="91">
        <f>H16+H24+H29+H36+H43+H45+H47+H49</f>
        <v>247032</v>
      </c>
      <c r="I82" s="92">
        <f>SUM(I72:I81)+I16+I24+I29+I36+I43+I45+I47+I49+I51+I56+I61+I66</f>
        <v>2142291.759092689</v>
      </c>
    </row>
    <row r="83" spans="1:9" ht="13.5" thickTop="1" x14ac:dyDescent="0.2">
      <c r="A83" s="4"/>
      <c r="B83" s="3"/>
      <c r="D83"/>
      <c r="E83"/>
    </row>
    <row r="84" spans="1:9" x14ac:dyDescent="0.2">
      <c r="A84" s="4"/>
      <c r="B84" s="3"/>
      <c r="D84"/>
      <c r="E84" s="45"/>
      <c r="G84" s="45"/>
      <c r="I84" s="45"/>
    </row>
    <row r="85" spans="1:9" x14ac:dyDescent="0.2">
      <c r="A85" s="4" t="s">
        <v>163</v>
      </c>
      <c r="B85" s="3"/>
      <c r="D85" s="181"/>
      <c r="E85" s="181"/>
      <c r="F85" s="181"/>
      <c r="G85" s="181"/>
      <c r="H85" s="31"/>
      <c r="I85" s="31"/>
    </row>
    <row r="86" spans="1:9" x14ac:dyDescent="0.2">
      <c r="A86" s="144"/>
      <c r="B86" s="3"/>
      <c r="C86" s="10" t="s">
        <v>166</v>
      </c>
      <c r="D86" s="65">
        <f>STG_VAR!D86+ONT_VAR!D86+'CE-VAR'!D86+'EAST-EGM-VAR'!D86+'BGC-EGM-VAR'!D86+'EAST-LRC-VAR'!D86+'TX-EGM-VAR'!D86+'TX-HPLR-VAR '!D86+'WE-VAR'!D86+BUG_VAR!D86+'TX-HPLC-VAR'!D86+'ARUBA-VAR'!D86</f>
        <v>0</v>
      </c>
      <c r="E86" s="65">
        <f>STG_VAR!E86+ONT_VAR!E86+'CE-VAR'!E86+'EAST-EGM-VAR'!E86+'BGC-EGM-VAR'!E86+'EAST-LRC-VAR'!E86+'TX-EGM-VAR'!E86+'TX-HPLR-VAR '!E86+'WE-VAR'!E86+BUG_VAR!E86+'TX-HPLC-VAR'!E86+'ARUBA-VAR'!E86+'SITHE-VAR'!E86+'DEN-VAR'!E86</f>
        <v>-209230</v>
      </c>
      <c r="F86" s="65">
        <f>STG_VAR!F86+ONT_VAR!F86+'CE-VAR'!F86+'EAST-EGM-VAR'!F86+'BGC-EGM-VAR'!F86+'EAST-LRC-VAR'!F86+'TX-EGM-VAR'!F86+'TX-HPLR-VAR '!F86+'WE-VAR'!F86+BUG_VAR!F86+'TX-HPLC-VAR'!F86+'ARUBA-VAR'!F86</f>
        <v>0</v>
      </c>
      <c r="G86" s="65">
        <f>STG_VAR!G86+ONT_VAR!G86+'CE-VAR'!G86+'EAST-EGM-VAR'!G86+'BGC-EGM-VAR'!G86+'EAST-LRC-VAR'!G86+'TX-EGM-VAR'!G86+'TX-HPLR-VAR '!G86+'WE-VAR'!G86+BUG_VAR!G86+'TX-HPLC-VAR'!G86+'ARUBA-VAR'!G86+'SITHE-VAR'!G86+'DEN-VAR'!G86</f>
        <v>1282834.73</v>
      </c>
      <c r="H86" s="145">
        <f t="shared" ref="H86:I88" si="15">F86-D86</f>
        <v>0</v>
      </c>
      <c r="I86" s="145">
        <f t="shared" si="15"/>
        <v>1492064.73</v>
      </c>
    </row>
    <row r="87" spans="1:9" x14ac:dyDescent="0.2">
      <c r="A87" s="144"/>
      <c r="B87" s="3"/>
      <c r="C87" s="10" t="s">
        <v>71</v>
      </c>
      <c r="D87" s="65">
        <f>STG_VAR!D87+ONT_VAR!D87+'CE-VAR'!D87+'EAST-EGM-VAR'!D87+'BGC-EGM-VAR'!D87+'EAST-LRC-VAR'!D87+'TX-EGM-VAR'!D87+'TX-HPLR-VAR '!D87+'WE-VAR'!D87+BUG_VAR!D87+'TX-HPLC-VAR'!D87+'ARUBA-VAR'!D87</f>
        <v>0</v>
      </c>
      <c r="E87" s="65">
        <f>STG_VAR!E87+ONT_VAR!E87+'CE-VAR'!E87+'EAST-EGM-VAR'!E87+'BGC-EGM-VAR'!E87+'EAST-LRC-VAR'!E87+'TX-EGM-VAR'!E87+'TX-HPLR-VAR '!E87+'WE-VAR'!E87+BUG_VAR!E87+'TX-HPLC-VAR'!E87+'ARUBA-VAR'!E87+'SITHE-VAR'!E87+'DEN-VAR'!E87</f>
        <v>0</v>
      </c>
      <c r="F87" s="65">
        <f>STG_VAR!F87+ONT_VAR!F87+'CE-VAR'!F87+'EAST-EGM-VAR'!F87+'BGC-EGM-VAR'!F87+'EAST-LRC-VAR'!F87+'TX-EGM-VAR'!F87+'TX-HPLR-VAR '!F87+'WE-VAR'!F87+BUG_VAR!F87+'TX-HPLC-VAR'!F87+'ARUBA-VAR'!F87</f>
        <v>0</v>
      </c>
      <c r="G87" s="65">
        <f>STG_VAR!G87+ONT_VAR!G87+'CE-VAR'!G87+'EAST-EGM-VAR'!G87+'BGC-EGM-VAR'!G87+'EAST-LRC-VAR'!G87+'TX-EGM-VAR'!G87+'TX-HPLR-VAR '!G87+'WE-VAR'!G87+BUG_VAR!G87+'TX-HPLC-VAR'!G87+'ARUBA-VAR'!G87+'SITHE-VAR'!G87+'DEN-VAR'!G87</f>
        <v>-37835</v>
      </c>
      <c r="H87" s="146">
        <f t="shared" si="15"/>
        <v>0</v>
      </c>
      <c r="I87" s="146">
        <f t="shared" si="15"/>
        <v>-37835</v>
      </c>
    </row>
    <row r="88" spans="1:9" x14ac:dyDescent="0.2">
      <c r="A88" s="144"/>
      <c r="B88" s="3"/>
      <c r="C88" s="10" t="s">
        <v>72</v>
      </c>
      <c r="D88" s="65">
        <f>STG_VAR!D88+ONT_VAR!D88+'CE-VAR'!D88+'EAST-EGM-VAR'!D88+'BGC-EGM-VAR'!D88+'EAST-LRC-VAR'!D88+'TX-EGM-VAR'!D88+'TX-HPLR-VAR '!D88+'WE-VAR'!D88+BUG_VAR!D88+'TX-HPLC-VAR'!D88+'ARUBA-VAR'!D88</f>
        <v>0</v>
      </c>
      <c r="E88" s="65">
        <f>STG_VAR!E88+ONT_VAR!E88+'CE-VAR'!E88+'EAST-EGM-VAR'!E88+'BGC-EGM-VAR'!E88+'EAST-LRC-VAR'!E88+'TX-EGM-VAR'!E88+'TX-HPLR-VAR '!E88+'WE-VAR'!E88+BUG_VAR!E88+'TX-HPLC-VAR'!E88+'ARUBA-VAR'!E88+'SITHE-VAR'!E88+'DEN-VAR'!E88</f>
        <v>0</v>
      </c>
      <c r="F88" s="65">
        <f>STG_VAR!F88+ONT_VAR!F88+'CE-VAR'!F88+'EAST-EGM-VAR'!F88+'BGC-EGM-VAR'!F88+'EAST-LRC-VAR'!F88+'TX-EGM-VAR'!F88+'TX-HPLR-VAR '!F88+'WE-VAR'!F88+BUG_VAR!F88+'TX-HPLC-VAR'!F88+'ARUBA-VAR'!F88</f>
        <v>0</v>
      </c>
      <c r="G88" s="65">
        <f>STG_VAR!G88+ONT_VAR!G88+'CE-VAR'!G88+'EAST-EGM-VAR'!G88+'BGC-EGM-VAR'!G88+'EAST-LRC-VAR'!G88+'TX-EGM-VAR'!G88+'TX-HPLR-VAR '!G88+'WE-VAR'!G88+BUG_VAR!G88+'TX-HPLC-VAR'!G88+'ARUBA-VAR'!G88+'SITHE-VAR'!G88+'DEN-VAR'!G88</f>
        <v>-1455000</v>
      </c>
      <c r="H88" s="147">
        <f t="shared" si="15"/>
        <v>0</v>
      </c>
      <c r="I88" s="147">
        <f t="shared" si="15"/>
        <v>-1455000</v>
      </c>
    </row>
    <row r="89" spans="1:9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-209230</v>
      </c>
      <c r="F89" s="160">
        <f t="shared" si="16"/>
        <v>0</v>
      </c>
      <c r="G89" s="160">
        <f t="shared" si="16"/>
        <v>-210000.27000000002</v>
      </c>
      <c r="H89" s="160">
        <f t="shared" si="16"/>
        <v>0</v>
      </c>
      <c r="I89" s="160">
        <f t="shared" si="16"/>
        <v>-770.27000000001863</v>
      </c>
    </row>
    <row r="90" spans="1:9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9" s="127" customFormat="1" x14ac:dyDescent="0.2">
      <c r="A91" s="158"/>
      <c r="B91" s="159"/>
      <c r="C91" s="157" t="s">
        <v>172</v>
      </c>
      <c r="D91" s="160">
        <f t="shared" ref="D91:I91" si="17">+D82+D89</f>
        <v>22968</v>
      </c>
      <c r="E91" s="160">
        <f t="shared" si="17"/>
        <v>6236551.0064077377</v>
      </c>
      <c r="F91" s="160">
        <f t="shared" si="17"/>
        <v>270000</v>
      </c>
      <c r="G91" s="160">
        <f t="shared" si="17"/>
        <v>8378072.4955004901</v>
      </c>
      <c r="H91" s="160">
        <f t="shared" si="17"/>
        <v>247032</v>
      </c>
      <c r="I91" s="160">
        <f t="shared" si="17"/>
        <v>2141521.489092689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E62" zoomScale="75" workbookViewId="0">
      <selection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47077931</v>
      </c>
      <c r="E11" s="146">
        <v>130767443</v>
      </c>
      <c r="F11" s="60">
        <f>H11-D11</f>
        <v>0</v>
      </c>
      <c r="G11" s="37">
        <f>I11-E11</f>
        <v>0</v>
      </c>
      <c r="H11" s="65">
        <f>D11</f>
        <v>47077931</v>
      </c>
      <c r="I11" s="66">
        <f>E11</f>
        <v>130767443</v>
      </c>
      <c r="J11" s="60"/>
      <c r="K11" s="38"/>
      <c r="L11" s="60">
        <f t="shared" ref="L11:M15" si="0">H11+J11</f>
        <v>47077931</v>
      </c>
      <c r="M11" s="38">
        <f t="shared" si="0"/>
        <v>130767443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46">
        <v>785883</v>
      </c>
      <c r="E13" s="146">
        <v>2242884</v>
      </c>
      <c r="F13" s="60">
        <f t="shared" si="1"/>
        <v>0</v>
      </c>
      <c r="G13" s="37">
        <f t="shared" si="1"/>
        <v>0</v>
      </c>
      <c r="H13" s="65">
        <f t="shared" si="2"/>
        <v>785883</v>
      </c>
      <c r="I13" s="66">
        <f t="shared" si="2"/>
        <v>2242884</v>
      </c>
      <c r="J13" s="60"/>
      <c r="K13" s="38"/>
      <c r="L13" s="60">
        <f t="shared" si="0"/>
        <v>785883</v>
      </c>
      <c r="M13" s="38">
        <f t="shared" si="0"/>
        <v>2242884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66">
        <v>47863814</v>
      </c>
      <c r="E16" s="166">
        <v>133010327</v>
      </c>
      <c r="F16" s="61">
        <f t="shared" ref="F16:M16" si="3">SUM(F11:F15)</f>
        <v>0</v>
      </c>
      <c r="G16" s="39">
        <f t="shared" si="3"/>
        <v>0</v>
      </c>
      <c r="H16" s="61">
        <f>SUM(H11:H15)</f>
        <v>47863814</v>
      </c>
      <c r="I16" s="39">
        <f>SUM(I11:I15)</f>
        <v>133010327</v>
      </c>
      <c r="J16" s="61">
        <f t="shared" si="3"/>
        <v>0</v>
      </c>
      <c r="K16" s="39">
        <f t="shared" si="3"/>
        <v>0</v>
      </c>
      <c r="L16" s="61">
        <f t="shared" si="3"/>
        <v>47863814</v>
      </c>
      <c r="M16" s="39">
        <f t="shared" si="3"/>
        <v>133010327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-46375541</v>
      </c>
      <c r="E19" s="146">
        <v>-128293510</v>
      </c>
      <c r="F19" s="60">
        <f>H19-D19</f>
        <v>0</v>
      </c>
      <c r="G19" s="37">
        <f>I19-E19</f>
        <v>0</v>
      </c>
      <c r="H19" s="65">
        <f t="shared" si="4"/>
        <v>-46375541</v>
      </c>
      <c r="I19" s="66">
        <f t="shared" si="4"/>
        <v>-128293510</v>
      </c>
      <c r="J19" s="60"/>
      <c r="K19" s="38"/>
      <c r="L19" s="60">
        <f t="shared" ref="L19:M23" si="5">H19+J19</f>
        <v>-46375541</v>
      </c>
      <c r="M19" s="38">
        <f t="shared" si="5"/>
        <v>-128293510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-1501647</v>
      </c>
      <c r="E21" s="146">
        <v>-4294217</v>
      </c>
      <c r="F21" s="60">
        <f t="shared" si="6"/>
        <v>0</v>
      </c>
      <c r="G21" s="37">
        <f t="shared" si="6"/>
        <v>0</v>
      </c>
      <c r="H21" s="65">
        <f t="shared" si="4"/>
        <v>-1501647</v>
      </c>
      <c r="I21" s="66">
        <f t="shared" si="4"/>
        <v>-4294217</v>
      </c>
      <c r="J21" s="60"/>
      <c r="K21" s="38"/>
      <c r="L21" s="60">
        <f t="shared" si="5"/>
        <v>-1501647</v>
      </c>
      <c r="M21" s="38">
        <f t="shared" si="5"/>
        <v>-4294217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0</v>
      </c>
      <c r="E23" s="146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66">
        <v>-47877188</v>
      </c>
      <c r="E24" s="166">
        <v>-132587727</v>
      </c>
      <c r="F24" s="61">
        <f t="shared" ref="F24:M24" si="7">SUM(F19:F23)</f>
        <v>0</v>
      </c>
      <c r="G24" s="39">
        <f t="shared" si="7"/>
        <v>0</v>
      </c>
      <c r="H24" s="61">
        <f>SUM(H19:H23)</f>
        <v>-47877188</v>
      </c>
      <c r="I24" s="39">
        <f>SUM(I19:I23)</f>
        <v>-132587727</v>
      </c>
      <c r="J24" s="61">
        <f t="shared" si="7"/>
        <v>0</v>
      </c>
      <c r="K24" s="39">
        <f t="shared" si="7"/>
        <v>0</v>
      </c>
      <c r="L24" s="61">
        <f t="shared" si="7"/>
        <v>-47877188</v>
      </c>
      <c r="M24" s="39">
        <f t="shared" si="7"/>
        <v>-132587727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0</v>
      </c>
      <c r="E32" s="146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0</v>
      </c>
      <c r="E36" s="166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13374</v>
      </c>
      <c r="E49" s="146">
        <v>40389.480000000003</v>
      </c>
      <c r="F49" s="60">
        <f>H49-D49</f>
        <v>0</v>
      </c>
      <c r="G49" s="37">
        <f>I49-E49</f>
        <v>0</v>
      </c>
      <c r="H49" s="65">
        <f>D49</f>
        <v>13374</v>
      </c>
      <c r="I49" s="66">
        <f>E49</f>
        <v>40389.480000000003</v>
      </c>
      <c r="J49" s="60"/>
      <c r="K49" s="38"/>
      <c r="L49" s="60">
        <f>H49+J49</f>
        <v>13374</v>
      </c>
      <c r="M49" s="38">
        <f>I49+K49</f>
        <v>40389.480000000003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0</v>
      </c>
      <c r="E51" s="146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-3371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-3371</v>
      </c>
      <c r="J54" s="60"/>
      <c r="K54" s="38"/>
      <c r="L54" s="60">
        <f>H54+J54</f>
        <v>0</v>
      </c>
      <c r="M54" s="38">
        <f>I54+K54</f>
        <v>-3371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-3371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-3371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-3371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115486.0210982901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115486.0210982901</v>
      </c>
      <c r="J70" s="65"/>
      <c r="K70" s="38"/>
      <c r="L70" s="60">
        <f t="shared" si="20"/>
        <v>0</v>
      </c>
      <c r="M70" s="38">
        <f t="shared" si="20"/>
        <v>115486.0210982901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-1556140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-1556140</v>
      </c>
      <c r="J71" s="65"/>
      <c r="K71" s="38"/>
      <c r="L71" s="60">
        <f t="shared" si="20"/>
        <v>0</v>
      </c>
      <c r="M71" s="38">
        <f t="shared" si="20"/>
        <v>-1556140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-1440653.9789017099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-1440653.9789017099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-1440653.9789017099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1134514.5018000002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1134514.5018000002</v>
      </c>
      <c r="J74" s="60"/>
      <c r="K74" s="38"/>
      <c r="L74" s="60">
        <f t="shared" si="23"/>
        <v>0</v>
      </c>
      <c r="M74" s="38">
        <f t="shared" si="23"/>
        <v>1134514.5018000002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-198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-198</v>
      </c>
      <c r="J76" s="60"/>
      <c r="K76" s="38"/>
      <c r="L76" s="60">
        <f t="shared" si="23"/>
        <v>0</v>
      </c>
      <c r="M76" s="38">
        <f t="shared" si="23"/>
        <v>-198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46">
        <v>0</v>
      </c>
      <c r="E81" s="146">
        <v>-3412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-3412</v>
      </c>
      <c r="J81" s="60"/>
      <c r="K81" s="38"/>
      <c r="L81" s="60">
        <f t="shared" si="23"/>
        <v>0</v>
      </c>
      <c r="M81" s="38">
        <f t="shared" si="23"/>
        <v>-3412</v>
      </c>
    </row>
    <row r="82" spans="1:13" s="2" customFormat="1" ht="20.25" customHeight="1" thickBot="1" x14ac:dyDescent="0.25">
      <c r="A82" s="94"/>
      <c r="B82" s="30"/>
      <c r="C82" s="95" t="s">
        <v>168</v>
      </c>
      <c r="D82" s="73">
        <f>D16+D24+D29+D36+D43+D45+D47+D49</f>
        <v>0</v>
      </c>
      <c r="E82" s="74">
        <f>SUM(E72:E81)+E16+E24+E29+E36+E43+E45+E47+E49+E51+E56+E61+E66</f>
        <v>149869.00289828659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149869.00289828659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149869.00289828659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163</v>
      </c>
      <c r="B85" s="3"/>
      <c r="L85" s="45"/>
    </row>
    <row r="86" spans="1:13" s="3" customFormat="1" x14ac:dyDescent="0.2">
      <c r="A86" s="144"/>
      <c r="C86" s="10" t="s">
        <v>166</v>
      </c>
      <c r="D86" s="148">
        <v>0</v>
      </c>
      <c r="E86" s="148">
        <v>166051</v>
      </c>
      <c r="F86" s="148">
        <f t="shared" ref="F86:G88" si="25">H86-D86</f>
        <v>0</v>
      </c>
      <c r="G86" s="148">
        <f t="shared" si="25"/>
        <v>0</v>
      </c>
      <c r="H86" s="148">
        <f t="shared" ref="H86:I88" si="26">D86</f>
        <v>0</v>
      </c>
      <c r="I86" s="148">
        <f t="shared" si="26"/>
        <v>166051</v>
      </c>
      <c r="J86" s="148"/>
      <c r="K86" s="148"/>
      <c r="L86" s="148">
        <f t="shared" ref="L86:M88" si="27">H86+J86</f>
        <v>0</v>
      </c>
      <c r="M86" s="148">
        <f t="shared" si="27"/>
        <v>166051</v>
      </c>
    </row>
    <row r="87" spans="1:13" s="3" customFormat="1" x14ac:dyDescent="0.2">
      <c r="A87" s="144"/>
      <c r="C87" s="10" t="s">
        <v>71</v>
      </c>
      <c r="D87" s="149">
        <v>0</v>
      </c>
      <c r="E87" s="149">
        <v>0</v>
      </c>
      <c r="F87" s="149">
        <f t="shared" si="25"/>
        <v>0</v>
      </c>
      <c r="G87" s="149">
        <f t="shared" si="25"/>
        <v>0</v>
      </c>
      <c r="H87" s="149">
        <f t="shared" si="26"/>
        <v>0</v>
      </c>
      <c r="I87" s="149">
        <f t="shared" si="26"/>
        <v>0</v>
      </c>
      <c r="J87" s="149"/>
      <c r="K87" s="149"/>
      <c r="L87" s="149">
        <f t="shared" si="27"/>
        <v>0</v>
      </c>
      <c r="M87" s="149">
        <f t="shared" si="27"/>
        <v>0</v>
      </c>
    </row>
    <row r="88" spans="1:13" s="3" customFormat="1" x14ac:dyDescent="0.2">
      <c r="A88" s="144"/>
      <c r="C88" s="10" t="s">
        <v>72</v>
      </c>
      <c r="D88" s="150">
        <v>0</v>
      </c>
      <c r="E88" s="150">
        <v>0</v>
      </c>
      <c r="F88" s="150">
        <f t="shared" si="25"/>
        <v>0</v>
      </c>
      <c r="G88" s="150">
        <f t="shared" si="25"/>
        <v>0</v>
      </c>
      <c r="H88" s="150">
        <f t="shared" si="26"/>
        <v>0</v>
      </c>
      <c r="I88" s="150">
        <f t="shared" si="26"/>
        <v>0</v>
      </c>
      <c r="J88" s="150"/>
      <c r="K88" s="150"/>
      <c r="L88" s="150">
        <f t="shared" si="27"/>
        <v>0</v>
      </c>
      <c r="M88" s="150">
        <f t="shared" si="27"/>
        <v>0</v>
      </c>
    </row>
    <row r="89" spans="1:13" s="2" customFormat="1" ht="20.25" customHeight="1" x14ac:dyDescent="0.2">
      <c r="A89" s="144"/>
      <c r="B89" s="4"/>
      <c r="C89" s="154" t="s">
        <v>169</v>
      </c>
      <c r="D89" s="155">
        <f>SUM(D86:D88)</f>
        <v>0</v>
      </c>
      <c r="E89" s="155">
        <f t="shared" ref="E89:M89" si="28">SUM(E86:E88)</f>
        <v>166051</v>
      </c>
      <c r="F89" s="155">
        <f t="shared" si="28"/>
        <v>0</v>
      </c>
      <c r="G89" s="155">
        <f t="shared" si="28"/>
        <v>0</v>
      </c>
      <c r="H89" s="155">
        <f t="shared" si="28"/>
        <v>0</v>
      </c>
      <c r="I89" s="155">
        <f t="shared" si="28"/>
        <v>166051</v>
      </c>
      <c r="J89" s="155">
        <f t="shared" si="28"/>
        <v>0</v>
      </c>
      <c r="K89" s="155">
        <f t="shared" si="28"/>
        <v>0</v>
      </c>
      <c r="L89" s="155">
        <f t="shared" si="28"/>
        <v>0</v>
      </c>
      <c r="M89" s="155">
        <f t="shared" si="28"/>
        <v>166051</v>
      </c>
    </row>
    <row r="90" spans="1:13" x14ac:dyDescent="0.2">
      <c r="A90" s="4"/>
      <c r="B90" s="3"/>
    </row>
    <row r="91" spans="1:13" s="2" customFormat="1" ht="20.25" customHeight="1" x14ac:dyDescent="0.2">
      <c r="A91" s="144"/>
      <c r="B91" s="4"/>
      <c r="C91" s="154" t="s">
        <v>167</v>
      </c>
      <c r="D91" s="155">
        <f>+D82+D89</f>
        <v>0</v>
      </c>
      <c r="E91" s="155">
        <f t="shared" ref="E91:M91" si="29">+E82+E89</f>
        <v>315920.00289828656</v>
      </c>
      <c r="F91" s="155">
        <f t="shared" si="29"/>
        <v>0</v>
      </c>
      <c r="G91" s="155">
        <f t="shared" si="29"/>
        <v>0</v>
      </c>
      <c r="H91" s="155">
        <f t="shared" si="29"/>
        <v>0</v>
      </c>
      <c r="I91" s="155">
        <f t="shared" si="29"/>
        <v>315920.00289828656</v>
      </c>
      <c r="J91" s="155">
        <f t="shared" si="29"/>
        <v>0</v>
      </c>
      <c r="K91" s="155">
        <f t="shared" si="29"/>
        <v>0</v>
      </c>
      <c r="L91" s="155">
        <f t="shared" si="29"/>
        <v>0</v>
      </c>
      <c r="M91" s="155">
        <f t="shared" si="29"/>
        <v>315920.00289828656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zoomScale="75" workbookViewId="0">
      <selection activeCell="D21" sqref="D2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194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14226270</v>
      </c>
      <c r="E11" s="65">
        <v>31901265</v>
      </c>
      <c r="F11" s="60">
        <f>H11-D11</f>
        <v>0</v>
      </c>
      <c r="G11" s="37">
        <f>I11-E11</f>
        <v>0</v>
      </c>
      <c r="H11" s="65">
        <f>D11</f>
        <v>14226270</v>
      </c>
      <c r="I11" s="66">
        <f>E11</f>
        <v>31901265</v>
      </c>
      <c r="J11" s="60"/>
      <c r="K11" s="38"/>
      <c r="L11" s="60">
        <f t="shared" ref="L11:M15" si="0">H11+J11</f>
        <v>14226270</v>
      </c>
      <c r="M11" s="38">
        <f t="shared" si="0"/>
        <v>31901265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36325908</v>
      </c>
      <c r="E13" s="65">
        <v>109577788</v>
      </c>
      <c r="F13" s="60">
        <f t="shared" si="1"/>
        <v>0</v>
      </c>
      <c r="G13" s="37">
        <f t="shared" si="1"/>
        <v>0</v>
      </c>
      <c r="H13" s="65">
        <f t="shared" si="2"/>
        <v>36325908</v>
      </c>
      <c r="I13" s="66">
        <f t="shared" si="2"/>
        <v>109577788</v>
      </c>
      <c r="J13" s="60"/>
      <c r="K13" s="38"/>
      <c r="L13" s="60">
        <f t="shared" si="0"/>
        <v>36325908</v>
      </c>
      <c r="M13" s="38">
        <f t="shared" si="0"/>
        <v>109577788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10479428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10479428</v>
      </c>
      <c r="J15" s="60"/>
      <c r="K15" s="38"/>
      <c r="L15" s="60">
        <f t="shared" si="0"/>
        <v>0</v>
      </c>
      <c r="M15" s="38">
        <f t="shared" si="0"/>
        <v>10479428</v>
      </c>
    </row>
    <row r="16" spans="1:26" x14ac:dyDescent="0.2">
      <c r="A16" s="9"/>
      <c r="B16" s="7" t="s">
        <v>30</v>
      </c>
      <c r="C16" s="6"/>
      <c r="D16" s="61">
        <v>50552178</v>
      </c>
      <c r="E16" s="39">
        <v>151958481</v>
      </c>
      <c r="F16" s="61">
        <f t="shared" ref="F16:M16" si="3">SUM(F11:F15)</f>
        <v>0</v>
      </c>
      <c r="G16" s="39">
        <f t="shared" si="3"/>
        <v>0</v>
      </c>
      <c r="H16" s="61">
        <f>SUM(H11:H15)</f>
        <v>50552178</v>
      </c>
      <c r="I16" s="39">
        <f>SUM(I11:I15)</f>
        <v>151958481</v>
      </c>
      <c r="J16" s="61">
        <f t="shared" si="3"/>
        <v>0</v>
      </c>
      <c r="K16" s="39">
        <f t="shared" si="3"/>
        <v>0</v>
      </c>
      <c r="L16" s="61">
        <f t="shared" si="3"/>
        <v>50552178</v>
      </c>
      <c r="M16" s="39">
        <f t="shared" si="3"/>
        <v>151958481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-8013120</v>
      </c>
      <c r="E19" s="65">
        <v>-19229332</v>
      </c>
      <c r="F19" s="60">
        <f>H19-D19</f>
        <v>0</v>
      </c>
      <c r="G19" s="37">
        <f>I19-E19</f>
        <v>0</v>
      </c>
      <c r="H19" s="65">
        <f t="shared" si="4"/>
        <v>-8013120</v>
      </c>
      <c r="I19" s="66">
        <f t="shared" si="4"/>
        <v>-19229332</v>
      </c>
      <c r="J19" s="60"/>
      <c r="K19" s="38"/>
      <c r="L19" s="60">
        <f t="shared" ref="L19:M23" si="5">H19+J19</f>
        <v>-8013120</v>
      </c>
      <c r="M19" s="38">
        <f t="shared" si="5"/>
        <v>-19229332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-37748857</v>
      </c>
      <c r="E21" s="65">
        <v>-111127606</v>
      </c>
      <c r="F21" s="60">
        <f t="shared" si="6"/>
        <v>0</v>
      </c>
      <c r="G21" s="37">
        <f t="shared" si="6"/>
        <v>0</v>
      </c>
      <c r="H21" s="65">
        <f t="shared" si="4"/>
        <v>-37748857</v>
      </c>
      <c r="I21" s="66">
        <f t="shared" si="4"/>
        <v>-111127606</v>
      </c>
      <c r="J21" s="60"/>
      <c r="K21" s="38"/>
      <c r="L21" s="60">
        <f t="shared" si="5"/>
        <v>-37748857</v>
      </c>
      <c r="M21" s="38">
        <f t="shared" si="5"/>
        <v>-111127606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622881</v>
      </c>
      <c r="E23" s="65">
        <v>1746429</v>
      </c>
      <c r="F23" s="60">
        <f t="shared" si="6"/>
        <v>0</v>
      </c>
      <c r="G23" s="37">
        <f t="shared" si="6"/>
        <v>0</v>
      </c>
      <c r="H23" s="65">
        <f t="shared" si="4"/>
        <v>622881</v>
      </c>
      <c r="I23" s="66">
        <f t="shared" si="4"/>
        <v>1746429</v>
      </c>
      <c r="J23" s="60"/>
      <c r="K23" s="38"/>
      <c r="L23" s="60">
        <f t="shared" si="5"/>
        <v>622881</v>
      </c>
      <c r="M23" s="38">
        <f t="shared" si="5"/>
        <v>1746429</v>
      </c>
    </row>
    <row r="24" spans="1:13" x14ac:dyDescent="0.2">
      <c r="A24" s="9"/>
      <c r="B24" s="7" t="s">
        <v>33</v>
      </c>
      <c r="C24" s="6"/>
      <c r="D24" s="61">
        <v>-45139096</v>
      </c>
      <c r="E24" s="39">
        <v>-128610509</v>
      </c>
      <c r="F24" s="61">
        <f t="shared" ref="F24:M24" si="7">SUM(F19:F23)</f>
        <v>0</v>
      </c>
      <c r="G24" s="39">
        <f t="shared" si="7"/>
        <v>0</v>
      </c>
      <c r="H24" s="61">
        <f>SUM(H19:H23)</f>
        <v>-45139096</v>
      </c>
      <c r="I24" s="39">
        <f>SUM(I19:I23)</f>
        <v>-128610509</v>
      </c>
      <c r="J24" s="61">
        <f t="shared" si="7"/>
        <v>0</v>
      </c>
      <c r="K24" s="39">
        <f t="shared" si="7"/>
        <v>0</v>
      </c>
      <c r="L24" s="61">
        <f t="shared" si="7"/>
        <v>-45139096</v>
      </c>
      <c r="M24" s="39">
        <f t="shared" si="7"/>
        <v>-128610509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299827</v>
      </c>
      <c r="E39" s="65">
        <v>879007</v>
      </c>
      <c r="F39" s="60">
        <f t="shared" ref="F39:G41" si="13">H39-D39</f>
        <v>0</v>
      </c>
      <c r="G39" s="37">
        <f t="shared" si="13"/>
        <v>0</v>
      </c>
      <c r="H39" s="65">
        <f t="shared" si="12"/>
        <v>299827</v>
      </c>
      <c r="I39" s="66">
        <f t="shared" si="12"/>
        <v>879007</v>
      </c>
      <c r="J39" s="60"/>
      <c r="K39" s="38"/>
      <c r="L39" s="60">
        <f t="shared" ref="L39:M41" si="14">H39+J39</f>
        <v>299827</v>
      </c>
      <c r="M39" s="38">
        <f t="shared" si="14"/>
        <v>879007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-5862146</v>
      </c>
      <c r="E40" s="65">
        <v>-11029269</v>
      </c>
      <c r="F40" s="60">
        <f t="shared" si="13"/>
        <v>0</v>
      </c>
      <c r="G40" s="37">
        <f t="shared" si="13"/>
        <v>0</v>
      </c>
      <c r="H40" s="65">
        <f t="shared" si="12"/>
        <v>-5862146</v>
      </c>
      <c r="I40" s="66">
        <f t="shared" si="12"/>
        <v>-11029269</v>
      </c>
      <c r="J40" s="65"/>
      <c r="K40" s="38"/>
      <c r="L40" s="60">
        <f t="shared" si="14"/>
        <v>-5862146</v>
      </c>
      <c r="M40" s="38">
        <f t="shared" si="14"/>
        <v>-11029269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-5862146</v>
      </c>
      <c r="E42" s="39">
        <v>-11029269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-5862146</v>
      </c>
      <c r="I42" s="39">
        <f>SUM(I40:I41)</f>
        <v>-11029269</v>
      </c>
      <c r="J42" s="69">
        <f t="shared" si="15"/>
        <v>0</v>
      </c>
      <c r="K42" s="39">
        <f t="shared" si="15"/>
        <v>0</v>
      </c>
      <c r="L42" s="69">
        <f t="shared" si="15"/>
        <v>-5862146</v>
      </c>
      <c r="M42" s="39">
        <f t="shared" si="15"/>
        <v>-11029269</v>
      </c>
    </row>
    <row r="43" spans="1:13" ht="21" customHeight="1" x14ac:dyDescent="0.2">
      <c r="A43" s="9"/>
      <c r="B43" s="7" t="s">
        <v>49</v>
      </c>
      <c r="C43" s="6"/>
      <c r="D43" s="61">
        <v>-5562319</v>
      </c>
      <c r="E43" s="39">
        <v>-10150262</v>
      </c>
      <c r="F43" s="61">
        <f t="shared" ref="F43:M43" si="16">F42+F39</f>
        <v>0</v>
      </c>
      <c r="G43" s="39">
        <f t="shared" si="16"/>
        <v>0</v>
      </c>
      <c r="H43" s="61">
        <f>H42+H39</f>
        <v>-5562319</v>
      </c>
      <c r="I43" s="39">
        <f>I42+I39</f>
        <v>-10150262</v>
      </c>
      <c r="J43" s="61">
        <f t="shared" si="16"/>
        <v>0</v>
      </c>
      <c r="K43" s="39">
        <f t="shared" si="16"/>
        <v>0</v>
      </c>
      <c r="L43" s="61">
        <f t="shared" si="16"/>
        <v>-5562319</v>
      </c>
      <c r="M43" s="39">
        <f t="shared" si="16"/>
        <v>-10150262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149237</v>
      </c>
      <c r="E49" s="65">
        <v>392344.07299999997</v>
      </c>
      <c r="F49" s="60">
        <f>H49-D49</f>
        <v>0</v>
      </c>
      <c r="G49" s="37">
        <f>I49-E49</f>
        <v>0</v>
      </c>
      <c r="H49" s="65">
        <f>D49</f>
        <v>149237</v>
      </c>
      <c r="I49" s="66">
        <f>E49</f>
        <v>392344.07299999997</v>
      </c>
      <c r="J49" s="60"/>
      <c r="K49" s="38"/>
      <c r="L49" s="60">
        <f>H49+J49</f>
        <v>149237</v>
      </c>
      <c r="M49" s="38">
        <f>I49+K49</f>
        <v>392344.07299999997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-622881</v>
      </c>
      <c r="E51" s="65">
        <v>-1746429</v>
      </c>
      <c r="F51" s="60">
        <f>H51-D51</f>
        <v>0</v>
      </c>
      <c r="G51" s="37">
        <f>I51-E51</f>
        <v>0</v>
      </c>
      <c r="H51" s="65">
        <f>D51</f>
        <v>-622881</v>
      </c>
      <c r="I51" s="66">
        <f>E51</f>
        <v>-1746429</v>
      </c>
      <c r="J51" s="60"/>
      <c r="K51" s="38"/>
      <c r="L51" s="60">
        <f>H51+J51</f>
        <v>-622881</v>
      </c>
      <c r="M51" s="38">
        <f>I51+K51</f>
        <v>-1746429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-1132053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-1132053</v>
      </c>
      <c r="J54" s="60"/>
      <c r="K54" s="38"/>
      <c r="L54" s="60">
        <f>H54+J54</f>
        <v>0</v>
      </c>
      <c r="M54" s="38">
        <f>I54+K54</f>
        <v>-1132053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-10479428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-10479428</v>
      </c>
      <c r="J55" s="60"/>
      <c r="K55" s="38"/>
      <c r="L55" s="60">
        <f>H55+J55</f>
        <v>0</v>
      </c>
      <c r="M55" s="38">
        <f>I55+K55</f>
        <v>-10479428</v>
      </c>
    </row>
    <row r="56" spans="1:15" x14ac:dyDescent="0.2">
      <c r="A56" s="9"/>
      <c r="B56" s="7" t="s">
        <v>57</v>
      </c>
      <c r="C56" s="6"/>
      <c r="D56" s="61">
        <v>0</v>
      </c>
      <c r="E56" s="39">
        <v>-11611481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-11611481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-11611481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-649880.27089920244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-649880.27089920244</v>
      </c>
      <c r="J70" s="65"/>
      <c r="K70" s="38"/>
      <c r="L70" s="60">
        <f t="shared" si="20"/>
        <v>0</v>
      </c>
      <c r="M70" s="38">
        <f t="shared" si="20"/>
        <v>-649880.27089920244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2467845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2467845</v>
      </c>
      <c r="J71" s="65"/>
      <c r="K71" s="38"/>
      <c r="L71" s="60">
        <f t="shared" si="20"/>
        <v>0</v>
      </c>
      <c r="M71" s="38">
        <f t="shared" si="20"/>
        <v>2467845</v>
      </c>
    </row>
    <row r="72" spans="1:13" x14ac:dyDescent="0.2">
      <c r="A72" s="9"/>
      <c r="B72" s="3"/>
      <c r="C72" s="55" t="s">
        <v>69</v>
      </c>
      <c r="D72" s="61">
        <v>0</v>
      </c>
      <c r="E72" s="39">
        <v>1817964.7291007976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1817964.7291007976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1817964.7291007976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-1773854.5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-1773854.5</v>
      </c>
      <c r="J74" s="60"/>
      <c r="K74" s="38"/>
      <c r="L74" s="60">
        <f t="shared" si="23"/>
        <v>0</v>
      </c>
      <c r="M74" s="38">
        <f t="shared" si="23"/>
        <v>-1773854.5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-543798.11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-543798.11</v>
      </c>
      <c r="J81" s="60"/>
      <c r="K81" s="38"/>
      <c r="L81" s="60">
        <f t="shared" si="23"/>
        <v>0</v>
      </c>
      <c r="M81" s="38">
        <f t="shared" si="23"/>
        <v>-543798.11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-267543.80789919011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-267543.80789919011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-267543.80789919011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O179"/>
  <sheetViews>
    <sheetView zoomScale="75" workbookViewId="0">
      <pane xSplit="3" ySplit="9" topLeftCell="O60" activePane="bottomRight" state="frozen"/>
      <selection activeCell="R86" sqref="R86"/>
      <selection pane="topRight" activeCell="R86" sqref="R86"/>
      <selection pane="bottomLeft" activeCell="R86" sqref="R86"/>
      <selection pane="bottomRight" activeCell="T68" sqref="T6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1" width="15.42578125" customWidth="1"/>
    <col min="22" max="41" width="15.42578125" hidden="1" customWidth="1"/>
    <col min="42" max="6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98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">
        <v>221</v>
      </c>
      <c r="M8" s="27"/>
      <c r="N8" s="26" t="s">
        <v>222</v>
      </c>
      <c r="O8" s="27"/>
      <c r="P8" s="26" t="s">
        <v>223</v>
      </c>
      <c r="Q8" s="27"/>
      <c r="R8" s="26" t="s">
        <v>224</v>
      </c>
      <c r="S8" s="27"/>
      <c r="T8" s="26" t="s">
        <v>225</v>
      </c>
      <c r="U8" s="27"/>
      <c r="V8" s="26" t="s">
        <v>100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115720725</v>
      </c>
      <c r="E11" s="38">
        <f>SUM(G11,I11,K11,M11,O11,Q11,S11,U11,W11,Y11,AA11,AC11,AE11)</f>
        <v>301350150.16000003</v>
      </c>
      <c r="F11" s="60">
        <f>'TIE-OUT'!F11+RECLASS!F11</f>
        <v>0</v>
      </c>
      <c r="G11" s="38">
        <f>'TIE-OUT'!G11+RECLASS!G11</f>
        <v>-1763247</v>
      </c>
      <c r="H11" s="118">
        <f>+Actuals!E164</f>
        <v>115460182</v>
      </c>
      <c r="I11" s="119">
        <f>+Actuals!F164</f>
        <v>304250263.52000004</v>
      </c>
      <c r="J11" s="118">
        <f>+Actuals!G164</f>
        <v>454127</v>
      </c>
      <c r="K11" s="119">
        <f>+Actuals!H164</f>
        <v>532425.02</v>
      </c>
      <c r="L11" s="118">
        <f>+Actuals!I164</f>
        <v>-186888</v>
      </c>
      <c r="M11" s="215">
        <f>+Actuals!J164-359247</f>
        <v>-875681.51</v>
      </c>
      <c r="N11" s="118">
        <f>+Actuals!K164</f>
        <v>0</v>
      </c>
      <c r="O11" s="119">
        <f>+Actuals!L164</f>
        <v>-765565.86</v>
      </c>
      <c r="P11" s="118">
        <v>-10752</v>
      </c>
      <c r="Q11" s="119">
        <v>-39116.89</v>
      </c>
      <c r="R11" s="118">
        <v>4056</v>
      </c>
      <c r="S11" s="119">
        <v>11072.88</v>
      </c>
      <c r="T11" s="118">
        <f>+Actuals!Q164</f>
        <v>0</v>
      </c>
      <c r="U11" s="119">
        <f>+Actuals!R164</f>
        <v>0</v>
      </c>
      <c r="V11" s="118">
        <f>+Actuals!S164</f>
        <v>0</v>
      </c>
      <c r="W11" s="119">
        <f>+Actuals!T164</f>
        <v>0</v>
      </c>
      <c r="X11" s="118">
        <f>+Actuals!U164</f>
        <v>0</v>
      </c>
      <c r="Y11" s="119">
        <f>+Actuals!V164</f>
        <v>0</v>
      </c>
      <c r="Z11" s="118">
        <f>+Actuals!W164</f>
        <v>0</v>
      </c>
      <c r="AA11" s="119">
        <f>+Actuals!X164</f>
        <v>0</v>
      </c>
      <c r="AB11" s="118">
        <f>+Actuals!Y164</f>
        <v>0</v>
      </c>
      <c r="AC11" s="119">
        <f>+Actuals!Z164</f>
        <v>0</v>
      </c>
      <c r="AD11" s="118">
        <f>+Actuals!AA164</f>
        <v>0</v>
      </c>
      <c r="AE11" s="119">
        <f>+Actuals!AB164</f>
        <v>0</v>
      </c>
      <c r="AF11" s="118">
        <f>+Actuals!AC164</f>
        <v>0</v>
      </c>
      <c r="AG11" s="119">
        <f>+Actuals!AD164</f>
        <v>0</v>
      </c>
      <c r="AH11" s="118">
        <f>+Actuals!AE164</f>
        <v>0</v>
      </c>
      <c r="AI11" s="119">
        <f>+Actuals!AF164</f>
        <v>0</v>
      </c>
      <c r="AJ11" s="118">
        <f>+Actuals!AG164</f>
        <v>0</v>
      </c>
      <c r="AK11" s="119">
        <f>+Actuals!AH164</f>
        <v>0</v>
      </c>
      <c r="AL11" s="118">
        <f>+Actuals!AI164</f>
        <v>0</v>
      </c>
      <c r="AM11" s="119">
        <f>+Actuals!AJ164</f>
        <v>0</v>
      </c>
      <c r="AN11" s="118">
        <f>+Actuals!AK164</f>
        <v>0</v>
      </c>
      <c r="AO11" s="119">
        <f>+Actuals!AL164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2944794.0199999996</v>
      </c>
      <c r="F12" s="60">
        <f>'TIE-OUT'!F12+RECLASS!F12</f>
        <v>0</v>
      </c>
      <c r="G12" s="38">
        <f>'TIE-OUT'!G12+RECLASS!G12</f>
        <v>-5370359.4800000004</v>
      </c>
      <c r="H12" s="118">
        <f>+Actuals!E165</f>
        <v>0</v>
      </c>
      <c r="I12" s="119">
        <f>+Actuals!F165</f>
        <v>0</v>
      </c>
      <c r="J12" s="118">
        <f>+Actuals!G165</f>
        <v>0</v>
      </c>
      <c r="K12" s="215">
        <v>8435262</v>
      </c>
      <c r="L12" s="118">
        <f>+Actuals!I165</f>
        <v>0</v>
      </c>
      <c r="M12" s="215"/>
      <c r="N12" s="118">
        <f>+Actuals!K165</f>
        <v>0</v>
      </c>
      <c r="O12" s="139">
        <v>-120108.5</v>
      </c>
      <c r="P12" s="118">
        <f>+Actuals!M165</f>
        <v>0</v>
      </c>
      <c r="Q12" s="119">
        <f>+Actuals!N165</f>
        <v>0</v>
      </c>
      <c r="R12" s="118">
        <f>+Actuals!O165</f>
        <v>0</v>
      </c>
      <c r="S12" s="119">
        <f>+Actuals!P165</f>
        <v>0</v>
      </c>
      <c r="T12" s="118">
        <f>+Actuals!Q165</f>
        <v>0</v>
      </c>
      <c r="U12" s="119">
        <f>+Actuals!R165</f>
        <v>0</v>
      </c>
      <c r="V12" s="118">
        <f>+Actuals!S165</f>
        <v>0</v>
      </c>
      <c r="W12" s="119">
        <f>+Actuals!T165</f>
        <v>0</v>
      </c>
      <c r="X12" s="118">
        <f>+Actuals!U165</f>
        <v>0</v>
      </c>
      <c r="Y12" s="119">
        <f>+Actuals!V165</f>
        <v>0</v>
      </c>
      <c r="Z12" s="118">
        <f>+Actuals!W165</f>
        <v>0</v>
      </c>
      <c r="AA12" s="119">
        <f>+Actuals!X165</f>
        <v>0</v>
      </c>
      <c r="AB12" s="118">
        <f>+Actuals!Y165</f>
        <v>0</v>
      </c>
      <c r="AC12" s="119">
        <f>+Actuals!Z165</f>
        <v>0</v>
      </c>
      <c r="AD12" s="118">
        <f>+Actuals!AA165</f>
        <v>0</v>
      </c>
      <c r="AE12" s="119">
        <f>+Actuals!AB165</f>
        <v>0</v>
      </c>
      <c r="AF12" s="118">
        <f>+Actuals!AC165</f>
        <v>0</v>
      </c>
      <c r="AG12" s="119">
        <f>+Actuals!AD165</f>
        <v>0</v>
      </c>
      <c r="AH12" s="118">
        <f>+Actuals!AE165</f>
        <v>0</v>
      </c>
      <c r="AI12" s="119">
        <f>+Actuals!AF165</f>
        <v>0</v>
      </c>
      <c r="AJ12" s="118">
        <f>+Actuals!AG165</f>
        <v>0</v>
      </c>
      <c r="AK12" s="119">
        <f>+Actuals!AH165</f>
        <v>0</v>
      </c>
      <c r="AL12" s="118">
        <f>+Actuals!AI165</f>
        <v>0</v>
      </c>
      <c r="AM12" s="119">
        <f>+Actuals!AJ165</f>
        <v>0</v>
      </c>
      <c r="AN12" s="118">
        <f>+Actuals!AK165</f>
        <v>0</v>
      </c>
      <c r="AO12" s="119">
        <f>+Actuals!AL165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61508439</v>
      </c>
      <c r="E13" s="38">
        <f t="shared" si="0"/>
        <v>166693097</v>
      </c>
      <c r="F13" s="60">
        <f>'TIE-OUT'!F13+RECLASS!F13</f>
        <v>0</v>
      </c>
      <c r="G13" s="38">
        <f>'TIE-OUT'!G13+RECLASS!G13</f>
        <v>0</v>
      </c>
      <c r="H13" s="118">
        <f>+Actuals!E166</f>
        <v>5177720</v>
      </c>
      <c r="I13" s="119">
        <f>+Actuals!F166</f>
        <v>13861560</v>
      </c>
      <c r="J13" s="118">
        <f>+Actuals!G166</f>
        <v>97955</v>
      </c>
      <c r="K13" s="119">
        <f>+Actuals!H166</f>
        <v>258474</v>
      </c>
      <c r="L13" s="118">
        <f>+Actuals!I166</f>
        <v>0</v>
      </c>
      <c r="M13" s="119">
        <f>+Actuals!J166</f>
        <v>0</v>
      </c>
      <c r="N13" s="118">
        <f>+Actuals!K166</f>
        <v>56232764</v>
      </c>
      <c r="O13" s="119">
        <f>+Actuals!L166</f>
        <v>152573063</v>
      </c>
      <c r="P13" s="118">
        <f>+Actuals!M166</f>
        <v>0</v>
      </c>
      <c r="Q13" s="119">
        <f>+Actuals!N166</f>
        <v>0</v>
      </c>
      <c r="R13" s="118">
        <f>+Actuals!O166</f>
        <v>0</v>
      </c>
      <c r="S13" s="119">
        <f>+Actuals!P166</f>
        <v>0</v>
      </c>
      <c r="T13" s="118">
        <f>+Actuals!Q166</f>
        <v>0</v>
      </c>
      <c r="U13" s="119">
        <f>+Actuals!R166</f>
        <v>0</v>
      </c>
      <c r="V13" s="118">
        <f>+Actuals!S166</f>
        <v>0</v>
      </c>
      <c r="W13" s="119">
        <f>+Actuals!T166</f>
        <v>0</v>
      </c>
      <c r="X13" s="118">
        <f>+Actuals!U166</f>
        <v>0</v>
      </c>
      <c r="Y13" s="119">
        <f>+Actuals!V166</f>
        <v>0</v>
      </c>
      <c r="Z13" s="118">
        <f>+Actuals!W166</f>
        <v>0</v>
      </c>
      <c r="AA13" s="119">
        <f>+Actuals!X166</f>
        <v>0</v>
      </c>
      <c r="AB13" s="118">
        <f>+Actuals!Y166</f>
        <v>0</v>
      </c>
      <c r="AC13" s="119">
        <f>+Actuals!Z166</f>
        <v>0</v>
      </c>
      <c r="AD13" s="118">
        <f>+Actuals!AA166</f>
        <v>0</v>
      </c>
      <c r="AE13" s="119">
        <f>+Actuals!AB166</f>
        <v>0</v>
      </c>
      <c r="AF13" s="118">
        <f>+Actuals!AC166</f>
        <v>0</v>
      </c>
      <c r="AG13" s="119">
        <f>+Actuals!AD166</f>
        <v>0</v>
      </c>
      <c r="AH13" s="118">
        <f>+Actuals!AE166</f>
        <v>0</v>
      </c>
      <c r="AI13" s="119">
        <f>+Actuals!AF166</f>
        <v>0</v>
      </c>
      <c r="AJ13" s="118">
        <f>+Actuals!AG166</f>
        <v>0</v>
      </c>
      <c r="AK13" s="119">
        <f>+Actuals!AH166</f>
        <v>0</v>
      </c>
      <c r="AL13" s="118">
        <f>+Actuals!AI166</f>
        <v>0</v>
      </c>
      <c r="AM13" s="119">
        <f>+Actuals!AJ166</f>
        <v>0</v>
      </c>
      <c r="AN13" s="118">
        <f>+Actuals!AK166</f>
        <v>0</v>
      </c>
      <c r="AO13" s="119">
        <f>+Actuals!AL166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18">
        <f>+Actuals!E167</f>
        <v>0</v>
      </c>
      <c r="I14" s="119">
        <f>+Actuals!F167</f>
        <v>0</v>
      </c>
      <c r="J14" s="118">
        <f>+Actuals!G167</f>
        <v>0</v>
      </c>
      <c r="K14" s="119">
        <f>+Actuals!H167</f>
        <v>0</v>
      </c>
      <c r="L14" s="118">
        <f>+Actuals!I167</f>
        <v>0</v>
      </c>
      <c r="M14" s="119">
        <f>+Actuals!J167</f>
        <v>0</v>
      </c>
      <c r="N14" s="118">
        <f>+Actuals!K167</f>
        <v>0</v>
      </c>
      <c r="O14" s="119">
        <f>+Actuals!L167</f>
        <v>0</v>
      </c>
      <c r="P14" s="118">
        <f>+Actuals!M167</f>
        <v>0</v>
      </c>
      <c r="Q14" s="119">
        <f>+Actuals!N167</f>
        <v>0</v>
      </c>
      <c r="R14" s="118">
        <f>+Actuals!O167</f>
        <v>0</v>
      </c>
      <c r="S14" s="119">
        <f>+Actuals!P167</f>
        <v>0</v>
      </c>
      <c r="T14" s="118">
        <f>+Actuals!Q167</f>
        <v>0</v>
      </c>
      <c r="U14" s="119">
        <f>+Actuals!R167</f>
        <v>0</v>
      </c>
      <c r="V14" s="118">
        <f>+Actuals!S167</f>
        <v>0</v>
      </c>
      <c r="W14" s="119">
        <f>+Actuals!T167</f>
        <v>0</v>
      </c>
      <c r="X14" s="118">
        <f>+Actuals!U167</f>
        <v>0</v>
      </c>
      <c r="Y14" s="119">
        <f>+Actuals!V167</f>
        <v>0</v>
      </c>
      <c r="Z14" s="118">
        <f>+Actuals!W167</f>
        <v>0</v>
      </c>
      <c r="AA14" s="119">
        <f>+Actuals!X167</f>
        <v>0</v>
      </c>
      <c r="AB14" s="118">
        <f>+Actuals!Y167</f>
        <v>0</v>
      </c>
      <c r="AC14" s="119">
        <f>+Actuals!Z167</f>
        <v>0</v>
      </c>
      <c r="AD14" s="118">
        <f>+Actuals!AA167</f>
        <v>0</v>
      </c>
      <c r="AE14" s="119">
        <f>+Actuals!AB167</f>
        <v>0</v>
      </c>
      <c r="AF14" s="118">
        <f>+Actuals!AC167</f>
        <v>0</v>
      </c>
      <c r="AG14" s="119">
        <f>+Actuals!AD167</f>
        <v>0</v>
      </c>
      <c r="AH14" s="118">
        <f>+Actuals!AE167</f>
        <v>0</v>
      </c>
      <c r="AI14" s="119">
        <f>+Actuals!AF167</f>
        <v>0</v>
      </c>
      <c r="AJ14" s="118">
        <f>+Actuals!AG167</f>
        <v>0</v>
      </c>
      <c r="AK14" s="119">
        <f>+Actuals!AH167</f>
        <v>0</v>
      </c>
      <c r="AL14" s="118">
        <f>+Actuals!AI167</f>
        <v>0</v>
      </c>
      <c r="AM14" s="119">
        <f>+Actuals!AJ167</f>
        <v>0</v>
      </c>
      <c r="AN14" s="118">
        <f>+Actuals!AK167</f>
        <v>0</v>
      </c>
      <c r="AO14" s="119">
        <f>+Actuals!AL167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2867660.6399999997</v>
      </c>
      <c r="F15" s="81">
        <f>'TIE-OUT'!F15+RECLASS!F15</f>
        <v>0</v>
      </c>
      <c r="G15" s="82">
        <f>'TIE-OUT'!G15+RECLASS!G15</f>
        <v>0</v>
      </c>
      <c r="H15" s="118">
        <f>+Actuals!E168</f>
        <v>0</v>
      </c>
      <c r="I15" s="119">
        <f>+Actuals!F168</f>
        <v>1247995.51</v>
      </c>
      <c r="J15" s="118">
        <f>+Actuals!G168</f>
        <v>0</v>
      </c>
      <c r="K15" s="119">
        <f>+Actuals!H168</f>
        <v>1587645</v>
      </c>
      <c r="L15" s="118">
        <f>+Actuals!I168</f>
        <v>0</v>
      </c>
      <c r="M15" s="119">
        <f>+Actuals!J168</f>
        <v>12972</v>
      </c>
      <c r="N15" s="118">
        <f>+Actuals!K168</f>
        <v>0</v>
      </c>
      <c r="O15" s="119">
        <f>+Actuals!L168</f>
        <v>0</v>
      </c>
      <c r="P15" s="118">
        <f>+Actuals!M168</f>
        <v>0</v>
      </c>
      <c r="Q15" s="119">
        <v>12972</v>
      </c>
      <c r="R15" s="118">
        <f>+Actuals!O168</f>
        <v>0</v>
      </c>
      <c r="S15" s="119">
        <v>6076.13</v>
      </c>
      <c r="T15" s="118">
        <f>+Actuals!Q168</f>
        <v>0</v>
      </c>
      <c r="U15" s="119">
        <f>+Actuals!R168</f>
        <v>0</v>
      </c>
      <c r="V15" s="118">
        <f>+Actuals!S168</f>
        <v>0</v>
      </c>
      <c r="W15" s="119">
        <f>+Actuals!T168</f>
        <v>0</v>
      </c>
      <c r="X15" s="118">
        <f>+Actuals!U168</f>
        <v>0</v>
      </c>
      <c r="Y15" s="119">
        <f>+Actuals!V168</f>
        <v>0</v>
      </c>
      <c r="Z15" s="118">
        <f>+Actuals!W168</f>
        <v>0</v>
      </c>
      <c r="AA15" s="119">
        <f>+Actuals!X168</f>
        <v>0</v>
      </c>
      <c r="AB15" s="118">
        <f>+Actuals!Y168</f>
        <v>0</v>
      </c>
      <c r="AC15" s="119">
        <f>+Actuals!Z168</f>
        <v>0</v>
      </c>
      <c r="AD15" s="118">
        <f>+Actuals!AA168</f>
        <v>0</v>
      </c>
      <c r="AE15" s="119">
        <f>+Actuals!AB168</f>
        <v>0</v>
      </c>
      <c r="AF15" s="118">
        <f>+Actuals!AC168</f>
        <v>0</v>
      </c>
      <c r="AG15" s="119">
        <f>+Actuals!AD168</f>
        <v>0</v>
      </c>
      <c r="AH15" s="118">
        <f>+Actuals!AE168</f>
        <v>0</v>
      </c>
      <c r="AI15" s="119">
        <f>+Actuals!AF168</f>
        <v>0</v>
      </c>
      <c r="AJ15" s="118">
        <f>+Actuals!AG168</f>
        <v>0</v>
      </c>
      <c r="AK15" s="119">
        <f>+Actuals!AH168</f>
        <v>0</v>
      </c>
      <c r="AL15" s="118">
        <f>+Actuals!AI168</f>
        <v>0</v>
      </c>
      <c r="AM15" s="119">
        <f>+Actuals!AJ168</f>
        <v>0</v>
      </c>
      <c r="AN15" s="118">
        <f>+Actuals!AK168</f>
        <v>0</v>
      </c>
      <c r="AO15" s="119">
        <f>+Actuals!AL168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177229164</v>
      </c>
      <c r="E16" s="39">
        <f t="shared" si="1"/>
        <v>473855701.81999999</v>
      </c>
      <c r="F16" s="61">
        <f t="shared" si="1"/>
        <v>0</v>
      </c>
      <c r="G16" s="39">
        <f t="shared" si="1"/>
        <v>-7133606.4800000004</v>
      </c>
      <c r="H16" s="61">
        <f t="shared" si="1"/>
        <v>120637902</v>
      </c>
      <c r="I16" s="39">
        <f t="shared" si="1"/>
        <v>319359819.03000003</v>
      </c>
      <c r="J16" s="61">
        <f t="shared" ref="J16:AO16" si="2">SUM(J11:J15)</f>
        <v>552082</v>
      </c>
      <c r="K16" s="39">
        <f t="shared" si="2"/>
        <v>10813806.02</v>
      </c>
      <c r="L16" s="61">
        <f>SUM(L11:L15)</f>
        <v>-186888</v>
      </c>
      <c r="M16" s="39">
        <f>SUM(M11:M15)</f>
        <v>-862709.51</v>
      </c>
      <c r="N16" s="61">
        <f t="shared" si="2"/>
        <v>56232764</v>
      </c>
      <c r="O16" s="39">
        <f t="shared" si="2"/>
        <v>151687388.63999999</v>
      </c>
      <c r="P16" s="61">
        <f t="shared" si="2"/>
        <v>-10752</v>
      </c>
      <c r="Q16" s="39">
        <f t="shared" si="2"/>
        <v>-26144.89</v>
      </c>
      <c r="R16" s="61">
        <f t="shared" si="2"/>
        <v>4056</v>
      </c>
      <c r="S16" s="39">
        <f t="shared" si="2"/>
        <v>17149.009999999998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-128920977</v>
      </c>
      <c r="E19" s="38">
        <f t="shared" si="3"/>
        <v>-337376903.42000002</v>
      </c>
      <c r="F19" s="64">
        <f>'TIE-OUT'!F19+RECLASS!F19</f>
        <v>0</v>
      </c>
      <c r="G19" s="68">
        <f>'TIE-OUT'!G19+RECLASS!G19</f>
        <v>416354</v>
      </c>
      <c r="H19" s="118">
        <f>+Actuals!E169</f>
        <v>-128008312</v>
      </c>
      <c r="I19" s="119">
        <f>+Actuals!F169</f>
        <v>-334791168.93000001</v>
      </c>
      <c r="J19" s="118">
        <f>+Actuals!G169</f>
        <v>-1452098</v>
      </c>
      <c r="K19" s="119">
        <f>+Actuals!H169</f>
        <v>-4430968.21</v>
      </c>
      <c r="L19" s="118">
        <f>+Actuals!I169</f>
        <v>841245</v>
      </c>
      <c r="M19" s="119">
        <f>+Actuals!J169</f>
        <v>2028998.07</v>
      </c>
      <c r="N19" s="118">
        <f>+Actuals!K169</f>
        <v>-322064</v>
      </c>
      <c r="O19" s="119">
        <f>+Actuals!L169</f>
        <v>-844318.06</v>
      </c>
      <c r="P19" s="118">
        <f>-213594+219959</f>
        <v>6365</v>
      </c>
      <c r="Q19" s="119">
        <f>-396654.93+574752.87</f>
        <v>178097.94</v>
      </c>
      <c r="R19" s="118">
        <v>1302551</v>
      </c>
      <c r="S19" s="119">
        <v>28000</v>
      </c>
      <c r="T19" s="118">
        <v>-1288664</v>
      </c>
      <c r="U19" s="119">
        <v>38101.769999999997</v>
      </c>
      <c r="V19" s="118">
        <f>+Actuals!S169</f>
        <v>0</v>
      </c>
      <c r="W19" s="119">
        <f>+Actuals!T169</f>
        <v>0</v>
      </c>
      <c r="X19" s="118">
        <f>+Actuals!U169</f>
        <v>0</v>
      </c>
      <c r="Y19" s="119">
        <f>+Actuals!V169</f>
        <v>0</v>
      </c>
      <c r="Z19" s="118">
        <f>+Actuals!W169</f>
        <v>0</v>
      </c>
      <c r="AA19" s="119">
        <f>+Actuals!X169</f>
        <v>0</v>
      </c>
      <c r="AB19" s="118">
        <f>+Actuals!Y169</f>
        <v>0</v>
      </c>
      <c r="AC19" s="119">
        <f>+Actuals!Z169</f>
        <v>0</v>
      </c>
      <c r="AD19" s="118">
        <f>+Actuals!AA169</f>
        <v>0</v>
      </c>
      <c r="AE19" s="119">
        <f>+Actuals!AB169</f>
        <v>0</v>
      </c>
      <c r="AF19" s="118">
        <f>+Actuals!AC169</f>
        <v>0</v>
      </c>
      <c r="AG19" s="119">
        <f>+Actuals!AD169</f>
        <v>0</v>
      </c>
      <c r="AH19" s="118">
        <f>+Actuals!AE169</f>
        <v>0</v>
      </c>
      <c r="AI19" s="119">
        <f>+Actuals!AF169</f>
        <v>0</v>
      </c>
      <c r="AJ19" s="118">
        <f>+Actuals!AG169</f>
        <v>0</v>
      </c>
      <c r="AK19" s="119">
        <f>+Actuals!AH169</f>
        <v>0</v>
      </c>
      <c r="AL19" s="118">
        <f>+Actuals!AI169</f>
        <v>0</v>
      </c>
      <c r="AM19" s="119">
        <f>+Actuals!AJ169</f>
        <v>0</v>
      </c>
      <c r="AN19" s="118">
        <f>+Actuals!AK169</f>
        <v>0</v>
      </c>
      <c r="AO19" s="119">
        <f>+Actuals!AL169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-12454.4</v>
      </c>
      <c r="F20" s="60">
        <f>'TIE-OUT'!F20+RECLASS!F20</f>
        <v>0</v>
      </c>
      <c r="G20" s="38">
        <f>'TIE-OUT'!G20+RECLASS!G20</f>
        <v>-12154.06</v>
      </c>
      <c r="H20" s="118">
        <f>+Actuals!E170</f>
        <v>0</v>
      </c>
      <c r="I20" s="119">
        <f>+Actuals!F170</f>
        <v>0</v>
      </c>
      <c r="J20" s="118">
        <f>+Actuals!G170</f>
        <v>0</v>
      </c>
      <c r="K20" s="215">
        <v>0</v>
      </c>
      <c r="L20" s="118">
        <f>+Actuals!I170</f>
        <v>0</v>
      </c>
      <c r="M20" s="215">
        <v>-300.33999999999997</v>
      </c>
      <c r="N20" s="118">
        <f>+Actuals!K170</f>
        <v>0</v>
      </c>
      <c r="O20" s="119">
        <f>+Actuals!L170</f>
        <v>0</v>
      </c>
      <c r="P20" s="118">
        <f>+Actuals!M170</f>
        <v>0</v>
      </c>
      <c r="Q20" s="119">
        <f>+Actuals!N170</f>
        <v>0</v>
      </c>
      <c r="R20" s="118">
        <f>+Actuals!O170</f>
        <v>0</v>
      </c>
      <c r="S20" s="119">
        <f>+Actuals!P170</f>
        <v>0</v>
      </c>
      <c r="T20" s="118">
        <f>+Actuals!Q170</f>
        <v>0</v>
      </c>
      <c r="U20" s="119">
        <f>+Actuals!R170</f>
        <v>0</v>
      </c>
      <c r="V20" s="118">
        <f>+Actuals!S170</f>
        <v>0</v>
      </c>
      <c r="W20" s="119">
        <f>+Actuals!T170</f>
        <v>0</v>
      </c>
      <c r="X20" s="118">
        <f>+Actuals!U170</f>
        <v>0</v>
      </c>
      <c r="Y20" s="119">
        <f>+Actuals!V170</f>
        <v>0</v>
      </c>
      <c r="Z20" s="118">
        <f>+Actuals!W170</f>
        <v>0</v>
      </c>
      <c r="AA20" s="119">
        <f>+Actuals!X170</f>
        <v>0</v>
      </c>
      <c r="AB20" s="118">
        <f>+Actuals!Y170</f>
        <v>0</v>
      </c>
      <c r="AC20" s="119">
        <f>+Actuals!Z170</f>
        <v>0</v>
      </c>
      <c r="AD20" s="118">
        <f>+Actuals!AA170</f>
        <v>0</v>
      </c>
      <c r="AE20" s="119">
        <f>+Actuals!AB170</f>
        <v>0</v>
      </c>
      <c r="AF20" s="118">
        <f>+Actuals!AC170</f>
        <v>0</v>
      </c>
      <c r="AG20" s="119">
        <f>+Actuals!AD170</f>
        <v>0</v>
      </c>
      <c r="AH20" s="118">
        <f>+Actuals!AE170</f>
        <v>0</v>
      </c>
      <c r="AI20" s="119">
        <f>+Actuals!AF170</f>
        <v>0</v>
      </c>
      <c r="AJ20" s="118">
        <f>+Actuals!AG170</f>
        <v>0</v>
      </c>
      <c r="AK20" s="119">
        <f>+Actuals!AH170</f>
        <v>0</v>
      </c>
      <c r="AL20" s="118">
        <f>+Actuals!AI170</f>
        <v>0</v>
      </c>
      <c r="AM20" s="119">
        <f>+Actuals!AJ170</f>
        <v>0</v>
      </c>
      <c r="AN20" s="118">
        <f>+Actuals!AK170</f>
        <v>0</v>
      </c>
      <c r="AO20" s="119">
        <f>+Actuals!AL170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-49302925</v>
      </c>
      <c r="E21" s="38">
        <f t="shared" si="3"/>
        <v>-135299768</v>
      </c>
      <c r="F21" s="60">
        <f>'TIE-OUT'!F21+RECLASS!F21</f>
        <v>0</v>
      </c>
      <c r="G21" s="38">
        <f>'TIE-OUT'!G21+RECLASS!G21</f>
        <v>0</v>
      </c>
      <c r="H21" s="118">
        <f>+Actuals!E171</f>
        <v>-3077725</v>
      </c>
      <c r="I21" s="119">
        <f>+Actuals!F171</f>
        <v>-8291680</v>
      </c>
      <c r="J21" s="118">
        <f>+Actuals!G171</f>
        <v>-74784</v>
      </c>
      <c r="K21" s="119">
        <f>+Actuals!H171</f>
        <v>-220811</v>
      </c>
      <c r="L21" s="118">
        <f>+Actuals!I171</f>
        <v>0</v>
      </c>
      <c r="M21" s="119">
        <f>+Actuals!J171</f>
        <v>0</v>
      </c>
      <c r="N21" s="118">
        <f>+Actuals!K171</f>
        <v>-46150416</v>
      </c>
      <c r="O21" s="119">
        <f>+Actuals!L171</f>
        <v>-126787277</v>
      </c>
      <c r="P21" s="118">
        <f>+Actuals!M171</f>
        <v>0</v>
      </c>
      <c r="Q21" s="119">
        <f>+Actuals!N171</f>
        <v>0</v>
      </c>
      <c r="R21" s="118">
        <f>+Actuals!O171</f>
        <v>0</v>
      </c>
      <c r="S21" s="119">
        <f>+Actuals!P171</f>
        <v>0</v>
      </c>
      <c r="T21" s="118">
        <f>+Actuals!Q171</f>
        <v>0</v>
      </c>
      <c r="U21" s="119">
        <f>+Actuals!R171</f>
        <v>0</v>
      </c>
      <c r="V21" s="118">
        <f>+Actuals!S171</f>
        <v>0</v>
      </c>
      <c r="W21" s="119">
        <f>+Actuals!T171</f>
        <v>0</v>
      </c>
      <c r="X21" s="118">
        <f>+Actuals!U171</f>
        <v>0</v>
      </c>
      <c r="Y21" s="119">
        <f>+Actuals!V171</f>
        <v>0</v>
      </c>
      <c r="Z21" s="118">
        <f>+Actuals!W171</f>
        <v>0</v>
      </c>
      <c r="AA21" s="119">
        <f>+Actuals!X171</f>
        <v>0</v>
      </c>
      <c r="AB21" s="118">
        <f>+Actuals!Y171</f>
        <v>0</v>
      </c>
      <c r="AC21" s="119">
        <f>+Actuals!Z171</f>
        <v>0</v>
      </c>
      <c r="AD21" s="118">
        <f>+Actuals!AA171</f>
        <v>0</v>
      </c>
      <c r="AE21" s="119">
        <f>+Actuals!AB171</f>
        <v>0</v>
      </c>
      <c r="AF21" s="118">
        <f>+Actuals!AC171</f>
        <v>0</v>
      </c>
      <c r="AG21" s="119">
        <f>+Actuals!AD171</f>
        <v>0</v>
      </c>
      <c r="AH21" s="118">
        <f>+Actuals!AE171</f>
        <v>0</v>
      </c>
      <c r="AI21" s="119">
        <f>+Actuals!AF171</f>
        <v>0</v>
      </c>
      <c r="AJ21" s="118">
        <f>+Actuals!AG171</f>
        <v>0</v>
      </c>
      <c r="AK21" s="119">
        <f>+Actuals!AH171</f>
        <v>0</v>
      </c>
      <c r="AL21" s="118">
        <f>+Actuals!AI171</f>
        <v>0</v>
      </c>
      <c r="AM21" s="119">
        <f>+Actuals!AJ171</f>
        <v>0</v>
      </c>
      <c r="AN21" s="118">
        <f>+Actuals!AK171</f>
        <v>0</v>
      </c>
      <c r="AO21" s="119">
        <f>+Actuals!AL171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'TIE-OUT'!F22+RECLASS!F22</f>
        <v>0</v>
      </c>
      <c r="G22" s="38">
        <f>'TIE-OUT'!G22+RECLASS!G22</f>
        <v>0</v>
      </c>
      <c r="H22" s="118">
        <f>+Actuals!E172</f>
        <v>0</v>
      </c>
      <c r="I22" s="119">
        <f>+Actuals!F172</f>
        <v>0</v>
      </c>
      <c r="J22" s="118">
        <f>+Actuals!G172</f>
        <v>0</v>
      </c>
      <c r="K22" s="119">
        <f>+Actuals!H172</f>
        <v>0</v>
      </c>
      <c r="L22" s="118">
        <f>+Actuals!I172</f>
        <v>0</v>
      </c>
      <c r="M22" s="119">
        <f>+Actuals!J172</f>
        <v>0</v>
      </c>
      <c r="N22" s="118">
        <f>+Actuals!K172</f>
        <v>0</v>
      </c>
      <c r="O22" s="119">
        <f>+Actuals!L172</f>
        <v>0</v>
      </c>
      <c r="P22" s="118">
        <f>+Actuals!M172</f>
        <v>0</v>
      </c>
      <c r="Q22" s="119">
        <f>+Actuals!N172</f>
        <v>0</v>
      </c>
      <c r="R22" s="118">
        <f>+Actuals!O172</f>
        <v>0</v>
      </c>
      <c r="S22" s="119">
        <f>+Actuals!P172</f>
        <v>0</v>
      </c>
      <c r="T22" s="118">
        <f>+Actuals!Q172</f>
        <v>0</v>
      </c>
      <c r="U22" s="119">
        <f>+Actuals!R172</f>
        <v>0</v>
      </c>
      <c r="V22" s="118">
        <f>+Actuals!S172</f>
        <v>0</v>
      </c>
      <c r="W22" s="119">
        <f>+Actuals!T172</f>
        <v>0</v>
      </c>
      <c r="X22" s="118">
        <f>+Actuals!U172</f>
        <v>0</v>
      </c>
      <c r="Y22" s="119">
        <f>+Actuals!V172</f>
        <v>0</v>
      </c>
      <c r="Z22" s="118">
        <f>+Actuals!W172</f>
        <v>0</v>
      </c>
      <c r="AA22" s="119">
        <f>+Actuals!X172</f>
        <v>0</v>
      </c>
      <c r="AB22" s="118">
        <f>+Actuals!Y172</f>
        <v>0</v>
      </c>
      <c r="AC22" s="119">
        <f>+Actuals!Z172</f>
        <v>0</v>
      </c>
      <c r="AD22" s="118">
        <f>+Actuals!AA172</f>
        <v>0</v>
      </c>
      <c r="AE22" s="119">
        <f>+Actuals!AB172</f>
        <v>0</v>
      </c>
      <c r="AF22" s="118">
        <f>+Actuals!AC172</f>
        <v>0</v>
      </c>
      <c r="AG22" s="119">
        <f>+Actuals!AD172</f>
        <v>0</v>
      </c>
      <c r="AH22" s="118">
        <f>+Actuals!AE172</f>
        <v>0</v>
      </c>
      <c r="AI22" s="119">
        <f>+Actuals!AF172</f>
        <v>0</v>
      </c>
      <c r="AJ22" s="118">
        <f>+Actuals!AG172</f>
        <v>0</v>
      </c>
      <c r="AK22" s="119">
        <f>+Actuals!AH172</f>
        <v>0</v>
      </c>
      <c r="AL22" s="118">
        <f>+Actuals!AI172</f>
        <v>0</v>
      </c>
      <c r="AM22" s="119">
        <f>+Actuals!AJ172</f>
        <v>0</v>
      </c>
      <c r="AN22" s="118">
        <f>+Actuals!AK172</f>
        <v>0</v>
      </c>
      <c r="AO22" s="119">
        <f>+Actuals!AL172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286748</v>
      </c>
      <c r="E23" s="38">
        <f t="shared" si="3"/>
        <v>749272.52399999998</v>
      </c>
      <c r="F23" s="81">
        <f>'TIE-OUT'!F23+RECLASS!F23</f>
        <v>0</v>
      </c>
      <c r="G23" s="82">
        <f>'TIE-OUT'!G23+RECLASS!G23</f>
        <v>0</v>
      </c>
      <c r="H23" s="118">
        <f>+Actuals!E173</f>
        <v>807961</v>
      </c>
      <c r="I23" s="119">
        <f>+Actuals!F173</f>
        <v>2111202.0929999999</v>
      </c>
      <c r="J23" s="118">
        <f>+Actuals!G173</f>
        <v>-22668</v>
      </c>
      <c r="K23" s="119">
        <f>+Actuals!H173</f>
        <v>-59231.483999999997</v>
      </c>
      <c r="L23" s="118">
        <f>+Actuals!I173</f>
        <v>-279890</v>
      </c>
      <c r="M23" s="119">
        <f>+Actuals!J173</f>
        <v>-731352.57</v>
      </c>
      <c r="N23" s="118">
        <f>+Actuals!K173</f>
        <v>1305</v>
      </c>
      <c r="O23" s="119">
        <f>+Actuals!L173</f>
        <v>3409.9650000000001</v>
      </c>
      <c r="P23" s="118">
        <v>-219959</v>
      </c>
      <c r="Q23" s="119">
        <v>-574752.87</v>
      </c>
      <c r="R23" s="118">
        <f>+Actuals!O173</f>
        <v>0</v>
      </c>
      <c r="S23" s="119">
        <f>+Actuals!P173</f>
        <v>0</v>
      </c>
      <c r="T23" s="118">
        <v>-1</v>
      </c>
      <c r="U23" s="119">
        <v>-2.61</v>
      </c>
      <c r="V23" s="118">
        <f>+Actuals!S173</f>
        <v>0</v>
      </c>
      <c r="W23" s="119">
        <f>+Actuals!T173</f>
        <v>0</v>
      </c>
      <c r="X23" s="118">
        <f>+Actuals!U173</f>
        <v>0</v>
      </c>
      <c r="Y23" s="119">
        <f>+Actuals!V173</f>
        <v>0</v>
      </c>
      <c r="Z23" s="118">
        <f>+Actuals!W173</f>
        <v>0</v>
      </c>
      <c r="AA23" s="119">
        <f>+Actuals!X173</f>
        <v>0</v>
      </c>
      <c r="AB23" s="118">
        <f>+Actuals!Y173</f>
        <v>0</v>
      </c>
      <c r="AC23" s="119">
        <f>+Actuals!Z173</f>
        <v>0</v>
      </c>
      <c r="AD23" s="118">
        <f>+Actuals!AA173</f>
        <v>0</v>
      </c>
      <c r="AE23" s="119">
        <f>+Actuals!AB173</f>
        <v>0</v>
      </c>
      <c r="AF23" s="118">
        <f>+Actuals!AC173</f>
        <v>0</v>
      </c>
      <c r="AG23" s="119">
        <f>+Actuals!AD173</f>
        <v>0</v>
      </c>
      <c r="AH23" s="118">
        <f>+Actuals!AE173</f>
        <v>0</v>
      </c>
      <c r="AI23" s="119">
        <f>+Actuals!AF173</f>
        <v>0</v>
      </c>
      <c r="AJ23" s="118">
        <f>+Actuals!AG173</f>
        <v>0</v>
      </c>
      <c r="AK23" s="119">
        <f>+Actuals!AH173</f>
        <v>0</v>
      </c>
      <c r="AL23" s="118">
        <f>+Actuals!AI173</f>
        <v>0</v>
      </c>
      <c r="AM23" s="119">
        <f>+Actuals!AJ173</f>
        <v>0</v>
      </c>
      <c r="AN23" s="118">
        <f>+Actuals!AK173</f>
        <v>0</v>
      </c>
      <c r="AO23" s="119">
        <f>+Actuals!AL173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-177937154</v>
      </c>
      <c r="E24" s="39">
        <f t="shared" si="4"/>
        <v>-471939853.296</v>
      </c>
      <c r="F24" s="61">
        <f t="shared" si="4"/>
        <v>0</v>
      </c>
      <c r="G24" s="39">
        <f t="shared" si="4"/>
        <v>404199.94</v>
      </c>
      <c r="H24" s="61">
        <f t="shared" si="4"/>
        <v>-130278076</v>
      </c>
      <c r="I24" s="39">
        <f t="shared" si="4"/>
        <v>-340971646.83700001</v>
      </c>
      <c r="J24" s="61">
        <f t="shared" ref="J24:AO24" si="5">SUM(J19:J23)</f>
        <v>-1549550</v>
      </c>
      <c r="K24" s="39">
        <f t="shared" si="5"/>
        <v>-4711010.6940000001</v>
      </c>
      <c r="L24" s="61">
        <f>SUM(L19:L23)</f>
        <v>561355</v>
      </c>
      <c r="M24" s="39">
        <f>SUM(M19:M23)</f>
        <v>1297345.1600000001</v>
      </c>
      <c r="N24" s="61">
        <f t="shared" si="5"/>
        <v>-46471175</v>
      </c>
      <c r="O24" s="39">
        <f t="shared" si="5"/>
        <v>-127628185.095</v>
      </c>
      <c r="P24" s="61">
        <f t="shared" si="5"/>
        <v>-213594</v>
      </c>
      <c r="Q24" s="39">
        <f t="shared" si="5"/>
        <v>-396654.93</v>
      </c>
      <c r="R24" s="61">
        <f t="shared" si="5"/>
        <v>1302551</v>
      </c>
      <c r="S24" s="39">
        <f t="shared" si="5"/>
        <v>28000</v>
      </c>
      <c r="T24" s="61">
        <f t="shared" si="5"/>
        <v>-1288665</v>
      </c>
      <c r="U24" s="39">
        <f t="shared" si="5"/>
        <v>38099.159999999996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620978</v>
      </c>
      <c r="E27" s="38">
        <f>SUM(G27,I27,K27,M27,O27,Q27,S27,U27,W27,Y27,AA27,AC27,AE27)</f>
        <v>1689839.42</v>
      </c>
      <c r="F27" s="64">
        <f>'TIE-OUT'!F27+RECLASS!F27</f>
        <v>0</v>
      </c>
      <c r="G27" s="68">
        <f>'TIE-OUT'!G27+RECLASS!G27</f>
        <v>0</v>
      </c>
      <c r="H27" s="118">
        <f>+Actuals!E174</f>
        <v>620978</v>
      </c>
      <c r="I27" s="119">
        <f>+Actuals!F174</f>
        <v>1689839.42</v>
      </c>
      <c r="J27" s="118">
        <f>+Actuals!G174</f>
        <v>80366</v>
      </c>
      <c r="K27" s="119">
        <f>+Actuals!H174</f>
        <v>224469.19</v>
      </c>
      <c r="L27" s="118">
        <f>+Actuals!I174</f>
        <v>-80366</v>
      </c>
      <c r="M27" s="119">
        <f>+Actuals!J174</f>
        <v>-224469.19</v>
      </c>
      <c r="N27" s="118">
        <f>+Actuals!K174</f>
        <v>0</v>
      </c>
      <c r="O27" s="119">
        <f>+Actuals!L174</f>
        <v>0</v>
      </c>
      <c r="P27" s="118">
        <f>+Actuals!M174</f>
        <v>0</v>
      </c>
      <c r="Q27" s="119">
        <f>+Actuals!N174</f>
        <v>0</v>
      </c>
      <c r="R27" s="118">
        <f>+Actuals!O174</f>
        <v>0</v>
      </c>
      <c r="S27" s="119">
        <f>+Actuals!P174</f>
        <v>0</v>
      </c>
      <c r="T27" s="118">
        <f>+Actuals!Q174</f>
        <v>0</v>
      </c>
      <c r="U27" s="119">
        <f>+Actuals!R174</f>
        <v>0</v>
      </c>
      <c r="V27" s="118">
        <f>+Actuals!S174</f>
        <v>0</v>
      </c>
      <c r="W27" s="119">
        <f>+Actuals!T174</f>
        <v>0</v>
      </c>
      <c r="X27" s="118">
        <f>+Actuals!U174</f>
        <v>0</v>
      </c>
      <c r="Y27" s="119">
        <f>+Actuals!V174</f>
        <v>0</v>
      </c>
      <c r="Z27" s="118">
        <f>+Actuals!W174</f>
        <v>0</v>
      </c>
      <c r="AA27" s="119">
        <f>+Actuals!X174</f>
        <v>0</v>
      </c>
      <c r="AB27" s="118">
        <f>+Actuals!Y174</f>
        <v>0</v>
      </c>
      <c r="AC27" s="119">
        <f>+Actuals!Z174</f>
        <v>0</v>
      </c>
      <c r="AD27" s="118">
        <f>+Actuals!AA174</f>
        <v>0</v>
      </c>
      <c r="AE27" s="119">
        <f>+Actuals!AB174</f>
        <v>0</v>
      </c>
      <c r="AF27" s="118">
        <f>+Actuals!AC174</f>
        <v>0</v>
      </c>
      <c r="AG27" s="119">
        <f>+Actuals!AD174</f>
        <v>0</v>
      </c>
      <c r="AH27" s="118">
        <f>+Actuals!AE174</f>
        <v>0</v>
      </c>
      <c r="AI27" s="119">
        <f>+Actuals!AF174</f>
        <v>0</v>
      </c>
      <c r="AJ27" s="118">
        <f>+Actuals!AG174</f>
        <v>0</v>
      </c>
      <c r="AK27" s="119">
        <f>+Actuals!AH174</f>
        <v>0</v>
      </c>
      <c r="AL27" s="118">
        <f>+Actuals!AI174</f>
        <v>0</v>
      </c>
      <c r="AM27" s="119">
        <f>+Actuals!AJ174</f>
        <v>0</v>
      </c>
      <c r="AN27" s="118">
        <f>+Actuals!AK174</f>
        <v>0</v>
      </c>
      <c r="AO27" s="119">
        <f>+Actuals!AL174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'TIE-OUT'!F28+RECLASS!F28</f>
        <v>0</v>
      </c>
      <c r="G28" s="82">
        <f>'TIE-OUT'!G28+RECLASS!G28</f>
        <v>0</v>
      </c>
      <c r="H28" s="118">
        <f>+Actuals!E175</f>
        <v>0</v>
      </c>
      <c r="I28" s="119">
        <f>+Actuals!F175</f>
        <v>0</v>
      </c>
      <c r="J28" s="118">
        <f>+Actuals!G175</f>
        <v>0</v>
      </c>
      <c r="K28" s="119">
        <f>+Actuals!H175</f>
        <v>0</v>
      </c>
      <c r="L28" s="118">
        <f>+Actuals!I175</f>
        <v>0</v>
      </c>
      <c r="M28" s="119">
        <f>+Actuals!J175</f>
        <v>0</v>
      </c>
      <c r="N28" s="118">
        <f>+Actuals!K175</f>
        <v>0</v>
      </c>
      <c r="O28" s="119">
        <f>+Actuals!L175</f>
        <v>0</v>
      </c>
      <c r="P28" s="118">
        <f>+Actuals!M175</f>
        <v>0</v>
      </c>
      <c r="Q28" s="119">
        <f>+Actuals!N175</f>
        <v>0</v>
      </c>
      <c r="R28" s="118">
        <f>+Actuals!O175</f>
        <v>0</v>
      </c>
      <c r="S28" s="119">
        <f>+Actuals!P175</f>
        <v>0</v>
      </c>
      <c r="T28" s="118">
        <f>+Actuals!Q175</f>
        <v>0</v>
      </c>
      <c r="U28" s="119">
        <f>+Actuals!R175</f>
        <v>0</v>
      </c>
      <c r="V28" s="118">
        <f>+Actuals!S175</f>
        <v>0</v>
      </c>
      <c r="W28" s="119">
        <f>+Actuals!T175</f>
        <v>0</v>
      </c>
      <c r="X28" s="118">
        <f>+Actuals!U175</f>
        <v>0</v>
      </c>
      <c r="Y28" s="119">
        <f>+Actuals!V175</f>
        <v>0</v>
      </c>
      <c r="Z28" s="118">
        <f>+Actuals!W175</f>
        <v>0</v>
      </c>
      <c r="AA28" s="119">
        <f>+Actuals!X175</f>
        <v>0</v>
      </c>
      <c r="AB28" s="118">
        <f>+Actuals!Y175</f>
        <v>0</v>
      </c>
      <c r="AC28" s="119">
        <f>+Actuals!Z175</f>
        <v>0</v>
      </c>
      <c r="AD28" s="118">
        <f>+Actuals!AA175</f>
        <v>0</v>
      </c>
      <c r="AE28" s="119">
        <f>+Actuals!AB175</f>
        <v>0</v>
      </c>
      <c r="AF28" s="118">
        <f>+Actuals!AC175</f>
        <v>0</v>
      </c>
      <c r="AG28" s="119">
        <f>+Actuals!AD175</f>
        <v>0</v>
      </c>
      <c r="AH28" s="118">
        <f>+Actuals!AE175</f>
        <v>0</v>
      </c>
      <c r="AI28" s="119">
        <f>+Actuals!AF175</f>
        <v>0</v>
      </c>
      <c r="AJ28" s="118">
        <f>+Actuals!AG175</f>
        <v>0</v>
      </c>
      <c r="AK28" s="119">
        <f>+Actuals!AH175</f>
        <v>0</v>
      </c>
      <c r="AL28" s="118">
        <f>+Actuals!AI175</f>
        <v>0</v>
      </c>
      <c r="AM28" s="119">
        <f>+Actuals!AJ175</f>
        <v>0</v>
      </c>
      <c r="AN28" s="118">
        <f>+Actuals!AK175</f>
        <v>0</v>
      </c>
      <c r="AO28" s="119">
        <f>+Actuals!AL175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620978</v>
      </c>
      <c r="E29" s="39">
        <f t="shared" si="6"/>
        <v>1689839.42</v>
      </c>
      <c r="F29" s="61">
        <f t="shared" si="6"/>
        <v>0</v>
      </c>
      <c r="G29" s="39">
        <f t="shared" si="6"/>
        <v>0</v>
      </c>
      <c r="H29" s="61">
        <f t="shared" si="6"/>
        <v>620978</v>
      </c>
      <c r="I29" s="39">
        <f t="shared" si="6"/>
        <v>1689839.42</v>
      </c>
      <c r="J29" s="61">
        <f t="shared" ref="J29:AO29" si="7">SUM(J27:J28)</f>
        <v>80366</v>
      </c>
      <c r="K29" s="39">
        <f t="shared" si="7"/>
        <v>224469.19</v>
      </c>
      <c r="L29" s="61">
        <f>SUM(L27:L28)</f>
        <v>-80366</v>
      </c>
      <c r="M29" s="39">
        <f>SUM(M27:M28)</f>
        <v>-224469.19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198518</v>
      </c>
      <c r="E32" s="38">
        <f t="shared" si="8"/>
        <v>518727.53700000019</v>
      </c>
      <c r="F32" s="64">
        <f>'TIE-OUT'!F32+RECLASS!F32</f>
        <v>0</v>
      </c>
      <c r="G32" s="68">
        <f>'TIE-OUT'!G32+RECLASS!G32</f>
        <v>0</v>
      </c>
      <c r="H32" s="118">
        <f>+Actuals!E176</f>
        <v>-706880</v>
      </c>
      <c r="I32" s="119">
        <f>+Actuals!F176</f>
        <v>-1847077.44</v>
      </c>
      <c r="J32" s="118">
        <f>+Actuals!G176</f>
        <v>561564</v>
      </c>
      <c r="K32" s="119">
        <f>+Actuals!H176</f>
        <v>1467366.7320000001</v>
      </c>
      <c r="L32" s="118">
        <f>+Actuals!I176</f>
        <v>161992</v>
      </c>
      <c r="M32" s="119">
        <f>+Actuals!J176</f>
        <v>423285.09600000002</v>
      </c>
      <c r="N32" s="118">
        <f>+Actuals!K176</f>
        <v>253</v>
      </c>
      <c r="O32" s="119">
        <f>+Actuals!L176</f>
        <v>661.08900000000006</v>
      </c>
      <c r="P32" s="118">
        <v>207845</v>
      </c>
      <c r="Q32" s="119">
        <v>543098.99</v>
      </c>
      <c r="R32" s="118">
        <v>-10147</v>
      </c>
      <c r="S32" s="119">
        <v>-26514.11</v>
      </c>
      <c r="T32" s="118">
        <v>-16109</v>
      </c>
      <c r="U32" s="119">
        <v>-42092.82</v>
      </c>
      <c r="V32" s="118">
        <f>+Actuals!S176</f>
        <v>0</v>
      </c>
      <c r="W32" s="119">
        <f>+Actuals!T176</f>
        <v>0</v>
      </c>
      <c r="X32" s="118">
        <f>+Actuals!U176</f>
        <v>0</v>
      </c>
      <c r="Y32" s="119">
        <f>+Actuals!V176</f>
        <v>0</v>
      </c>
      <c r="Z32" s="118">
        <f>+Actuals!W176</f>
        <v>0</v>
      </c>
      <c r="AA32" s="119">
        <f>+Actuals!X176</f>
        <v>0</v>
      </c>
      <c r="AB32" s="118">
        <f>+Actuals!Y176</f>
        <v>0</v>
      </c>
      <c r="AC32" s="119">
        <f>+Actuals!Z176</f>
        <v>0</v>
      </c>
      <c r="AD32" s="118">
        <f>+Actuals!AA176</f>
        <v>0</v>
      </c>
      <c r="AE32" s="119">
        <f>+Actuals!AB176</f>
        <v>0</v>
      </c>
      <c r="AF32" s="118">
        <f>+Actuals!AC176</f>
        <v>0</v>
      </c>
      <c r="AG32" s="119">
        <f>+Actuals!AD176</f>
        <v>0</v>
      </c>
      <c r="AH32" s="118">
        <f>+Actuals!AE176</f>
        <v>0</v>
      </c>
      <c r="AI32" s="119">
        <f>+Actuals!AF176</f>
        <v>0</v>
      </c>
      <c r="AJ32" s="118">
        <f>+Actuals!AG176</f>
        <v>0</v>
      </c>
      <c r="AK32" s="119">
        <f>+Actuals!AH176</f>
        <v>0</v>
      </c>
      <c r="AL32" s="118">
        <f>+Actuals!AI176</f>
        <v>0</v>
      </c>
      <c r="AM32" s="119">
        <f>+Actuals!AJ176</f>
        <v>0</v>
      </c>
      <c r="AN32" s="118">
        <f>+Actuals!AK176</f>
        <v>0</v>
      </c>
      <c r="AO32" s="119">
        <f>+Actuals!AL176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-40606</v>
      </c>
      <c r="E33" s="38">
        <f t="shared" si="8"/>
        <v>-48447.07</v>
      </c>
      <c r="F33" s="60">
        <f>'TIE-OUT'!F33+RECLASS!F33</f>
        <v>0</v>
      </c>
      <c r="G33" s="38">
        <f>'TIE-OUT'!G33+RECLASS!G33</f>
        <v>0</v>
      </c>
      <c r="H33" s="118">
        <f>+Actuals!E177</f>
        <v>0</v>
      </c>
      <c r="I33" s="119">
        <f>+Actuals!F177</f>
        <v>0</v>
      </c>
      <c r="J33" s="118">
        <f>+Actuals!G177</f>
        <v>-22553</v>
      </c>
      <c r="K33" s="119">
        <f>+Actuals!H177</f>
        <v>-195.82</v>
      </c>
      <c r="L33" s="118">
        <f>+Actuals!I177</f>
        <v>-10056</v>
      </c>
      <c r="M33" s="119">
        <f>+Actuals!J177</f>
        <v>-27476.29</v>
      </c>
      <c r="N33" s="118">
        <f>+Actuals!K177</f>
        <v>-7996</v>
      </c>
      <c r="O33" s="119">
        <f>+Actuals!L177</f>
        <v>-20774.96</v>
      </c>
      <c r="P33" s="118">
        <f>+Actuals!M177</f>
        <v>0</v>
      </c>
      <c r="Q33" s="119">
        <f>+Actuals!N177</f>
        <v>0</v>
      </c>
      <c r="R33" s="118">
        <v>-1</v>
      </c>
      <c r="S33" s="119">
        <f>+Actuals!P177</f>
        <v>0</v>
      </c>
      <c r="T33" s="118">
        <f>+Actuals!Q177</f>
        <v>0</v>
      </c>
      <c r="U33" s="119">
        <f>+Actuals!R177</f>
        <v>0</v>
      </c>
      <c r="V33" s="118">
        <f>+Actuals!S177</f>
        <v>0</v>
      </c>
      <c r="W33" s="119">
        <f>+Actuals!T177</f>
        <v>0</v>
      </c>
      <c r="X33" s="118">
        <f>+Actuals!U177</f>
        <v>0</v>
      </c>
      <c r="Y33" s="119">
        <f>+Actuals!V177</f>
        <v>0</v>
      </c>
      <c r="Z33" s="118">
        <f>+Actuals!W177</f>
        <v>0</v>
      </c>
      <c r="AA33" s="119">
        <f>+Actuals!X177</f>
        <v>0</v>
      </c>
      <c r="AB33" s="118">
        <f>+Actuals!Y177</f>
        <v>0</v>
      </c>
      <c r="AC33" s="119">
        <f>+Actuals!Z177</f>
        <v>0</v>
      </c>
      <c r="AD33" s="118">
        <f>+Actuals!AA177</f>
        <v>0</v>
      </c>
      <c r="AE33" s="119">
        <f>+Actuals!AB177</f>
        <v>0</v>
      </c>
      <c r="AF33" s="118">
        <f>+Actuals!AC177</f>
        <v>0</v>
      </c>
      <c r="AG33" s="119">
        <f>+Actuals!AD177</f>
        <v>0</v>
      </c>
      <c r="AH33" s="118">
        <f>+Actuals!AE177</f>
        <v>0</v>
      </c>
      <c r="AI33" s="119">
        <f>+Actuals!AF177</f>
        <v>0</v>
      </c>
      <c r="AJ33" s="118">
        <f>+Actuals!AG177</f>
        <v>0</v>
      </c>
      <c r="AK33" s="119">
        <f>+Actuals!AH177</f>
        <v>0</v>
      </c>
      <c r="AL33" s="118">
        <f>+Actuals!AI177</f>
        <v>0</v>
      </c>
      <c r="AM33" s="119">
        <f>+Actuals!AJ177</f>
        <v>0</v>
      </c>
      <c r="AN33" s="118">
        <f>+Actuals!AK177</f>
        <v>0</v>
      </c>
      <c r="AO33" s="119">
        <f>+Actuals!AL177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29564</v>
      </c>
      <c r="E34" s="38">
        <f t="shared" si="8"/>
        <v>69690.03</v>
      </c>
      <c r="F34" s="60">
        <f>'TIE-OUT'!F34+RECLASS!F34</f>
        <v>0</v>
      </c>
      <c r="G34" s="38">
        <f>'TIE-OUT'!G34+RECLASS!G34</f>
        <v>0</v>
      </c>
      <c r="H34" s="118">
        <f>+Actuals!E178</f>
        <v>0</v>
      </c>
      <c r="I34" s="119">
        <f>+Actuals!F178</f>
        <v>0</v>
      </c>
      <c r="J34" s="118">
        <f>+Actuals!G178</f>
        <v>690</v>
      </c>
      <c r="K34" s="119">
        <f>+Actuals!H178</f>
        <v>0</v>
      </c>
      <c r="L34" s="118">
        <f>+Actuals!I178</f>
        <v>724</v>
      </c>
      <c r="M34" s="119">
        <f>+Actuals!J178</f>
        <v>1934.38</v>
      </c>
      <c r="N34" s="118">
        <f>+Actuals!K178</f>
        <v>14389</v>
      </c>
      <c r="O34" s="119">
        <f>+Actuals!L178</f>
        <v>37323.629999999997</v>
      </c>
      <c r="P34" s="118">
        <f>+Actuals!M178</f>
        <v>0</v>
      </c>
      <c r="Q34" s="119">
        <f>+Actuals!N178</f>
        <v>0</v>
      </c>
      <c r="R34" s="118">
        <v>6092</v>
      </c>
      <c r="S34" s="119">
        <v>12194.68</v>
      </c>
      <c r="T34" s="118">
        <v>7669</v>
      </c>
      <c r="U34" s="119">
        <v>18237.34</v>
      </c>
      <c r="V34" s="118">
        <f>+Actuals!S178</f>
        <v>0</v>
      </c>
      <c r="W34" s="119">
        <f>+Actuals!T178</f>
        <v>0</v>
      </c>
      <c r="X34" s="118">
        <f>+Actuals!U178</f>
        <v>0</v>
      </c>
      <c r="Y34" s="119">
        <f>+Actuals!V178</f>
        <v>0</v>
      </c>
      <c r="Z34" s="118">
        <f>+Actuals!W178</f>
        <v>0</v>
      </c>
      <c r="AA34" s="119">
        <f>+Actuals!X178</f>
        <v>0</v>
      </c>
      <c r="AB34" s="118">
        <f>+Actuals!Y178</f>
        <v>0</v>
      </c>
      <c r="AC34" s="119">
        <f>+Actuals!Z178</f>
        <v>0</v>
      </c>
      <c r="AD34" s="118">
        <f>+Actuals!AA178</f>
        <v>0</v>
      </c>
      <c r="AE34" s="119">
        <f>+Actuals!AB178</f>
        <v>0</v>
      </c>
      <c r="AF34" s="118">
        <f>+Actuals!AC178</f>
        <v>0</v>
      </c>
      <c r="AG34" s="119">
        <f>+Actuals!AD178</f>
        <v>0</v>
      </c>
      <c r="AH34" s="118">
        <f>+Actuals!AE178</f>
        <v>0</v>
      </c>
      <c r="AI34" s="119">
        <f>+Actuals!AF178</f>
        <v>0</v>
      </c>
      <c r="AJ34" s="118">
        <f>+Actuals!AG178</f>
        <v>0</v>
      </c>
      <c r="AK34" s="119">
        <f>+Actuals!AH178</f>
        <v>0</v>
      </c>
      <c r="AL34" s="118">
        <f>+Actuals!AI178</f>
        <v>0</v>
      </c>
      <c r="AM34" s="119">
        <f>+Actuals!AJ178</f>
        <v>0</v>
      </c>
      <c r="AN34" s="118">
        <f>+Actuals!AK178</f>
        <v>0</v>
      </c>
      <c r="AO34" s="119">
        <f>+Actuals!AL178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298037</v>
      </c>
      <c r="E35" s="38">
        <f t="shared" si="8"/>
        <v>768750.01</v>
      </c>
      <c r="F35" s="81">
        <f>'TIE-OUT'!F35+RECLASS!F35</f>
        <v>0</v>
      </c>
      <c r="G35" s="82">
        <f>'TIE-OUT'!G35+RECLASS!G35</f>
        <v>768750</v>
      </c>
      <c r="H35" s="118">
        <f>+Actuals!E179</f>
        <v>0</v>
      </c>
      <c r="I35" s="119">
        <f>+Actuals!F179</f>
        <v>0</v>
      </c>
      <c r="J35" s="118">
        <f>+Actuals!G179</f>
        <v>0</v>
      </c>
      <c r="K35" s="119">
        <f>+Actuals!H179</f>
        <v>0</v>
      </c>
      <c r="L35" s="118">
        <f>+Actuals!I179</f>
        <v>0</v>
      </c>
      <c r="M35" s="119">
        <f>+Actuals!J179</f>
        <v>0</v>
      </c>
      <c r="N35" s="118">
        <f>+Actuals!K179</f>
        <v>0</v>
      </c>
      <c r="O35" s="119">
        <f>+Actuals!L179</f>
        <v>0</v>
      </c>
      <c r="P35" s="118">
        <v>298037</v>
      </c>
      <c r="Q35" s="119">
        <v>0.01</v>
      </c>
      <c r="R35" s="118">
        <f>+Actuals!O179</f>
        <v>0</v>
      </c>
      <c r="S35" s="119">
        <f>+Actuals!P179</f>
        <v>0</v>
      </c>
      <c r="T35" s="118">
        <f>+Actuals!Q179</f>
        <v>0</v>
      </c>
      <c r="U35" s="119">
        <f>+Actuals!R179</f>
        <v>0</v>
      </c>
      <c r="V35" s="118">
        <f>+Actuals!S179</f>
        <v>0</v>
      </c>
      <c r="W35" s="119">
        <f>+Actuals!T179</f>
        <v>0</v>
      </c>
      <c r="X35" s="118">
        <f>+Actuals!U179</f>
        <v>0</v>
      </c>
      <c r="Y35" s="119">
        <f>+Actuals!V179</f>
        <v>0</v>
      </c>
      <c r="Z35" s="118">
        <f>+Actuals!W179</f>
        <v>0</v>
      </c>
      <c r="AA35" s="119">
        <f>+Actuals!X179</f>
        <v>0</v>
      </c>
      <c r="AB35" s="118">
        <f>+Actuals!Y179</f>
        <v>0</v>
      </c>
      <c r="AC35" s="119">
        <f>+Actuals!Z179</f>
        <v>0</v>
      </c>
      <c r="AD35" s="118">
        <f>+Actuals!AA179</f>
        <v>0</v>
      </c>
      <c r="AE35" s="119">
        <f>+Actuals!AB179</f>
        <v>0</v>
      </c>
      <c r="AF35" s="118">
        <f>+Actuals!AC179</f>
        <v>0</v>
      </c>
      <c r="AG35" s="119">
        <f>+Actuals!AD179</f>
        <v>0</v>
      </c>
      <c r="AH35" s="118">
        <f>+Actuals!AE179</f>
        <v>0</v>
      </c>
      <c r="AI35" s="119">
        <f>+Actuals!AF179</f>
        <v>0</v>
      </c>
      <c r="AJ35" s="118">
        <f>+Actuals!AG179</f>
        <v>0</v>
      </c>
      <c r="AK35" s="119">
        <f>+Actuals!AH179</f>
        <v>0</v>
      </c>
      <c r="AL35" s="118">
        <f>+Actuals!AI179</f>
        <v>0</v>
      </c>
      <c r="AM35" s="119">
        <f>+Actuals!AJ179</f>
        <v>0</v>
      </c>
      <c r="AN35" s="118">
        <f>+Actuals!AK179</f>
        <v>0</v>
      </c>
      <c r="AO35" s="119">
        <f>+Actuals!AL179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485513</v>
      </c>
      <c r="E36" s="39">
        <f t="shared" si="9"/>
        <v>1308720.5070000002</v>
      </c>
      <c r="F36" s="61">
        <f t="shared" si="9"/>
        <v>0</v>
      </c>
      <c r="G36" s="39">
        <f t="shared" si="9"/>
        <v>768750</v>
      </c>
      <c r="H36" s="61">
        <f t="shared" si="9"/>
        <v>-706880</v>
      </c>
      <c r="I36" s="39">
        <f t="shared" si="9"/>
        <v>-1847077.44</v>
      </c>
      <c r="J36" s="61">
        <f t="shared" ref="J36:AO36" si="10">SUM(J32:J35)</f>
        <v>539701</v>
      </c>
      <c r="K36" s="39">
        <f t="shared" si="10"/>
        <v>1467170.912</v>
      </c>
      <c r="L36" s="61">
        <f>SUM(L32:L35)</f>
        <v>152660</v>
      </c>
      <c r="M36" s="39">
        <f>SUM(M32:M35)</f>
        <v>397743.18600000005</v>
      </c>
      <c r="N36" s="61">
        <f t="shared" si="10"/>
        <v>6646</v>
      </c>
      <c r="O36" s="39">
        <f t="shared" si="10"/>
        <v>17209.758999999998</v>
      </c>
      <c r="P36" s="61">
        <f t="shared" si="10"/>
        <v>505882</v>
      </c>
      <c r="Q36" s="39">
        <f t="shared" si="10"/>
        <v>543099</v>
      </c>
      <c r="R36" s="61">
        <f t="shared" si="10"/>
        <v>-4056</v>
      </c>
      <c r="S36" s="39">
        <f t="shared" si="10"/>
        <v>-14319.43</v>
      </c>
      <c r="T36" s="61">
        <f t="shared" si="10"/>
        <v>-8440</v>
      </c>
      <c r="U36" s="39">
        <f t="shared" si="10"/>
        <v>-23855.48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2458</v>
      </c>
      <c r="E39" s="38">
        <f t="shared" si="11"/>
        <v>6422.7599999997765</v>
      </c>
      <c r="F39" s="64">
        <f>'TIE-OUT'!F39+RECLASS!F39</f>
        <v>0</v>
      </c>
      <c r="G39" s="68">
        <f>'TIE-OUT'!G39+RECLASS!G39</f>
        <v>0</v>
      </c>
      <c r="H39" s="118">
        <f>+Actuals!E180</f>
        <v>552019</v>
      </c>
      <c r="I39" s="119">
        <f>+Actuals!F180</f>
        <v>1442425.65</v>
      </c>
      <c r="J39" s="118">
        <f>+Actuals!G180</f>
        <v>60439</v>
      </c>
      <c r="K39" s="119">
        <f>+Actuals!H180</f>
        <v>157927.10999999999</v>
      </c>
      <c r="L39" s="118">
        <f>+Actuals!I180</f>
        <v>0</v>
      </c>
      <c r="M39" s="119">
        <f>+Actuals!J180</f>
        <v>0</v>
      </c>
      <c r="N39" s="118">
        <f>+Actuals!K180</f>
        <v>0</v>
      </c>
      <c r="O39" s="119">
        <f>+Actuals!L180</f>
        <v>0</v>
      </c>
      <c r="P39" s="118">
        <v>-610000</v>
      </c>
      <c r="Q39" s="119">
        <v>-1593930</v>
      </c>
      <c r="R39" s="118">
        <f>+Actuals!O180</f>
        <v>0</v>
      </c>
      <c r="S39" s="119">
        <f>+Actuals!P180</f>
        <v>0</v>
      </c>
      <c r="T39" s="118">
        <f>+Actuals!Q180</f>
        <v>0</v>
      </c>
      <c r="U39" s="119">
        <f>+Actuals!R180</f>
        <v>0</v>
      </c>
      <c r="V39" s="118">
        <f>+Actuals!S180</f>
        <v>0</v>
      </c>
      <c r="W39" s="119">
        <f>+Actuals!T180</f>
        <v>0</v>
      </c>
      <c r="X39" s="118">
        <f>+Actuals!U180</f>
        <v>0</v>
      </c>
      <c r="Y39" s="119">
        <f>+Actuals!V180</f>
        <v>0</v>
      </c>
      <c r="Z39" s="118">
        <f>+Actuals!W180</f>
        <v>0</v>
      </c>
      <c r="AA39" s="119">
        <f>+Actuals!X180</f>
        <v>0</v>
      </c>
      <c r="AB39" s="118">
        <f>+Actuals!Y180</f>
        <v>0</v>
      </c>
      <c r="AC39" s="119">
        <f>+Actuals!Z180</f>
        <v>0</v>
      </c>
      <c r="AD39" s="118">
        <f>+Actuals!AA180</f>
        <v>0</v>
      </c>
      <c r="AE39" s="119">
        <f>+Actuals!AB180</f>
        <v>0</v>
      </c>
      <c r="AF39" s="118">
        <f>+Actuals!AC180</f>
        <v>0</v>
      </c>
      <c r="AG39" s="119">
        <f>+Actuals!AD180</f>
        <v>0</v>
      </c>
      <c r="AH39" s="118">
        <f>+Actuals!AE180</f>
        <v>0</v>
      </c>
      <c r="AI39" s="119">
        <f>+Actuals!AF180</f>
        <v>0</v>
      </c>
      <c r="AJ39" s="118">
        <f>+Actuals!AG180</f>
        <v>0</v>
      </c>
      <c r="AK39" s="119">
        <f>+Actuals!AH180</f>
        <v>0</v>
      </c>
      <c r="AL39" s="118">
        <f>+Actuals!AI180</f>
        <v>0</v>
      </c>
      <c r="AM39" s="119">
        <f>+Actuals!AJ180</f>
        <v>0</v>
      </c>
      <c r="AN39" s="118">
        <f>+Actuals!AK180</f>
        <v>0</v>
      </c>
      <c r="AO39" s="119">
        <f>+Actuals!AL180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-70212</v>
      </c>
      <c r="E40" s="38">
        <f t="shared" si="11"/>
        <v>-147770.10999999999</v>
      </c>
      <c r="F40" s="60">
        <f>'TIE-OUT'!F40+RECLASS!F40</f>
        <v>0</v>
      </c>
      <c r="G40" s="38">
        <f>'TIE-OUT'!G40+RECLASS!G40</f>
        <v>0</v>
      </c>
      <c r="H40" s="118">
        <f>+Actuals!E181</f>
        <v>-392942</v>
      </c>
      <c r="I40" s="119">
        <f>+Actuals!F181</f>
        <v>-860316.56</v>
      </c>
      <c r="J40" s="118">
        <f>+Actuals!G181</f>
        <v>6067</v>
      </c>
      <c r="K40" s="119">
        <f>+Actuals!H181</f>
        <v>18379.3</v>
      </c>
      <c r="L40" s="118">
        <f>+Actuals!I181</f>
        <v>0</v>
      </c>
      <c r="M40" s="119">
        <f>+Actuals!J181</f>
        <v>0</v>
      </c>
      <c r="N40" s="118">
        <f>+Actuals!K181</f>
        <v>0</v>
      </c>
      <c r="O40" s="119">
        <f>+Actuals!L181</f>
        <v>0</v>
      </c>
      <c r="P40" s="118">
        <v>316663</v>
      </c>
      <c r="Q40" s="119">
        <v>694167.15</v>
      </c>
      <c r="R40" s="118">
        <f>+Actuals!O181</f>
        <v>0</v>
      </c>
      <c r="S40" s="119">
        <f>+Actuals!P181</f>
        <v>0</v>
      </c>
      <c r="T40" s="118">
        <f>+Actuals!Q181</f>
        <v>0</v>
      </c>
      <c r="U40" s="119">
        <f>+Actuals!R181</f>
        <v>0</v>
      </c>
      <c r="V40" s="118">
        <f>+Actuals!S181</f>
        <v>0</v>
      </c>
      <c r="W40" s="119">
        <f>+Actuals!T181</f>
        <v>0</v>
      </c>
      <c r="X40" s="118">
        <f>+Actuals!U181</f>
        <v>0</v>
      </c>
      <c r="Y40" s="119">
        <f>+Actuals!V181</f>
        <v>0</v>
      </c>
      <c r="Z40" s="118">
        <f>+Actuals!W181</f>
        <v>0</v>
      </c>
      <c r="AA40" s="119">
        <f>+Actuals!X181</f>
        <v>0</v>
      </c>
      <c r="AB40" s="118">
        <f>+Actuals!Y181</f>
        <v>0</v>
      </c>
      <c r="AC40" s="119">
        <f>+Actuals!Z181</f>
        <v>0</v>
      </c>
      <c r="AD40" s="118">
        <f>+Actuals!AA181</f>
        <v>0</v>
      </c>
      <c r="AE40" s="119">
        <f>+Actuals!AB181</f>
        <v>0</v>
      </c>
      <c r="AF40" s="118">
        <f>+Actuals!AC181</f>
        <v>0</v>
      </c>
      <c r="AG40" s="119">
        <f>+Actuals!AD181</f>
        <v>0</v>
      </c>
      <c r="AH40" s="118">
        <f>+Actuals!AE181</f>
        <v>0</v>
      </c>
      <c r="AI40" s="119">
        <f>+Actuals!AF181</f>
        <v>0</v>
      </c>
      <c r="AJ40" s="118">
        <f>+Actuals!AG181</f>
        <v>0</v>
      </c>
      <c r="AK40" s="119">
        <f>+Actuals!AH181</f>
        <v>0</v>
      </c>
      <c r="AL40" s="118">
        <f>+Actuals!AI181</f>
        <v>0</v>
      </c>
      <c r="AM40" s="119">
        <f>+Actuals!AJ181</f>
        <v>0</v>
      </c>
      <c r="AN40" s="118">
        <f>+Actuals!AK181</f>
        <v>0</v>
      </c>
      <c r="AO40" s="119">
        <f>+Actuals!AL181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'TIE-OUT'!F41+RECLASS!F41</f>
        <v>0</v>
      </c>
      <c r="G41" s="82">
        <f>'TIE-OUT'!G41+RECLASS!G41</f>
        <v>0</v>
      </c>
      <c r="H41" s="118">
        <f>+Actuals!E182</f>
        <v>0</v>
      </c>
      <c r="I41" s="119">
        <f>+Actuals!F182</f>
        <v>0</v>
      </c>
      <c r="J41" s="118">
        <f>+Actuals!G182</f>
        <v>0</v>
      </c>
      <c r="K41" s="119">
        <f>+Actuals!H182</f>
        <v>0</v>
      </c>
      <c r="L41" s="118">
        <f>+Actuals!I182</f>
        <v>0</v>
      </c>
      <c r="M41" s="119">
        <f>+Actuals!J182</f>
        <v>0</v>
      </c>
      <c r="N41" s="118">
        <f>+Actuals!K182</f>
        <v>0</v>
      </c>
      <c r="O41" s="119">
        <f>+Actuals!L182</f>
        <v>0</v>
      </c>
      <c r="P41" s="118">
        <f>+Actuals!M182</f>
        <v>0</v>
      </c>
      <c r="Q41" s="119">
        <f>+Actuals!N182</f>
        <v>0</v>
      </c>
      <c r="R41" s="118">
        <f>+Actuals!O182</f>
        <v>0</v>
      </c>
      <c r="S41" s="119">
        <f>+Actuals!P182</f>
        <v>0</v>
      </c>
      <c r="T41" s="118">
        <f>+Actuals!Q182</f>
        <v>0</v>
      </c>
      <c r="U41" s="119">
        <f>+Actuals!R182</f>
        <v>0</v>
      </c>
      <c r="V41" s="118">
        <f>+Actuals!S182</f>
        <v>0</v>
      </c>
      <c r="W41" s="119">
        <f>+Actuals!T182</f>
        <v>0</v>
      </c>
      <c r="X41" s="118">
        <f>+Actuals!U182</f>
        <v>0</v>
      </c>
      <c r="Y41" s="119">
        <f>+Actuals!V182</f>
        <v>0</v>
      </c>
      <c r="Z41" s="118">
        <f>+Actuals!W182</f>
        <v>0</v>
      </c>
      <c r="AA41" s="119">
        <f>+Actuals!X182</f>
        <v>0</v>
      </c>
      <c r="AB41" s="118">
        <f>+Actuals!Y182</f>
        <v>0</v>
      </c>
      <c r="AC41" s="119">
        <f>+Actuals!Z182</f>
        <v>0</v>
      </c>
      <c r="AD41" s="118">
        <f>+Actuals!AA182</f>
        <v>0</v>
      </c>
      <c r="AE41" s="119">
        <f>+Actuals!AB182</f>
        <v>0</v>
      </c>
      <c r="AF41" s="118">
        <f>+Actuals!AC182</f>
        <v>0</v>
      </c>
      <c r="AG41" s="119">
        <f>+Actuals!AD182</f>
        <v>0</v>
      </c>
      <c r="AH41" s="118">
        <f>+Actuals!AE182</f>
        <v>0</v>
      </c>
      <c r="AI41" s="119">
        <f>+Actuals!AF182</f>
        <v>0</v>
      </c>
      <c r="AJ41" s="118">
        <f>+Actuals!AG182</f>
        <v>0</v>
      </c>
      <c r="AK41" s="119">
        <f>+Actuals!AH182</f>
        <v>0</v>
      </c>
      <c r="AL41" s="118">
        <f>+Actuals!AI182</f>
        <v>0</v>
      </c>
      <c r="AM41" s="119">
        <f>+Actuals!AJ182</f>
        <v>0</v>
      </c>
      <c r="AN41" s="118">
        <f>+Actuals!AK182</f>
        <v>0</v>
      </c>
      <c r="AO41" s="119">
        <f>+Actuals!AL182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-70212</v>
      </c>
      <c r="E42" s="39">
        <f t="shared" si="12"/>
        <v>-147770.10999999999</v>
      </c>
      <c r="F42" s="61">
        <f t="shared" si="12"/>
        <v>0</v>
      </c>
      <c r="G42" s="39">
        <f t="shared" si="12"/>
        <v>0</v>
      </c>
      <c r="H42" s="61">
        <f t="shared" si="12"/>
        <v>-392942</v>
      </c>
      <c r="I42" s="39">
        <f t="shared" si="12"/>
        <v>-860316.56</v>
      </c>
      <c r="J42" s="61">
        <f t="shared" ref="J42:AO42" si="13">SUM(J40:J41)</f>
        <v>6067</v>
      </c>
      <c r="K42" s="39">
        <f t="shared" si="13"/>
        <v>18379.3</v>
      </c>
      <c r="L42" s="61">
        <f>SUM(L40:L41)</f>
        <v>0</v>
      </c>
      <c r="M42" s="39">
        <f>SUM(M40:M41)</f>
        <v>0</v>
      </c>
      <c r="N42" s="61">
        <f t="shared" si="13"/>
        <v>0</v>
      </c>
      <c r="O42" s="39">
        <f t="shared" si="13"/>
        <v>0</v>
      </c>
      <c r="P42" s="61">
        <f t="shared" si="13"/>
        <v>316663</v>
      </c>
      <c r="Q42" s="39">
        <f t="shared" si="13"/>
        <v>694167.15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-67754</v>
      </c>
      <c r="E43" s="39">
        <f t="shared" si="14"/>
        <v>-141347.35000000021</v>
      </c>
      <c r="F43" s="61">
        <f t="shared" si="14"/>
        <v>0</v>
      </c>
      <c r="G43" s="39">
        <f t="shared" si="14"/>
        <v>0</v>
      </c>
      <c r="H43" s="61">
        <f t="shared" si="14"/>
        <v>159077</v>
      </c>
      <c r="I43" s="39">
        <f t="shared" si="14"/>
        <v>582109.08999999985</v>
      </c>
      <c r="J43" s="61">
        <f t="shared" ref="J43:AO43" si="15">J42+J39</f>
        <v>66506</v>
      </c>
      <c r="K43" s="39">
        <f t="shared" si="15"/>
        <v>176306.40999999997</v>
      </c>
      <c r="L43" s="61">
        <f>L42+L39</f>
        <v>0</v>
      </c>
      <c r="M43" s="39">
        <f>M42+M39</f>
        <v>0</v>
      </c>
      <c r="N43" s="61">
        <f t="shared" si="15"/>
        <v>0</v>
      </c>
      <c r="O43" s="39">
        <f t="shared" si="15"/>
        <v>0</v>
      </c>
      <c r="P43" s="61">
        <f t="shared" si="15"/>
        <v>-293337</v>
      </c>
      <c r="Q43" s="39">
        <f t="shared" si="15"/>
        <v>-899762.85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18">
        <f>+Actuals!E183</f>
        <v>0</v>
      </c>
      <c r="I45" s="119">
        <f>+Actuals!F183</f>
        <v>0</v>
      </c>
      <c r="J45" s="118">
        <f>+Actuals!G183</f>
        <v>0</v>
      </c>
      <c r="K45" s="119">
        <f>+Actuals!H183</f>
        <v>0</v>
      </c>
      <c r="L45" s="118">
        <f>+Actuals!I183</f>
        <v>0</v>
      </c>
      <c r="M45" s="119">
        <f>+Actuals!J183</f>
        <v>0</v>
      </c>
      <c r="N45" s="118">
        <f>+Actuals!K183</f>
        <v>0</v>
      </c>
      <c r="O45" s="119">
        <f>+Actuals!L183</f>
        <v>0</v>
      </c>
      <c r="P45" s="118">
        <f>+Actuals!M183</f>
        <v>0</v>
      </c>
      <c r="Q45" s="119">
        <f>+Actuals!N183</f>
        <v>0</v>
      </c>
      <c r="R45" s="118">
        <f>+Actuals!O183</f>
        <v>0</v>
      </c>
      <c r="S45" s="119">
        <f>+Actuals!P183</f>
        <v>0</v>
      </c>
      <c r="T45" s="118">
        <f>+Actuals!Q183</f>
        <v>0</v>
      </c>
      <c r="U45" s="119">
        <f>+Actuals!R183</f>
        <v>0</v>
      </c>
      <c r="V45" s="118">
        <f>+Actuals!S183</f>
        <v>0</v>
      </c>
      <c r="W45" s="119">
        <f>+Actuals!T183</f>
        <v>0</v>
      </c>
      <c r="X45" s="118">
        <f>+Actuals!U183</f>
        <v>0</v>
      </c>
      <c r="Y45" s="119">
        <f>+Actuals!V183</f>
        <v>0</v>
      </c>
      <c r="Z45" s="118">
        <f>+Actuals!W183</f>
        <v>0</v>
      </c>
      <c r="AA45" s="119">
        <f>+Actuals!X183</f>
        <v>0</v>
      </c>
      <c r="AB45" s="118">
        <f>+Actuals!Y183</f>
        <v>0</v>
      </c>
      <c r="AC45" s="119">
        <f>+Actuals!Z183</f>
        <v>0</v>
      </c>
      <c r="AD45" s="118">
        <f>+Actuals!AA183</f>
        <v>0</v>
      </c>
      <c r="AE45" s="119">
        <f>+Actuals!AB183</f>
        <v>0</v>
      </c>
      <c r="AF45" s="118">
        <f>+Actuals!AC183</f>
        <v>0</v>
      </c>
      <c r="AG45" s="119">
        <f>+Actuals!AD183</f>
        <v>0</v>
      </c>
      <c r="AH45" s="118">
        <f>+Actuals!AE183</f>
        <v>0</v>
      </c>
      <c r="AI45" s="119">
        <f>+Actuals!AF183</f>
        <v>0</v>
      </c>
      <c r="AJ45" s="118">
        <f>+Actuals!AG183</f>
        <v>0</v>
      </c>
      <c r="AK45" s="119">
        <f>+Actuals!AH183</f>
        <v>0</v>
      </c>
      <c r="AL45" s="118">
        <f>+Actuals!AI183</f>
        <v>0</v>
      </c>
      <c r="AM45" s="119">
        <f>+Actuals!AJ183</f>
        <v>0</v>
      </c>
      <c r="AN45" s="118">
        <f>+Actuals!AK183</f>
        <v>0</v>
      </c>
      <c r="AO45" s="119">
        <f>+Actuals!AL183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18">
        <f>+Actuals!E184</f>
        <v>0</v>
      </c>
      <c r="I47" s="119">
        <f>+Actuals!F184</f>
        <v>0</v>
      </c>
      <c r="J47" s="118">
        <f>+Actuals!G184</f>
        <v>0</v>
      </c>
      <c r="K47" s="119">
        <f>+Actuals!H184</f>
        <v>0</v>
      </c>
      <c r="L47" s="118">
        <f>+Actuals!I184</f>
        <v>0</v>
      </c>
      <c r="M47" s="119">
        <f>+Actuals!J184</f>
        <v>0</v>
      </c>
      <c r="N47" s="118">
        <f>+Actuals!K184</f>
        <v>0</v>
      </c>
      <c r="O47" s="119">
        <f>+Actuals!L184</f>
        <v>0</v>
      </c>
      <c r="P47" s="118">
        <f>+Actuals!M184</f>
        <v>0</v>
      </c>
      <c r="Q47" s="119">
        <f>+Actuals!N184</f>
        <v>0</v>
      </c>
      <c r="R47" s="118">
        <f>+Actuals!O184</f>
        <v>0</v>
      </c>
      <c r="S47" s="119">
        <f>+Actuals!P184</f>
        <v>0</v>
      </c>
      <c r="T47" s="118">
        <f>+Actuals!Q184</f>
        <v>0</v>
      </c>
      <c r="U47" s="119">
        <f>+Actuals!R184</f>
        <v>0</v>
      </c>
      <c r="V47" s="118">
        <f>+Actuals!S184</f>
        <v>0</v>
      </c>
      <c r="W47" s="119">
        <f>+Actuals!T184</f>
        <v>0</v>
      </c>
      <c r="X47" s="118">
        <f>+Actuals!U184</f>
        <v>0</v>
      </c>
      <c r="Y47" s="119">
        <f>+Actuals!V184</f>
        <v>0</v>
      </c>
      <c r="Z47" s="118">
        <f>+Actuals!W184</f>
        <v>0</v>
      </c>
      <c r="AA47" s="119">
        <f>+Actuals!X184</f>
        <v>0</v>
      </c>
      <c r="AB47" s="118">
        <f>+Actuals!Y184</f>
        <v>0</v>
      </c>
      <c r="AC47" s="119">
        <f>+Actuals!Z184</f>
        <v>0</v>
      </c>
      <c r="AD47" s="118">
        <f>+Actuals!AA184</f>
        <v>0</v>
      </c>
      <c r="AE47" s="119">
        <f>+Actuals!AB184</f>
        <v>0</v>
      </c>
      <c r="AF47" s="118">
        <f>+Actuals!AC184</f>
        <v>0</v>
      </c>
      <c r="AG47" s="119">
        <f>+Actuals!AD184</f>
        <v>0</v>
      </c>
      <c r="AH47" s="118">
        <f>+Actuals!AE184</f>
        <v>0</v>
      </c>
      <c r="AI47" s="119">
        <f>+Actuals!AF184</f>
        <v>0</v>
      </c>
      <c r="AJ47" s="118">
        <f>+Actuals!AG184</f>
        <v>0</v>
      </c>
      <c r="AK47" s="119">
        <f>+Actuals!AH184</f>
        <v>0</v>
      </c>
      <c r="AL47" s="118">
        <f>+Actuals!AI184</f>
        <v>0</v>
      </c>
      <c r="AM47" s="119">
        <f>+Actuals!AJ184</f>
        <v>0</v>
      </c>
      <c r="AN47" s="118">
        <f>+Actuals!AK184</f>
        <v>0</v>
      </c>
      <c r="AO47" s="119">
        <f>+Actuals!AL184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-330747</v>
      </c>
      <c r="E49" s="38">
        <f>SUM(G49,I49,K49,M49,O49,Q49,S49,U49,W49,Y49,AA49,AC49,AE49)</f>
        <v>-864241.81600000057</v>
      </c>
      <c r="F49" s="60">
        <f>'TIE-OUT'!F49+RECLASS!F49</f>
        <v>0</v>
      </c>
      <c r="G49" s="38">
        <f>'TIE-OUT'!G49+RECLASS!G49</f>
        <v>0</v>
      </c>
      <c r="H49" s="118">
        <f>+Actuals!E185</f>
        <v>9566999</v>
      </c>
      <c r="I49" s="119">
        <f>+Actuals!F185</f>
        <v>24998568.386999998</v>
      </c>
      <c r="J49" s="118">
        <f>+Actuals!G185</f>
        <v>310895</v>
      </c>
      <c r="K49" s="119">
        <f>+Actuals!H185</f>
        <v>812368.63500000164</v>
      </c>
      <c r="L49" s="118">
        <f>+Actuals!I185</f>
        <v>-446761</v>
      </c>
      <c r="M49" s="119">
        <f>+Actuals!J185</f>
        <v>-1167386.493</v>
      </c>
      <c r="N49" s="118">
        <f>+Actuals!K185</f>
        <v>-9768235</v>
      </c>
      <c r="O49" s="119">
        <f>+Actuals!L185</f>
        <v>-25524398.055</v>
      </c>
      <c r="P49" s="118">
        <v>11801</v>
      </c>
      <c r="Q49" s="119">
        <v>30836.1</v>
      </c>
      <c r="R49" s="118">
        <v>-1302551</v>
      </c>
      <c r="S49" s="119">
        <v>-3403565.76</v>
      </c>
      <c r="T49" s="118">
        <v>1297105</v>
      </c>
      <c r="U49" s="119">
        <v>3389335.37</v>
      </c>
      <c r="V49" s="118">
        <f>+Actuals!S185</f>
        <v>0</v>
      </c>
      <c r="W49" s="119">
        <f>+Actuals!T185</f>
        <v>0</v>
      </c>
      <c r="X49" s="118">
        <f>+Actuals!U185</f>
        <v>0</v>
      </c>
      <c r="Y49" s="119">
        <f>+Actuals!V185</f>
        <v>0</v>
      </c>
      <c r="Z49" s="118">
        <f>+Actuals!W185</f>
        <v>0</v>
      </c>
      <c r="AA49" s="119">
        <f>+Actuals!X185</f>
        <v>0</v>
      </c>
      <c r="AB49" s="118">
        <f>+Actuals!Y185</f>
        <v>0</v>
      </c>
      <c r="AC49" s="119">
        <f>+Actuals!Z185</f>
        <v>0</v>
      </c>
      <c r="AD49" s="118">
        <f>+Actuals!AA185</f>
        <v>0</v>
      </c>
      <c r="AE49" s="119">
        <f>+Actuals!AB185</f>
        <v>0</v>
      </c>
      <c r="AF49" s="118">
        <f>+Actuals!AC185</f>
        <v>0</v>
      </c>
      <c r="AG49" s="119">
        <f>+Actuals!AD185</f>
        <v>0</v>
      </c>
      <c r="AH49" s="118">
        <f>+Actuals!AE185</f>
        <v>0</v>
      </c>
      <c r="AI49" s="119">
        <f>+Actuals!AF185</f>
        <v>0</v>
      </c>
      <c r="AJ49" s="118">
        <f>+Actuals!AG185</f>
        <v>0</v>
      </c>
      <c r="AK49" s="119">
        <f>+Actuals!AH185</f>
        <v>0</v>
      </c>
      <c r="AL49" s="118">
        <f>+Actuals!AI185</f>
        <v>0</v>
      </c>
      <c r="AM49" s="119">
        <f>+Actuals!AJ185</f>
        <v>0</v>
      </c>
      <c r="AN49" s="118">
        <f>+Actuals!AK185</f>
        <v>0</v>
      </c>
      <c r="AO49" s="119">
        <f>+Actuals!AL185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-286748</v>
      </c>
      <c r="E51" s="38">
        <f>SUM(G51,I51,K51,M51,O51,Q51,S51,U51,W51,Y51,AA51,AC51,AE51)</f>
        <v>-540490.52399999998</v>
      </c>
      <c r="F51" s="60">
        <f>'TIE-OUT'!F51+RECLASS!F51</f>
        <v>0</v>
      </c>
      <c r="G51" s="38">
        <f>'TIE-OUT'!G51+RECLASS!G51</f>
        <v>208782</v>
      </c>
      <c r="H51" s="118">
        <f>+Actuals!E186</f>
        <v>-807961</v>
      </c>
      <c r="I51" s="119">
        <f>+Actuals!F186</f>
        <v>-2111202.0929999999</v>
      </c>
      <c r="J51" s="118">
        <f>+Actuals!G186</f>
        <v>22668</v>
      </c>
      <c r="K51" s="119">
        <f>+Actuals!H186</f>
        <v>59231.483999999997</v>
      </c>
      <c r="L51" s="118">
        <f>+Actuals!I186</f>
        <v>279890</v>
      </c>
      <c r="M51" s="119">
        <f>+Actuals!J186</f>
        <v>731352.57</v>
      </c>
      <c r="N51" s="118">
        <f>+Actuals!K186</f>
        <v>-1305</v>
      </c>
      <c r="O51" s="119">
        <f>+Actuals!L186</f>
        <v>-3409.9650000000001</v>
      </c>
      <c r="P51" s="118">
        <v>219959</v>
      </c>
      <c r="Q51" s="119">
        <v>574752.87</v>
      </c>
      <c r="R51" s="118">
        <f>+Actuals!O186</f>
        <v>0</v>
      </c>
      <c r="S51" s="119">
        <f>+Actuals!P186</f>
        <v>0</v>
      </c>
      <c r="T51" s="118">
        <v>1</v>
      </c>
      <c r="U51" s="119">
        <v>2.61</v>
      </c>
      <c r="V51" s="118">
        <f>+Actuals!S186</f>
        <v>0</v>
      </c>
      <c r="W51" s="119">
        <f>+Actuals!T186</f>
        <v>0</v>
      </c>
      <c r="X51" s="118">
        <f>+Actuals!U186</f>
        <v>0</v>
      </c>
      <c r="Y51" s="119">
        <f>+Actuals!V186</f>
        <v>0</v>
      </c>
      <c r="Z51" s="118">
        <f>+Actuals!W186</f>
        <v>0</v>
      </c>
      <c r="AA51" s="119">
        <f>+Actuals!X186</f>
        <v>0</v>
      </c>
      <c r="AB51" s="118">
        <f>+Actuals!Y186</f>
        <v>0</v>
      </c>
      <c r="AC51" s="119">
        <f>+Actuals!Z186</f>
        <v>0</v>
      </c>
      <c r="AD51" s="118">
        <f>+Actuals!AA186</f>
        <v>0</v>
      </c>
      <c r="AE51" s="119">
        <f>+Actuals!AB186</f>
        <v>0</v>
      </c>
      <c r="AF51" s="118">
        <f>+Actuals!AC186</f>
        <v>0</v>
      </c>
      <c r="AG51" s="119">
        <f>+Actuals!AD186</f>
        <v>0</v>
      </c>
      <c r="AH51" s="118">
        <f>+Actuals!AE186</f>
        <v>0</v>
      </c>
      <c r="AI51" s="119">
        <f>+Actuals!AF186</f>
        <v>0</v>
      </c>
      <c r="AJ51" s="118">
        <f>+Actuals!AG186</f>
        <v>0</v>
      </c>
      <c r="AK51" s="119">
        <f>+Actuals!AH186</f>
        <v>0</v>
      </c>
      <c r="AL51" s="118">
        <f>+Actuals!AI186</f>
        <v>0</v>
      </c>
      <c r="AM51" s="119">
        <f>+Actuals!AJ186</f>
        <v>0</v>
      </c>
      <c r="AN51" s="118">
        <f>+Actuals!AK186</f>
        <v>0</v>
      </c>
      <c r="AO51" s="119">
        <f>+Actuals!AL186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-97416149</v>
      </c>
      <c r="E54" s="38">
        <f>SUM(G54,I54,K54,M54,O54,Q54,S54,U54,W54,Y54,AA54,AC54,AE54)</f>
        <v>21393.65999999996</v>
      </c>
      <c r="F54" s="64">
        <f>'TIE-OUT'!F54+RECLASS!F54</f>
        <v>0</v>
      </c>
      <c r="G54" s="68">
        <f>'TIE-OUT'!G54+RECLASS!G54</f>
        <v>-175814</v>
      </c>
      <c r="H54" s="118">
        <f>+Actuals!E187</f>
        <v>-76869037</v>
      </c>
      <c r="I54" s="119">
        <f>+Actuals!F187</f>
        <v>-564998.48</v>
      </c>
      <c r="J54" s="118">
        <f>+Actuals!G187</f>
        <v>-1844583</v>
      </c>
      <c r="K54" s="119">
        <f>+Actuals!H187</f>
        <v>56831.97</v>
      </c>
      <c r="L54" s="118">
        <f>+Actuals!I187</f>
        <v>-879030</v>
      </c>
      <c r="M54" s="119">
        <f>+Actuals!J187</f>
        <v>7960.26</v>
      </c>
      <c r="N54" s="118">
        <f>+Actuals!K187</f>
        <v>-5358</v>
      </c>
      <c r="O54" s="119">
        <f>+Actuals!L187</f>
        <v>757381.21</v>
      </c>
      <c r="P54" s="118">
        <v>4369</v>
      </c>
      <c r="Q54" s="119">
        <v>-19195.7</v>
      </c>
      <c r="R54" s="118">
        <v>18564</v>
      </c>
      <c r="S54" s="119">
        <v>18356.009999999998</v>
      </c>
      <c r="T54" s="118">
        <v>-17841074</v>
      </c>
      <c r="U54" s="119">
        <v>-59127.61</v>
      </c>
      <c r="V54" s="118">
        <f>+Actuals!S187</f>
        <v>0</v>
      </c>
      <c r="W54" s="119">
        <f>+Actuals!T187</f>
        <v>0</v>
      </c>
      <c r="X54" s="118">
        <f>+Actuals!U187</f>
        <v>0</v>
      </c>
      <c r="Y54" s="119">
        <f>+Actuals!V187</f>
        <v>0</v>
      </c>
      <c r="Z54" s="118">
        <f>+Actuals!W187</f>
        <v>0</v>
      </c>
      <c r="AA54" s="119">
        <f>+Actuals!X187</f>
        <v>0</v>
      </c>
      <c r="AB54" s="118">
        <f>+Actuals!Y187</f>
        <v>0</v>
      </c>
      <c r="AC54" s="119">
        <f>+Actuals!Z187</f>
        <v>0</v>
      </c>
      <c r="AD54" s="118">
        <f>+Actuals!AA187</f>
        <v>0</v>
      </c>
      <c r="AE54" s="119">
        <f>+Actuals!AB187</f>
        <v>0</v>
      </c>
      <c r="AF54" s="118">
        <f>+Actuals!AC187</f>
        <v>0</v>
      </c>
      <c r="AG54" s="119">
        <f>+Actuals!AD187</f>
        <v>0</v>
      </c>
      <c r="AH54" s="118">
        <f>+Actuals!AE187</f>
        <v>0</v>
      </c>
      <c r="AI54" s="119">
        <f>+Actuals!AF187</f>
        <v>0</v>
      </c>
      <c r="AJ54" s="118">
        <f>+Actuals!AG187</f>
        <v>0</v>
      </c>
      <c r="AK54" s="119">
        <f>+Actuals!AH187</f>
        <v>0</v>
      </c>
      <c r="AL54" s="118">
        <f>+Actuals!AI187</f>
        <v>0</v>
      </c>
      <c r="AM54" s="119">
        <f>+Actuals!AJ187</f>
        <v>0</v>
      </c>
      <c r="AN54" s="118">
        <f>+Actuals!AK187</f>
        <v>0</v>
      </c>
      <c r="AO54" s="119">
        <f>+Actuals!AL187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-2612918.52</v>
      </c>
      <c r="F55" s="81">
        <f>'TIE-OUT'!F55+RECLASS!F55</f>
        <v>0</v>
      </c>
      <c r="G55" s="82">
        <f>'TIE-OUT'!G55+RECLASS!G55</f>
        <v>-450114</v>
      </c>
      <c r="H55" s="118">
        <f>+Actuals!E188</f>
        <v>0</v>
      </c>
      <c r="I55" s="119">
        <f>+Actuals!F188</f>
        <v>-2791251.81</v>
      </c>
      <c r="J55" s="118">
        <f>+Actuals!G188</f>
        <v>0</v>
      </c>
      <c r="K55" s="119">
        <f>+Actuals!H188</f>
        <v>650200.41</v>
      </c>
      <c r="L55" s="118">
        <f>+Actuals!I188</f>
        <v>0</v>
      </c>
      <c r="M55" s="119">
        <f>+Actuals!J188</f>
        <v>-20747.060000000001</v>
      </c>
      <c r="N55" s="118">
        <f>+Actuals!K188</f>
        <v>0</v>
      </c>
      <c r="O55" s="119">
        <f>+Actuals!L188</f>
        <v>-1006.06</v>
      </c>
      <c r="P55" s="118">
        <f>+Actuals!M188</f>
        <v>0</v>
      </c>
      <c r="Q55" s="119">
        <f>+Actuals!N188</f>
        <v>0</v>
      </c>
      <c r="R55" s="118">
        <f>+Actuals!O188</f>
        <v>0</v>
      </c>
      <c r="S55" s="119">
        <f>+Actuals!P188</f>
        <v>0</v>
      </c>
      <c r="T55" s="118">
        <f>+Actuals!Q188</f>
        <v>0</v>
      </c>
      <c r="U55" s="119">
        <f>+Actuals!R188</f>
        <v>0</v>
      </c>
      <c r="V55" s="118">
        <f>+Actuals!S188</f>
        <v>0</v>
      </c>
      <c r="W55" s="119">
        <f>+Actuals!T188</f>
        <v>0</v>
      </c>
      <c r="X55" s="118">
        <f>+Actuals!U188</f>
        <v>0</v>
      </c>
      <c r="Y55" s="119">
        <f>+Actuals!V188</f>
        <v>0</v>
      </c>
      <c r="Z55" s="118">
        <f>+Actuals!W188</f>
        <v>0</v>
      </c>
      <c r="AA55" s="119">
        <f>+Actuals!X188</f>
        <v>0</v>
      </c>
      <c r="AB55" s="118">
        <f>+Actuals!Y188</f>
        <v>0</v>
      </c>
      <c r="AC55" s="119">
        <f>+Actuals!Z188</f>
        <v>0</v>
      </c>
      <c r="AD55" s="118">
        <f>+Actuals!AA188</f>
        <v>0</v>
      </c>
      <c r="AE55" s="119">
        <f>+Actuals!AB188</f>
        <v>0</v>
      </c>
      <c r="AF55" s="118">
        <f>+Actuals!AC188</f>
        <v>0</v>
      </c>
      <c r="AG55" s="119">
        <f>+Actuals!AD188</f>
        <v>0</v>
      </c>
      <c r="AH55" s="118">
        <f>+Actuals!AE188</f>
        <v>0</v>
      </c>
      <c r="AI55" s="119">
        <f>+Actuals!AF188</f>
        <v>0</v>
      </c>
      <c r="AJ55" s="118">
        <f>+Actuals!AG188</f>
        <v>0</v>
      </c>
      <c r="AK55" s="119">
        <f>+Actuals!AH188</f>
        <v>0</v>
      </c>
      <c r="AL55" s="118">
        <f>+Actuals!AI188</f>
        <v>0</v>
      </c>
      <c r="AM55" s="119">
        <f>+Actuals!AJ188</f>
        <v>0</v>
      </c>
      <c r="AN55" s="118">
        <f>+Actuals!AK188</f>
        <v>0</v>
      </c>
      <c r="AO55" s="119">
        <f>+Actuals!AL188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-97416149</v>
      </c>
      <c r="E56" s="39">
        <f t="shared" si="16"/>
        <v>-2591524.86</v>
      </c>
      <c r="F56" s="61">
        <f t="shared" si="16"/>
        <v>0</v>
      </c>
      <c r="G56" s="39">
        <f t="shared" si="16"/>
        <v>-625928</v>
      </c>
      <c r="H56" s="61">
        <f t="shared" si="16"/>
        <v>-76869037</v>
      </c>
      <c r="I56" s="39">
        <f t="shared" si="16"/>
        <v>-3356250.29</v>
      </c>
      <c r="J56" s="61">
        <f t="shared" ref="J56:AO56" si="17">SUM(J54:J55)</f>
        <v>-1844583</v>
      </c>
      <c r="K56" s="39">
        <f t="shared" si="17"/>
        <v>707032.38</v>
      </c>
      <c r="L56" s="61">
        <f>SUM(L54:L55)</f>
        <v>-879030</v>
      </c>
      <c r="M56" s="39">
        <f>SUM(M54:M55)</f>
        <v>-12786.800000000001</v>
      </c>
      <c r="N56" s="61">
        <f t="shared" si="17"/>
        <v>-5358</v>
      </c>
      <c r="O56" s="39">
        <f t="shared" si="17"/>
        <v>756375.14999999991</v>
      </c>
      <c r="P56" s="61">
        <f t="shared" si="17"/>
        <v>4369</v>
      </c>
      <c r="Q56" s="39">
        <f t="shared" si="17"/>
        <v>-19195.7</v>
      </c>
      <c r="R56" s="61">
        <f t="shared" si="17"/>
        <v>18564</v>
      </c>
      <c r="S56" s="39">
        <f t="shared" si="17"/>
        <v>18356.009999999998</v>
      </c>
      <c r="T56" s="61">
        <f t="shared" si="17"/>
        <v>-17841074</v>
      </c>
      <c r="U56" s="39">
        <f t="shared" si="17"/>
        <v>-59127.61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18">
        <f>+Actuals!E189</f>
        <v>0</v>
      </c>
      <c r="I59" s="119">
        <f>+Actuals!F189</f>
        <v>0</v>
      </c>
      <c r="J59" s="118">
        <f>+Actuals!G189</f>
        <v>0</v>
      </c>
      <c r="K59" s="119">
        <f>+Actuals!H189</f>
        <v>0</v>
      </c>
      <c r="L59" s="118">
        <f>+Actuals!I189</f>
        <v>0</v>
      </c>
      <c r="M59" s="119">
        <f>+Actuals!J189</f>
        <v>0</v>
      </c>
      <c r="N59" s="118">
        <f>+Actuals!K189</f>
        <v>0</v>
      </c>
      <c r="O59" s="119">
        <f>+Actuals!L189</f>
        <v>0</v>
      </c>
      <c r="P59" s="118">
        <f>+Actuals!M189</f>
        <v>0</v>
      </c>
      <c r="Q59" s="119">
        <f>+Actuals!N189</f>
        <v>0</v>
      </c>
      <c r="R59" s="118">
        <f>+Actuals!O189</f>
        <v>0</v>
      </c>
      <c r="S59" s="119">
        <f>+Actuals!P189</f>
        <v>0</v>
      </c>
      <c r="T59" s="118">
        <f>+Actuals!Q189</f>
        <v>0</v>
      </c>
      <c r="U59" s="119">
        <f>+Actuals!R189</f>
        <v>0</v>
      </c>
      <c r="V59" s="118">
        <f>+Actuals!S189</f>
        <v>0</v>
      </c>
      <c r="W59" s="119">
        <f>+Actuals!T189</f>
        <v>0</v>
      </c>
      <c r="X59" s="118">
        <f>+Actuals!U189</f>
        <v>0</v>
      </c>
      <c r="Y59" s="119">
        <f>+Actuals!V189</f>
        <v>0</v>
      </c>
      <c r="Z59" s="118">
        <f>+Actuals!W189</f>
        <v>0</v>
      </c>
      <c r="AA59" s="119">
        <f>+Actuals!X189</f>
        <v>0</v>
      </c>
      <c r="AB59" s="118">
        <f>+Actuals!Y189</f>
        <v>0</v>
      </c>
      <c r="AC59" s="119">
        <f>+Actuals!Z189</f>
        <v>0</v>
      </c>
      <c r="AD59" s="118">
        <f>+Actuals!AA189</f>
        <v>0</v>
      </c>
      <c r="AE59" s="119">
        <f>+Actuals!AB189</f>
        <v>0</v>
      </c>
      <c r="AF59" s="118">
        <f>+Actuals!AC189</f>
        <v>0</v>
      </c>
      <c r="AG59" s="119">
        <f>+Actuals!AD189</f>
        <v>0</v>
      </c>
      <c r="AH59" s="118">
        <f>+Actuals!AE189</f>
        <v>0</v>
      </c>
      <c r="AI59" s="119">
        <f>+Actuals!AF189</f>
        <v>0</v>
      </c>
      <c r="AJ59" s="118">
        <f>+Actuals!AG189</f>
        <v>0</v>
      </c>
      <c r="AK59" s="119">
        <f>+Actuals!AH189</f>
        <v>0</v>
      </c>
      <c r="AL59" s="118">
        <f>+Actuals!AI189</f>
        <v>0</v>
      </c>
      <c r="AM59" s="119">
        <f>+Actuals!AJ189</f>
        <v>0</v>
      </c>
      <c r="AN59" s="118">
        <f>+Actuals!AK189</f>
        <v>0</v>
      </c>
      <c r="AO59" s="119">
        <f>+Actuals!AL189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18">
        <f>+Actuals!E190</f>
        <v>0</v>
      </c>
      <c r="I60" s="119">
        <f>+Actuals!F190</f>
        <v>0</v>
      </c>
      <c r="J60" s="118">
        <f>+Actuals!G190</f>
        <v>0</v>
      </c>
      <c r="K60" s="119">
        <f>+Actuals!H190</f>
        <v>0</v>
      </c>
      <c r="L60" s="118">
        <f>+Actuals!I190</f>
        <v>0</v>
      </c>
      <c r="M60" s="119">
        <f>+Actuals!J190</f>
        <v>0</v>
      </c>
      <c r="N60" s="118">
        <f>+Actuals!K190</f>
        <v>0</v>
      </c>
      <c r="O60" s="119">
        <f>+Actuals!L190</f>
        <v>0</v>
      </c>
      <c r="P60" s="118">
        <f>+Actuals!M190</f>
        <v>0</v>
      </c>
      <c r="Q60" s="119">
        <f>+Actuals!N190</f>
        <v>0</v>
      </c>
      <c r="R60" s="118">
        <f>+Actuals!O190</f>
        <v>0</v>
      </c>
      <c r="S60" s="119">
        <f>+Actuals!P190</f>
        <v>0</v>
      </c>
      <c r="T60" s="118">
        <f>+Actuals!Q190</f>
        <v>0</v>
      </c>
      <c r="U60" s="119">
        <f>+Actuals!R190</f>
        <v>0</v>
      </c>
      <c r="V60" s="118">
        <f>+Actuals!S190</f>
        <v>0</v>
      </c>
      <c r="W60" s="119">
        <f>+Actuals!T190</f>
        <v>0</v>
      </c>
      <c r="X60" s="118">
        <f>+Actuals!U190</f>
        <v>0</v>
      </c>
      <c r="Y60" s="119">
        <f>+Actuals!V190</f>
        <v>0</v>
      </c>
      <c r="Z60" s="118">
        <f>+Actuals!W190</f>
        <v>0</v>
      </c>
      <c r="AA60" s="119">
        <f>+Actuals!X190</f>
        <v>0</v>
      </c>
      <c r="AB60" s="118">
        <f>+Actuals!Y190</f>
        <v>0</v>
      </c>
      <c r="AC60" s="119">
        <f>+Actuals!Z190</f>
        <v>0</v>
      </c>
      <c r="AD60" s="118">
        <f>+Actuals!AA190</f>
        <v>0</v>
      </c>
      <c r="AE60" s="119">
        <f>+Actuals!AB190</f>
        <v>0</v>
      </c>
      <c r="AF60" s="118">
        <f>+Actuals!AC190</f>
        <v>0</v>
      </c>
      <c r="AG60" s="119">
        <f>+Actuals!AD190</f>
        <v>0</v>
      </c>
      <c r="AH60" s="118">
        <f>+Actuals!AE190</f>
        <v>0</v>
      </c>
      <c r="AI60" s="119">
        <f>+Actuals!AF190</f>
        <v>0</v>
      </c>
      <c r="AJ60" s="118">
        <f>+Actuals!AG190</f>
        <v>0</v>
      </c>
      <c r="AK60" s="119">
        <f>+Actuals!AH190</f>
        <v>0</v>
      </c>
      <c r="AL60" s="118">
        <f>+Actuals!AI190</f>
        <v>0</v>
      </c>
      <c r="AM60" s="119">
        <f>+Actuals!AJ190</f>
        <v>0</v>
      </c>
      <c r="AN60" s="118">
        <f>+Actuals!AK190</f>
        <v>0</v>
      </c>
      <c r="AO60" s="119">
        <f>+Actuals!AL190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>SUM(L59:L60)</f>
        <v>0</v>
      </c>
      <c r="M61" s="39">
        <f>SUM(M59:M60)</f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18">
        <f>+Actuals!E191</f>
        <v>0</v>
      </c>
      <c r="I64" s="119">
        <f>+Actuals!F191</f>
        <v>0</v>
      </c>
      <c r="J64" s="118">
        <f>+Actuals!G191</f>
        <v>0</v>
      </c>
      <c r="K64" s="119">
        <f>+Actuals!H191</f>
        <v>0</v>
      </c>
      <c r="L64" s="118">
        <f>+Actuals!I191</f>
        <v>0</v>
      </c>
      <c r="M64" s="119">
        <f>+Actuals!J191</f>
        <v>0</v>
      </c>
      <c r="N64" s="118">
        <f>+Actuals!K191</f>
        <v>0</v>
      </c>
      <c r="O64" s="119">
        <f>+Actuals!L191</f>
        <v>0</v>
      </c>
      <c r="P64" s="118">
        <f>+Actuals!M191</f>
        <v>0</v>
      </c>
      <c r="Q64" s="119">
        <f>+Actuals!N191</f>
        <v>0</v>
      </c>
      <c r="R64" s="118">
        <f>+Actuals!O191</f>
        <v>0</v>
      </c>
      <c r="S64" s="119">
        <f>+Actuals!P191</f>
        <v>0</v>
      </c>
      <c r="T64" s="118">
        <f>+Actuals!Q191</f>
        <v>0</v>
      </c>
      <c r="U64" s="119">
        <f>+Actuals!R191</f>
        <v>0</v>
      </c>
      <c r="V64" s="118">
        <f>+Actuals!S191</f>
        <v>0</v>
      </c>
      <c r="W64" s="119">
        <f>+Actuals!T191</f>
        <v>0</v>
      </c>
      <c r="X64" s="118">
        <f>+Actuals!U191</f>
        <v>0</v>
      </c>
      <c r="Y64" s="119">
        <f>+Actuals!V191</f>
        <v>0</v>
      </c>
      <c r="Z64" s="118">
        <f>+Actuals!W191</f>
        <v>0</v>
      </c>
      <c r="AA64" s="119">
        <f>+Actuals!X191</f>
        <v>0</v>
      </c>
      <c r="AB64" s="118">
        <f>+Actuals!Y191</f>
        <v>0</v>
      </c>
      <c r="AC64" s="119">
        <f>+Actuals!Z191</f>
        <v>0</v>
      </c>
      <c r="AD64" s="118">
        <f>+Actuals!AA191</f>
        <v>0</v>
      </c>
      <c r="AE64" s="119">
        <f>+Actuals!AB191</f>
        <v>0</v>
      </c>
      <c r="AF64" s="118">
        <f>+Actuals!AC191</f>
        <v>0</v>
      </c>
      <c r="AG64" s="119">
        <f>+Actuals!AD191</f>
        <v>0</v>
      </c>
      <c r="AH64" s="118">
        <f>+Actuals!AE191</f>
        <v>0</v>
      </c>
      <c r="AI64" s="119">
        <f>+Actuals!AF191</f>
        <v>0</v>
      </c>
      <c r="AJ64" s="118">
        <f>+Actuals!AG191</f>
        <v>0</v>
      </c>
      <c r="AK64" s="119">
        <f>+Actuals!AH191</f>
        <v>0</v>
      </c>
      <c r="AL64" s="118">
        <f>+Actuals!AI191</f>
        <v>0</v>
      </c>
      <c r="AM64" s="119">
        <f>+Actuals!AJ191</f>
        <v>0</v>
      </c>
      <c r="AN64" s="118">
        <f>+Actuals!AK191</f>
        <v>0</v>
      </c>
      <c r="AO64" s="119">
        <f>+Actuals!AL191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18">
        <f>+Actuals!E192</f>
        <v>0</v>
      </c>
      <c r="I65" s="119">
        <f>+Actuals!F192</f>
        <v>0</v>
      </c>
      <c r="J65" s="118">
        <f>+Actuals!G192</f>
        <v>0</v>
      </c>
      <c r="K65" s="119">
        <f>+Actuals!H192</f>
        <v>0</v>
      </c>
      <c r="L65" s="118">
        <f>+Actuals!I192</f>
        <v>0</v>
      </c>
      <c r="M65" s="119">
        <f>+Actuals!J192</f>
        <v>0</v>
      </c>
      <c r="N65" s="118">
        <f>+Actuals!K192</f>
        <v>0</v>
      </c>
      <c r="O65" s="119">
        <f>+Actuals!L192</f>
        <v>0</v>
      </c>
      <c r="P65" s="118">
        <f>+Actuals!M192</f>
        <v>0</v>
      </c>
      <c r="Q65" s="119">
        <f>+Actuals!N192</f>
        <v>0</v>
      </c>
      <c r="R65" s="118">
        <f>+Actuals!O192</f>
        <v>0</v>
      </c>
      <c r="S65" s="119">
        <f>+Actuals!P192</f>
        <v>0</v>
      </c>
      <c r="T65" s="118">
        <f>+Actuals!Q192</f>
        <v>0</v>
      </c>
      <c r="U65" s="119">
        <f>+Actuals!R192</f>
        <v>0</v>
      </c>
      <c r="V65" s="118">
        <f>+Actuals!S192</f>
        <v>0</v>
      </c>
      <c r="W65" s="119">
        <f>+Actuals!T192</f>
        <v>0</v>
      </c>
      <c r="X65" s="118">
        <f>+Actuals!U192</f>
        <v>0</v>
      </c>
      <c r="Y65" s="119">
        <f>+Actuals!V192</f>
        <v>0</v>
      </c>
      <c r="Z65" s="118">
        <f>+Actuals!W192</f>
        <v>0</v>
      </c>
      <c r="AA65" s="119">
        <f>+Actuals!X192</f>
        <v>0</v>
      </c>
      <c r="AB65" s="118">
        <f>+Actuals!Y192</f>
        <v>0</v>
      </c>
      <c r="AC65" s="119">
        <f>+Actuals!Z192</f>
        <v>0</v>
      </c>
      <c r="AD65" s="118">
        <f>+Actuals!AA192</f>
        <v>0</v>
      </c>
      <c r="AE65" s="119">
        <f>+Actuals!AB192</f>
        <v>0</v>
      </c>
      <c r="AF65" s="118">
        <f>+Actuals!AC192</f>
        <v>0</v>
      </c>
      <c r="AG65" s="119">
        <f>+Actuals!AD192</f>
        <v>0</v>
      </c>
      <c r="AH65" s="118">
        <f>+Actuals!AE192</f>
        <v>0</v>
      </c>
      <c r="AI65" s="119">
        <f>+Actuals!AF192</f>
        <v>0</v>
      </c>
      <c r="AJ65" s="118">
        <f>+Actuals!AG192</f>
        <v>0</v>
      </c>
      <c r="AK65" s="119">
        <f>+Actuals!AH192</f>
        <v>0</v>
      </c>
      <c r="AL65" s="118">
        <f>+Actuals!AI192</f>
        <v>0</v>
      </c>
      <c r="AM65" s="119">
        <f>+Actuals!AJ192</f>
        <v>0</v>
      </c>
      <c r="AN65" s="118">
        <f>+Actuals!AK192</f>
        <v>0</v>
      </c>
      <c r="AO65" s="119">
        <f>+Actuals!AL192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>SUM(L64:L65)</f>
        <v>0</v>
      </c>
      <c r="M66" s="39">
        <f>SUM(M64:M65)</f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5834127.9100000001</v>
      </c>
      <c r="F70" s="64">
        <f>'TIE-OUT'!F70+RECLASS!F70</f>
        <v>0</v>
      </c>
      <c r="G70" s="68">
        <f>'TIE-OUT'!G70+RECLASS!G70</f>
        <v>5834127.9100000001</v>
      </c>
      <c r="H70" s="118">
        <f>+Actuals!E193</f>
        <v>0</v>
      </c>
      <c r="I70" s="119">
        <f>+Actuals!F193</f>
        <v>0</v>
      </c>
      <c r="J70" s="118">
        <f>+Actuals!G193</f>
        <v>0</v>
      </c>
      <c r="K70" s="119">
        <f>+Actuals!H193</f>
        <v>0</v>
      </c>
      <c r="L70" s="118">
        <f>+Actuals!I193</f>
        <v>0</v>
      </c>
      <c r="M70" s="119">
        <f>+Actuals!J193</f>
        <v>0</v>
      </c>
      <c r="N70" s="118">
        <f>+Actuals!K193</f>
        <v>0</v>
      </c>
      <c r="O70" s="119">
        <f>+Actuals!L193</f>
        <v>0</v>
      </c>
      <c r="P70" s="118">
        <f>+Actuals!M193</f>
        <v>0</v>
      </c>
      <c r="Q70" s="119">
        <f>+Actuals!N193</f>
        <v>0</v>
      </c>
      <c r="R70" s="118">
        <f>+Actuals!O193</f>
        <v>0</v>
      </c>
      <c r="S70" s="119">
        <f>+Actuals!P193</f>
        <v>0</v>
      </c>
      <c r="T70" s="118">
        <f>+Actuals!Q193</f>
        <v>0</v>
      </c>
      <c r="U70" s="119">
        <f>+Actuals!R193</f>
        <v>0</v>
      </c>
      <c r="V70" s="118">
        <f>+Actuals!S193</f>
        <v>0</v>
      </c>
      <c r="W70" s="119">
        <f>+Actuals!T193</f>
        <v>0</v>
      </c>
      <c r="X70" s="118">
        <f>+Actuals!U193</f>
        <v>0</v>
      </c>
      <c r="Y70" s="119">
        <f>+Actuals!V193</f>
        <v>0</v>
      </c>
      <c r="Z70" s="118">
        <f>+Actuals!W193</f>
        <v>0</v>
      </c>
      <c r="AA70" s="119">
        <f>+Actuals!X193</f>
        <v>0</v>
      </c>
      <c r="AB70" s="118">
        <f>+Actuals!Y193</f>
        <v>0</v>
      </c>
      <c r="AC70" s="119">
        <f>+Actuals!Z193</f>
        <v>0</v>
      </c>
      <c r="AD70" s="118">
        <f>+Actuals!AA193</f>
        <v>0</v>
      </c>
      <c r="AE70" s="119">
        <f>+Actuals!AB193</f>
        <v>0</v>
      </c>
      <c r="AF70" s="118">
        <f>+Actuals!AC193</f>
        <v>0</v>
      </c>
      <c r="AG70" s="119">
        <f>+Actuals!AD193</f>
        <v>0</v>
      </c>
      <c r="AH70" s="118">
        <f>+Actuals!AE193</f>
        <v>0</v>
      </c>
      <c r="AI70" s="119">
        <f>+Actuals!AF193</f>
        <v>0</v>
      </c>
      <c r="AJ70" s="118">
        <f>+Actuals!AG193</f>
        <v>0</v>
      </c>
      <c r="AK70" s="119">
        <f>+Actuals!AH193</f>
        <v>0</v>
      </c>
      <c r="AL70" s="118">
        <f>+Actuals!AI193</f>
        <v>0</v>
      </c>
      <c r="AM70" s="119">
        <f>+Actuals!AJ193</f>
        <v>0</v>
      </c>
      <c r="AN70" s="118">
        <f>+Actuals!AK193</f>
        <v>0</v>
      </c>
      <c r="AO70" s="119">
        <f>+Actuals!AL193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-4506255</v>
      </c>
      <c r="F71" s="81">
        <f>'TIE-OUT'!F71+RECLASS!F71</f>
        <v>0</v>
      </c>
      <c r="G71" s="82">
        <f>'TIE-OUT'!G71+RECLASS!G71</f>
        <v>-4506255</v>
      </c>
      <c r="H71" s="118">
        <f>+Actuals!E194</f>
        <v>0</v>
      </c>
      <c r="I71" s="119">
        <f>+Actuals!F194</f>
        <v>0</v>
      </c>
      <c r="J71" s="118">
        <f>+Actuals!G194</f>
        <v>0</v>
      </c>
      <c r="K71" s="119">
        <f>+Actuals!H194</f>
        <v>0</v>
      </c>
      <c r="L71" s="118">
        <f>+Actuals!I194</f>
        <v>0</v>
      </c>
      <c r="M71" s="119">
        <f>+Actuals!J194</f>
        <v>0</v>
      </c>
      <c r="N71" s="118">
        <f>+Actuals!K194</f>
        <v>0</v>
      </c>
      <c r="O71" s="119">
        <f>+Actuals!L194</f>
        <v>0</v>
      </c>
      <c r="P71" s="118">
        <f>+Actuals!M194</f>
        <v>0</v>
      </c>
      <c r="Q71" s="119">
        <f>+Actuals!N194</f>
        <v>0</v>
      </c>
      <c r="R71" s="118">
        <f>+Actuals!O194</f>
        <v>0</v>
      </c>
      <c r="S71" s="119">
        <f>+Actuals!P194</f>
        <v>0</v>
      </c>
      <c r="T71" s="118">
        <f>+Actuals!Q194</f>
        <v>0</v>
      </c>
      <c r="U71" s="119">
        <f>+Actuals!R194</f>
        <v>0</v>
      </c>
      <c r="V71" s="118">
        <f>+Actuals!S194</f>
        <v>0</v>
      </c>
      <c r="W71" s="119">
        <f>+Actuals!T194</f>
        <v>0</v>
      </c>
      <c r="X71" s="118">
        <f>+Actuals!U194</f>
        <v>0</v>
      </c>
      <c r="Y71" s="119">
        <f>+Actuals!V194</f>
        <v>0</v>
      </c>
      <c r="Z71" s="118">
        <f>+Actuals!W194</f>
        <v>0</v>
      </c>
      <c r="AA71" s="119">
        <f>+Actuals!X194</f>
        <v>0</v>
      </c>
      <c r="AB71" s="118">
        <f>+Actuals!Y194</f>
        <v>0</v>
      </c>
      <c r="AC71" s="119">
        <f>+Actuals!Z194</f>
        <v>0</v>
      </c>
      <c r="AD71" s="118">
        <f>+Actuals!AA194</f>
        <v>0</v>
      </c>
      <c r="AE71" s="119">
        <f>+Actuals!AB194</f>
        <v>0</v>
      </c>
      <c r="AF71" s="118">
        <f>+Actuals!AC194</f>
        <v>0</v>
      </c>
      <c r="AG71" s="119">
        <f>+Actuals!AD194</f>
        <v>0</v>
      </c>
      <c r="AH71" s="118">
        <f>+Actuals!AE194</f>
        <v>0</v>
      </c>
      <c r="AI71" s="119">
        <f>+Actuals!AF194</f>
        <v>0</v>
      </c>
      <c r="AJ71" s="118">
        <f>+Actuals!AG194</f>
        <v>0</v>
      </c>
      <c r="AK71" s="119">
        <f>+Actuals!AH194</f>
        <v>0</v>
      </c>
      <c r="AL71" s="118">
        <f>+Actuals!AI194</f>
        <v>0</v>
      </c>
      <c r="AM71" s="119">
        <f>+Actuals!AJ194</f>
        <v>0</v>
      </c>
      <c r="AN71" s="118">
        <f>+Actuals!AK194</f>
        <v>0</v>
      </c>
      <c r="AO71" s="119">
        <f>+Actuals!AL194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1327872.9100000001</v>
      </c>
      <c r="F72" s="61">
        <f t="shared" si="22"/>
        <v>0</v>
      </c>
      <c r="G72" s="39">
        <f t="shared" si="22"/>
        <v>1327872.9100000001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>SUM(L70:L71)</f>
        <v>0</v>
      </c>
      <c r="M72" s="39">
        <f>SUM(M70:M71)</f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'TIE-OUT'!F73+RECLASS!F73</f>
        <v>0</v>
      </c>
      <c r="G73" s="60">
        <f>'TIE-OUT'!G73+RECLASS!G73</f>
        <v>0</v>
      </c>
      <c r="H73" s="118">
        <f>+Actuals!E195</f>
        <v>0</v>
      </c>
      <c r="I73" s="119">
        <f>+Actuals!F195</f>
        <v>0</v>
      </c>
      <c r="J73" s="118">
        <f>+Actuals!G195</f>
        <v>0</v>
      </c>
      <c r="K73" s="119">
        <f>+Actuals!H195</f>
        <v>0</v>
      </c>
      <c r="L73" s="118">
        <f>+Actuals!I195</f>
        <v>0</v>
      </c>
      <c r="M73" s="119">
        <f>+Actuals!J195</f>
        <v>0</v>
      </c>
      <c r="N73" s="118">
        <f>+Actuals!K195</f>
        <v>0</v>
      </c>
      <c r="O73" s="119">
        <f>+Actuals!L195</f>
        <v>0</v>
      </c>
      <c r="P73" s="118">
        <f>+Actuals!M195</f>
        <v>0</v>
      </c>
      <c r="Q73" s="119">
        <f>+Actuals!N195</f>
        <v>0</v>
      </c>
      <c r="R73" s="118">
        <f>+Actuals!O195</f>
        <v>0</v>
      </c>
      <c r="S73" s="119">
        <f>+Actuals!P195</f>
        <v>0</v>
      </c>
      <c r="T73" s="118">
        <f>+Actuals!Q195</f>
        <v>0</v>
      </c>
      <c r="U73" s="119">
        <f>+Actuals!R195</f>
        <v>0</v>
      </c>
      <c r="V73" s="118">
        <f>+Actuals!S195</f>
        <v>0</v>
      </c>
      <c r="W73" s="119">
        <f>+Actuals!T195</f>
        <v>0</v>
      </c>
      <c r="X73" s="118">
        <f>+Actuals!U195</f>
        <v>0</v>
      </c>
      <c r="Y73" s="119">
        <f>+Actuals!V195</f>
        <v>0</v>
      </c>
      <c r="Z73" s="118">
        <f>+Actuals!W195</f>
        <v>0</v>
      </c>
      <c r="AA73" s="119">
        <f>+Actuals!X195</f>
        <v>0</v>
      </c>
      <c r="AB73" s="118">
        <f>+Actuals!Y195</f>
        <v>0</v>
      </c>
      <c r="AC73" s="119">
        <f>+Actuals!Z195</f>
        <v>0</v>
      </c>
      <c r="AD73" s="118">
        <f>+Actuals!AA195</f>
        <v>0</v>
      </c>
      <c r="AE73" s="119">
        <f>+Actuals!AB195</f>
        <v>0</v>
      </c>
      <c r="AF73" s="118">
        <f>+Actuals!AC195</f>
        <v>0</v>
      </c>
      <c r="AG73" s="119">
        <f>+Actuals!AD195</f>
        <v>0</v>
      </c>
      <c r="AH73" s="118">
        <f>+Actuals!AE195</f>
        <v>0</v>
      </c>
      <c r="AI73" s="119">
        <f>+Actuals!AF195</f>
        <v>0</v>
      </c>
      <c r="AJ73" s="118">
        <f>+Actuals!AG195</f>
        <v>0</v>
      </c>
      <c r="AK73" s="119">
        <f>+Actuals!AH195</f>
        <v>0</v>
      </c>
      <c r="AL73" s="118">
        <f>+Actuals!AI195</f>
        <v>0</v>
      </c>
      <c r="AM73" s="119">
        <f>+Actuals!AJ195</f>
        <v>0</v>
      </c>
      <c r="AN73" s="118">
        <f>+Actuals!AK195</f>
        <v>0</v>
      </c>
      <c r="AO73" s="119">
        <f>+Actuals!AL195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-2721873.47</v>
      </c>
      <c r="F74" s="60">
        <f>'TIE-OUT'!F74+RECLASS!F74</f>
        <v>0</v>
      </c>
      <c r="G74" s="60">
        <f>'TIE-OUT'!G74+RECLASS!G74</f>
        <v>-2813420.37</v>
      </c>
      <c r="H74" s="118">
        <f>+Actuals!E196</f>
        <v>0</v>
      </c>
      <c r="I74" s="119">
        <f>+Actuals!F196</f>
        <v>0</v>
      </c>
      <c r="J74" s="118">
        <f>+Actuals!G196</f>
        <v>0</v>
      </c>
      <c r="K74" s="119">
        <f>+Actuals!H196</f>
        <v>0</v>
      </c>
      <c r="L74" s="118">
        <f>+Actuals!I196</f>
        <v>0</v>
      </c>
      <c r="M74" s="119">
        <f>+Actuals!J196</f>
        <v>0</v>
      </c>
      <c r="N74" s="118">
        <f>+Actuals!K196</f>
        <v>0</v>
      </c>
      <c r="O74" s="119">
        <f>+Actuals!L196</f>
        <v>0</v>
      </c>
      <c r="P74" s="118">
        <f>+Actuals!M196</f>
        <v>0</v>
      </c>
      <c r="Q74" s="119">
        <v>-3000</v>
      </c>
      <c r="R74" s="118">
        <f>+Actuals!O196</f>
        <v>0</v>
      </c>
      <c r="S74" s="119">
        <f>+Actuals!P196</f>
        <v>0</v>
      </c>
      <c r="T74" s="118">
        <f>+Actuals!Q196</f>
        <v>0</v>
      </c>
      <c r="U74" s="139">
        <v>94546.9</v>
      </c>
      <c r="V74" s="118">
        <f>+Actuals!S196</f>
        <v>0</v>
      </c>
      <c r="W74" s="119">
        <f>+Actuals!T196</f>
        <v>0</v>
      </c>
      <c r="X74" s="118">
        <f>+Actuals!U196</f>
        <v>0</v>
      </c>
      <c r="Y74" s="119">
        <f>+Actuals!V196</f>
        <v>0</v>
      </c>
      <c r="Z74" s="118">
        <f>+Actuals!W196</f>
        <v>0</v>
      </c>
      <c r="AA74" s="119">
        <f>+Actuals!X196</f>
        <v>0</v>
      </c>
      <c r="AB74" s="118">
        <f>+Actuals!Y196</f>
        <v>0</v>
      </c>
      <c r="AC74" s="119">
        <f>+Actuals!Z196</f>
        <v>0</v>
      </c>
      <c r="AD74" s="118">
        <f>+Actuals!AA196</f>
        <v>0</v>
      </c>
      <c r="AE74" s="119">
        <f>+Actuals!AB196</f>
        <v>0</v>
      </c>
      <c r="AF74" s="118">
        <f>+Actuals!AC196</f>
        <v>0</v>
      </c>
      <c r="AG74" s="119">
        <f>+Actuals!AD196</f>
        <v>0</v>
      </c>
      <c r="AH74" s="118">
        <f>+Actuals!AE196</f>
        <v>0</v>
      </c>
      <c r="AI74" s="119">
        <f>+Actuals!AF196</f>
        <v>0</v>
      </c>
      <c r="AJ74" s="118">
        <f>+Actuals!AG196</f>
        <v>0</v>
      </c>
      <c r="AK74" s="119">
        <f>+Actuals!AH196</f>
        <v>0</v>
      </c>
      <c r="AL74" s="118">
        <f>+Actuals!AI196</f>
        <v>0</v>
      </c>
      <c r="AM74" s="119">
        <f>+Actuals!AJ196</f>
        <v>0</v>
      </c>
      <c r="AN74" s="118">
        <f>+Actuals!AK196</f>
        <v>0</v>
      </c>
      <c r="AO74" s="119">
        <f>+Actuals!AL196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76200</v>
      </c>
      <c r="F75" s="60">
        <f>'TIE-OUT'!F75+RECLASS!F75</f>
        <v>0</v>
      </c>
      <c r="G75" s="60">
        <f>'TIE-OUT'!G75+RECLASS!G75</f>
        <v>76200</v>
      </c>
      <c r="H75" s="118">
        <f>+Actuals!E197</f>
        <v>0</v>
      </c>
      <c r="I75" s="119">
        <f>+Actuals!F197</f>
        <v>0</v>
      </c>
      <c r="J75" s="118">
        <f>+Actuals!G197</f>
        <v>0</v>
      </c>
      <c r="K75" s="119">
        <f>+Actuals!H197</f>
        <v>0</v>
      </c>
      <c r="L75" s="118">
        <f>+Actuals!I197</f>
        <v>0</v>
      </c>
      <c r="M75" s="119">
        <f>+Actuals!J197</f>
        <v>0</v>
      </c>
      <c r="N75" s="118">
        <f>+Actuals!K197</f>
        <v>0</v>
      </c>
      <c r="O75" s="119">
        <f>+Actuals!L197</f>
        <v>0</v>
      </c>
      <c r="P75" s="118">
        <f>+Actuals!M197</f>
        <v>0</v>
      </c>
      <c r="Q75" s="119">
        <f>+Actuals!N197</f>
        <v>0</v>
      </c>
      <c r="R75" s="118">
        <f>+Actuals!O197</f>
        <v>0</v>
      </c>
      <c r="S75" s="119">
        <f>+Actuals!P197</f>
        <v>0</v>
      </c>
      <c r="T75" s="118">
        <f>+Actuals!Q197</f>
        <v>0</v>
      </c>
      <c r="U75" s="119">
        <f>+Actuals!R197</f>
        <v>0</v>
      </c>
      <c r="V75" s="118">
        <f>+Actuals!S197</f>
        <v>0</v>
      </c>
      <c r="W75" s="119">
        <f>+Actuals!T197</f>
        <v>0</v>
      </c>
      <c r="X75" s="118">
        <f>+Actuals!U197</f>
        <v>0</v>
      </c>
      <c r="Y75" s="119">
        <f>+Actuals!V197</f>
        <v>0</v>
      </c>
      <c r="Z75" s="118">
        <f>+Actuals!W197</f>
        <v>0</v>
      </c>
      <c r="AA75" s="119">
        <f>+Actuals!X197</f>
        <v>0</v>
      </c>
      <c r="AB75" s="118">
        <f>+Actuals!Y197</f>
        <v>0</v>
      </c>
      <c r="AC75" s="119">
        <f>+Actuals!Z197</f>
        <v>0</v>
      </c>
      <c r="AD75" s="118">
        <f>+Actuals!AA197</f>
        <v>0</v>
      </c>
      <c r="AE75" s="119">
        <f>+Actuals!AB197</f>
        <v>0</v>
      </c>
      <c r="AF75" s="118">
        <f>+Actuals!AC197</f>
        <v>0</v>
      </c>
      <c r="AG75" s="119">
        <f>+Actuals!AD197</f>
        <v>0</v>
      </c>
      <c r="AH75" s="118">
        <f>+Actuals!AE197</f>
        <v>0</v>
      </c>
      <c r="AI75" s="119">
        <f>+Actuals!AF197</f>
        <v>0</v>
      </c>
      <c r="AJ75" s="118">
        <f>+Actuals!AG197</f>
        <v>0</v>
      </c>
      <c r="AK75" s="119">
        <f>+Actuals!AH197</f>
        <v>0</v>
      </c>
      <c r="AL75" s="118">
        <f>+Actuals!AI197</f>
        <v>0</v>
      </c>
      <c r="AM75" s="119">
        <f>+Actuals!AJ197</f>
        <v>0</v>
      </c>
      <c r="AN75" s="118">
        <f>+Actuals!AK197</f>
        <v>0</v>
      </c>
      <c r="AO75" s="119">
        <f>+Actuals!AL197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-10042.250000000002</v>
      </c>
      <c r="F76" s="60">
        <f>'TIE-OUT'!F76+RECLASS!F76</f>
        <v>0</v>
      </c>
      <c r="G76" s="60">
        <f>'TIE-OUT'!G76+RECLASS!G76</f>
        <v>0</v>
      </c>
      <c r="H76" s="118">
        <f>+Actuals!E198</f>
        <v>0</v>
      </c>
      <c r="I76" s="119">
        <f>+Actuals!F198</f>
        <v>-4361.28</v>
      </c>
      <c r="J76" s="118">
        <f>+Actuals!G198</f>
        <v>0</v>
      </c>
      <c r="K76" s="119">
        <f>+Actuals!H198</f>
        <v>-5670.51</v>
      </c>
      <c r="L76" s="118">
        <f>+Actuals!I198</f>
        <v>0</v>
      </c>
      <c r="M76" s="119">
        <f>+Actuals!J198</f>
        <v>298.64999999999998</v>
      </c>
      <c r="N76" s="118">
        <f>+Actuals!K198</f>
        <v>0</v>
      </c>
      <c r="O76" s="119">
        <f>+Actuals!L198</f>
        <v>-309.11</v>
      </c>
      <c r="P76" s="118">
        <f>+Actuals!M198</f>
        <v>0</v>
      </c>
      <c r="Q76" s="119">
        <f>+Actuals!N198</f>
        <v>0</v>
      </c>
      <c r="R76" s="118">
        <f>+Actuals!O198</f>
        <v>0</v>
      </c>
      <c r="S76" s="119">
        <f>+Actuals!P198</f>
        <v>0</v>
      </c>
      <c r="T76" s="118">
        <f>+Actuals!Q198</f>
        <v>0</v>
      </c>
      <c r="U76" s="119">
        <f>+Actuals!R198</f>
        <v>0</v>
      </c>
      <c r="V76" s="118">
        <f>+Actuals!S198</f>
        <v>0</v>
      </c>
      <c r="W76" s="119">
        <f>+Actuals!T198</f>
        <v>0</v>
      </c>
      <c r="X76" s="118">
        <f>+Actuals!U198</f>
        <v>0</v>
      </c>
      <c r="Y76" s="119">
        <f>+Actuals!V198</f>
        <v>0</v>
      </c>
      <c r="Z76" s="118">
        <f>+Actuals!W198</f>
        <v>0</v>
      </c>
      <c r="AA76" s="119">
        <f>+Actuals!X198</f>
        <v>0</v>
      </c>
      <c r="AB76" s="118">
        <f>+Actuals!Y198</f>
        <v>0</v>
      </c>
      <c r="AC76" s="119">
        <f>+Actuals!Z198</f>
        <v>0</v>
      </c>
      <c r="AD76" s="118">
        <f>+Actuals!AA198</f>
        <v>0</v>
      </c>
      <c r="AE76" s="119">
        <f>+Actuals!AB198</f>
        <v>0</v>
      </c>
      <c r="AF76" s="118">
        <f>+Actuals!AC198</f>
        <v>0</v>
      </c>
      <c r="AG76" s="119">
        <f>+Actuals!AD198</f>
        <v>0</v>
      </c>
      <c r="AH76" s="118">
        <f>+Actuals!AE198</f>
        <v>0</v>
      </c>
      <c r="AI76" s="119">
        <f>+Actuals!AF198</f>
        <v>0</v>
      </c>
      <c r="AJ76" s="118">
        <f>+Actuals!AG198</f>
        <v>0</v>
      </c>
      <c r="AK76" s="119">
        <f>+Actuals!AH198</f>
        <v>0</v>
      </c>
      <c r="AL76" s="118">
        <f>+Actuals!AI198</f>
        <v>0</v>
      </c>
      <c r="AM76" s="119">
        <f>+Actuals!AJ198</f>
        <v>0</v>
      </c>
      <c r="AN76" s="118">
        <f>+Actuals!AK198</f>
        <v>0</v>
      </c>
      <c r="AO76" s="119">
        <f>+Actuals!AL198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'TIE-OUT'!F77+RECLASS!F77</f>
        <v>0</v>
      </c>
      <c r="G77" s="60">
        <f>'TIE-OUT'!G77+RECLASS!G77</f>
        <v>0</v>
      </c>
      <c r="H77" s="118">
        <f>+Actuals!E199</f>
        <v>0</v>
      </c>
      <c r="I77" s="119">
        <f>+Actuals!F199</f>
        <v>0</v>
      </c>
      <c r="J77" s="118">
        <f>+Actuals!G199</f>
        <v>0</v>
      </c>
      <c r="K77" s="119">
        <f>+Actuals!H199</f>
        <v>0</v>
      </c>
      <c r="L77" s="118">
        <f>+Actuals!I199</f>
        <v>0</v>
      </c>
      <c r="M77" s="119">
        <f>+Actuals!J199</f>
        <v>0</v>
      </c>
      <c r="N77" s="118">
        <f>+Actuals!K199</f>
        <v>0</v>
      </c>
      <c r="O77" s="119">
        <f>+Actuals!L199</f>
        <v>0</v>
      </c>
      <c r="P77" s="118">
        <f>+Actuals!M199</f>
        <v>0</v>
      </c>
      <c r="Q77" s="119">
        <f>+Actuals!N199</f>
        <v>0</v>
      </c>
      <c r="R77" s="118">
        <f>+Actuals!O199</f>
        <v>0</v>
      </c>
      <c r="S77" s="119">
        <f>+Actuals!P199</f>
        <v>0</v>
      </c>
      <c r="T77" s="118">
        <f>+Actuals!Q199</f>
        <v>0</v>
      </c>
      <c r="U77" s="119">
        <f>+Actuals!R199</f>
        <v>0</v>
      </c>
      <c r="V77" s="118">
        <f>+Actuals!S199</f>
        <v>0</v>
      </c>
      <c r="W77" s="119">
        <f>+Actuals!T199</f>
        <v>0</v>
      </c>
      <c r="X77" s="118">
        <f>+Actuals!U199</f>
        <v>0</v>
      </c>
      <c r="Y77" s="119">
        <f>+Actuals!V199</f>
        <v>0</v>
      </c>
      <c r="Z77" s="118">
        <f>+Actuals!W199</f>
        <v>0</v>
      </c>
      <c r="AA77" s="119">
        <f>+Actuals!X199</f>
        <v>0</v>
      </c>
      <c r="AB77" s="118">
        <f>+Actuals!Y199</f>
        <v>0</v>
      </c>
      <c r="AC77" s="119">
        <f>+Actuals!Z199</f>
        <v>0</v>
      </c>
      <c r="AD77" s="118">
        <f>+Actuals!AA199</f>
        <v>0</v>
      </c>
      <c r="AE77" s="119">
        <f>+Actuals!AB199</f>
        <v>0</v>
      </c>
      <c r="AF77" s="118">
        <f>+Actuals!AC199</f>
        <v>0</v>
      </c>
      <c r="AG77" s="119">
        <f>+Actuals!AD199</f>
        <v>0</v>
      </c>
      <c r="AH77" s="118">
        <f>+Actuals!AE199</f>
        <v>0</v>
      </c>
      <c r="AI77" s="119">
        <f>+Actuals!AF199</f>
        <v>0</v>
      </c>
      <c r="AJ77" s="118">
        <f>+Actuals!AG199</f>
        <v>0</v>
      </c>
      <c r="AK77" s="119">
        <f>+Actuals!AH199</f>
        <v>0</v>
      </c>
      <c r="AL77" s="118">
        <f>+Actuals!AI199</f>
        <v>0</v>
      </c>
      <c r="AM77" s="119">
        <f>+Actuals!AJ199</f>
        <v>0</v>
      </c>
      <c r="AN77" s="118">
        <f>+Actuals!AK199</f>
        <v>0</v>
      </c>
      <c r="AO77" s="119">
        <f>+Actuals!AL199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'TIE-OUT'!F78+RECLASS!F78</f>
        <v>0</v>
      </c>
      <c r="G78" s="60">
        <f>'TIE-OUT'!G78+RECLASS!G78</f>
        <v>0</v>
      </c>
      <c r="H78" s="118">
        <f>+Actuals!E200</f>
        <v>0</v>
      </c>
      <c r="I78" s="119">
        <f>+Actuals!F200</f>
        <v>0</v>
      </c>
      <c r="J78" s="118">
        <f>+Actuals!G200</f>
        <v>0</v>
      </c>
      <c r="K78" s="119">
        <f>+Actuals!H200</f>
        <v>0</v>
      </c>
      <c r="L78" s="118">
        <f>+Actuals!I200</f>
        <v>0</v>
      </c>
      <c r="M78" s="119">
        <f>+Actuals!J200</f>
        <v>0</v>
      </c>
      <c r="N78" s="118">
        <f>+Actuals!K200</f>
        <v>0</v>
      </c>
      <c r="O78" s="119">
        <f>+Actuals!L200</f>
        <v>0</v>
      </c>
      <c r="P78" s="118">
        <f>+Actuals!M200</f>
        <v>0</v>
      </c>
      <c r="Q78" s="119">
        <f>+Actuals!N200</f>
        <v>0</v>
      </c>
      <c r="R78" s="118">
        <f>+Actuals!O200</f>
        <v>0</v>
      </c>
      <c r="S78" s="119">
        <f>+Actuals!P200</f>
        <v>0</v>
      </c>
      <c r="T78" s="118">
        <f>+Actuals!Q200</f>
        <v>0</v>
      </c>
      <c r="U78" s="119">
        <f>+Actuals!R200</f>
        <v>0</v>
      </c>
      <c r="V78" s="118">
        <f>+Actuals!S200</f>
        <v>0</v>
      </c>
      <c r="W78" s="119">
        <f>+Actuals!T200</f>
        <v>0</v>
      </c>
      <c r="X78" s="118">
        <f>+Actuals!U200</f>
        <v>0</v>
      </c>
      <c r="Y78" s="119">
        <f>+Actuals!V200</f>
        <v>0</v>
      </c>
      <c r="Z78" s="118">
        <f>+Actuals!W200</f>
        <v>0</v>
      </c>
      <c r="AA78" s="119">
        <f>+Actuals!X200</f>
        <v>0</v>
      </c>
      <c r="AB78" s="118">
        <f>+Actuals!Y200</f>
        <v>0</v>
      </c>
      <c r="AC78" s="119">
        <f>+Actuals!Z200</f>
        <v>0</v>
      </c>
      <c r="AD78" s="118">
        <f>+Actuals!AA200</f>
        <v>0</v>
      </c>
      <c r="AE78" s="119">
        <f>+Actuals!AB200</f>
        <v>0</v>
      </c>
      <c r="AF78" s="118">
        <f>+Actuals!AC200</f>
        <v>0</v>
      </c>
      <c r="AG78" s="119">
        <f>+Actuals!AD200</f>
        <v>0</v>
      </c>
      <c r="AH78" s="118">
        <f>+Actuals!AE200</f>
        <v>0</v>
      </c>
      <c r="AI78" s="119">
        <f>+Actuals!AF200</f>
        <v>0</v>
      </c>
      <c r="AJ78" s="118">
        <f>+Actuals!AG200</f>
        <v>0</v>
      </c>
      <c r="AK78" s="119">
        <f>+Actuals!AH200</f>
        <v>0</v>
      </c>
      <c r="AL78" s="118">
        <f>+Actuals!AI200</f>
        <v>0</v>
      </c>
      <c r="AM78" s="119">
        <f>+Actuals!AJ200</f>
        <v>0</v>
      </c>
      <c r="AN78" s="118">
        <f>+Actuals!AK200</f>
        <v>0</v>
      </c>
      <c r="AO78" s="119">
        <f>+Actuals!AL200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'TIE-OUT'!F79+RECLASS!F79</f>
        <v>0</v>
      </c>
      <c r="G79" s="60">
        <f>'TIE-OUT'!G79+RECLASS!G79</f>
        <v>0</v>
      </c>
      <c r="H79" s="118">
        <f>+Actuals!E201</f>
        <v>0</v>
      </c>
      <c r="I79" s="119">
        <f>+Actuals!F201</f>
        <v>0</v>
      </c>
      <c r="J79" s="118">
        <f>+Actuals!G201</f>
        <v>0</v>
      </c>
      <c r="K79" s="119">
        <f>+Actuals!H201</f>
        <v>0</v>
      </c>
      <c r="L79" s="118">
        <f>+Actuals!I201</f>
        <v>0</v>
      </c>
      <c r="M79" s="119">
        <f>+Actuals!J201</f>
        <v>0</v>
      </c>
      <c r="N79" s="118">
        <f>+Actuals!K201</f>
        <v>0</v>
      </c>
      <c r="O79" s="119">
        <f>+Actuals!L201</f>
        <v>0</v>
      </c>
      <c r="P79" s="118">
        <f>+Actuals!M201</f>
        <v>0</v>
      </c>
      <c r="Q79" s="119">
        <f>+Actuals!N201</f>
        <v>0</v>
      </c>
      <c r="R79" s="118">
        <f>+Actuals!O201</f>
        <v>0</v>
      </c>
      <c r="S79" s="119">
        <f>+Actuals!P201</f>
        <v>0</v>
      </c>
      <c r="T79" s="118">
        <f>+Actuals!Q201</f>
        <v>0</v>
      </c>
      <c r="U79" s="119">
        <f>+Actuals!R201</f>
        <v>0</v>
      </c>
      <c r="V79" s="118">
        <f>+Actuals!S201</f>
        <v>0</v>
      </c>
      <c r="W79" s="119">
        <f>+Actuals!T201</f>
        <v>0</v>
      </c>
      <c r="X79" s="118">
        <f>+Actuals!U201</f>
        <v>0</v>
      </c>
      <c r="Y79" s="119">
        <f>+Actuals!V201</f>
        <v>0</v>
      </c>
      <c r="Z79" s="118">
        <f>+Actuals!W201</f>
        <v>0</v>
      </c>
      <c r="AA79" s="119">
        <f>+Actuals!X201</f>
        <v>0</v>
      </c>
      <c r="AB79" s="118">
        <f>+Actuals!Y201</f>
        <v>0</v>
      </c>
      <c r="AC79" s="119">
        <f>+Actuals!Z201</f>
        <v>0</v>
      </c>
      <c r="AD79" s="118">
        <f>+Actuals!AA201</f>
        <v>0</v>
      </c>
      <c r="AE79" s="119">
        <f>+Actuals!AB201</f>
        <v>0</v>
      </c>
      <c r="AF79" s="118">
        <f>+Actuals!AC201</f>
        <v>0</v>
      </c>
      <c r="AG79" s="119">
        <f>+Actuals!AD201</f>
        <v>0</v>
      </c>
      <c r="AH79" s="118">
        <f>+Actuals!AE201</f>
        <v>0</v>
      </c>
      <c r="AI79" s="119">
        <f>+Actuals!AF201</f>
        <v>0</v>
      </c>
      <c r="AJ79" s="118">
        <f>+Actuals!AG201</f>
        <v>0</v>
      </c>
      <c r="AK79" s="119">
        <f>+Actuals!AH201</f>
        <v>0</v>
      </c>
      <c r="AL79" s="118">
        <f>+Actuals!AI201</f>
        <v>0</v>
      </c>
      <c r="AM79" s="119">
        <f>+Actuals!AJ201</f>
        <v>0</v>
      </c>
      <c r="AN79" s="118">
        <f>+Actuals!AK201</f>
        <v>0</v>
      </c>
      <c r="AO79" s="119">
        <f>+Actuals!AL201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'TIE-OUT'!F80+RECLASS!F80</f>
        <v>0</v>
      </c>
      <c r="G80" s="60">
        <f>'TIE-OUT'!G80+RECLASS!G80</f>
        <v>0</v>
      </c>
      <c r="H80" s="118">
        <f>+Actuals!E202</f>
        <v>0</v>
      </c>
      <c r="I80" s="119">
        <f>+Actuals!F202</f>
        <v>0</v>
      </c>
      <c r="J80" s="118">
        <f>+Actuals!G202</f>
        <v>0</v>
      </c>
      <c r="K80" s="119">
        <f>+Actuals!H202</f>
        <v>0</v>
      </c>
      <c r="L80" s="118">
        <f>+Actuals!I202</f>
        <v>0</v>
      </c>
      <c r="M80" s="119">
        <f>+Actuals!J202</f>
        <v>0</v>
      </c>
      <c r="N80" s="118">
        <f>+Actuals!K202</f>
        <v>0</v>
      </c>
      <c r="O80" s="119">
        <f>+Actuals!L202</f>
        <v>0</v>
      </c>
      <c r="P80" s="118">
        <f>+Actuals!M202</f>
        <v>0</v>
      </c>
      <c r="Q80" s="119">
        <f>+Actuals!N202</f>
        <v>0</v>
      </c>
      <c r="R80" s="118">
        <f>+Actuals!O202</f>
        <v>0</v>
      </c>
      <c r="S80" s="119">
        <f>+Actuals!P202</f>
        <v>0</v>
      </c>
      <c r="T80" s="118">
        <f>+Actuals!Q202</f>
        <v>0</v>
      </c>
      <c r="U80" s="119">
        <f>+Actuals!R202</f>
        <v>0</v>
      </c>
      <c r="V80" s="118">
        <f>+Actuals!S202</f>
        <v>0</v>
      </c>
      <c r="W80" s="119">
        <f>+Actuals!T202</f>
        <v>0</v>
      </c>
      <c r="X80" s="118">
        <f>+Actuals!U202</f>
        <v>0</v>
      </c>
      <c r="Y80" s="119">
        <f>+Actuals!V202</f>
        <v>0</v>
      </c>
      <c r="Z80" s="118">
        <f>+Actuals!W202</f>
        <v>0</v>
      </c>
      <c r="AA80" s="119">
        <f>+Actuals!X202</f>
        <v>0</v>
      </c>
      <c r="AB80" s="118">
        <f>+Actuals!Y202</f>
        <v>0</v>
      </c>
      <c r="AC80" s="119">
        <f>+Actuals!Z202</f>
        <v>0</v>
      </c>
      <c r="AD80" s="118">
        <f>+Actuals!AA202</f>
        <v>0</v>
      </c>
      <c r="AE80" s="119">
        <f>+Actuals!AB202</f>
        <v>0</v>
      </c>
      <c r="AF80" s="118">
        <f>+Actuals!AC202</f>
        <v>0</v>
      </c>
      <c r="AG80" s="119">
        <f>+Actuals!AD202</f>
        <v>0</v>
      </c>
      <c r="AH80" s="118">
        <f>+Actuals!AE202</f>
        <v>0</v>
      </c>
      <c r="AI80" s="119">
        <f>+Actuals!AF202</f>
        <v>0</v>
      </c>
      <c r="AJ80" s="118">
        <f>+Actuals!AG202</f>
        <v>0</v>
      </c>
      <c r="AK80" s="119">
        <f>+Actuals!AH202</f>
        <v>0</v>
      </c>
      <c r="AL80" s="118">
        <f>+Actuals!AI202</f>
        <v>0</v>
      </c>
      <c r="AM80" s="119">
        <f>+Actuals!AJ202</f>
        <v>0</v>
      </c>
      <c r="AN80" s="118">
        <f>+Actuals!AK202</f>
        <v>0</v>
      </c>
      <c r="AO80" s="119">
        <f>+Actuals!AL202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-67500</v>
      </c>
      <c r="F81" s="60">
        <f>'TIE-OUT'!F81+RECLASS!F81</f>
        <v>0</v>
      </c>
      <c r="G81" s="60">
        <f>'TIE-OUT'!G81+RECLASS!G81</f>
        <v>0</v>
      </c>
      <c r="H81" s="118">
        <f>+Actuals!E203</f>
        <v>0</v>
      </c>
      <c r="I81" s="119">
        <f>+Actuals!F203-67500</f>
        <v>-67500</v>
      </c>
      <c r="J81" s="118">
        <f>+Actuals!G203</f>
        <v>0</v>
      </c>
      <c r="K81" s="119">
        <f>+Actuals!H203</f>
        <v>0</v>
      </c>
      <c r="L81" s="118">
        <f>+Actuals!I203</f>
        <v>0</v>
      </c>
      <c r="M81" s="119">
        <f>+Actuals!J203</f>
        <v>0</v>
      </c>
      <c r="N81" s="118">
        <f>+Actuals!K203</f>
        <v>0</v>
      </c>
      <c r="O81" s="119">
        <f>+Actuals!L203</f>
        <v>0</v>
      </c>
      <c r="P81" s="118">
        <f>+Actuals!M203</f>
        <v>0</v>
      </c>
      <c r="Q81" s="119">
        <f>+Actuals!N203</f>
        <v>0</v>
      </c>
      <c r="R81" s="118">
        <f>+Actuals!O203</f>
        <v>0</v>
      </c>
      <c r="S81" s="119">
        <f>+Actuals!P203</f>
        <v>0</v>
      </c>
      <c r="T81" s="118">
        <f>+Actuals!Q203</f>
        <v>0</v>
      </c>
      <c r="U81" s="119">
        <f>+Actuals!R203</f>
        <v>0</v>
      </c>
      <c r="V81" s="118">
        <f>+Actuals!S203</f>
        <v>0</v>
      </c>
      <c r="W81" s="119">
        <f>+Actuals!T203</f>
        <v>0</v>
      </c>
      <c r="X81" s="118">
        <f>+Actuals!U203</f>
        <v>0</v>
      </c>
      <c r="Y81" s="119">
        <f>+Actuals!V203</f>
        <v>0</v>
      </c>
      <c r="Z81" s="118">
        <f>+Actuals!W203</f>
        <v>0</v>
      </c>
      <c r="AA81" s="119">
        <f>+Actuals!X203</f>
        <v>0</v>
      </c>
      <c r="AB81" s="118">
        <f>+Actuals!Y203</f>
        <v>0</v>
      </c>
      <c r="AC81" s="119">
        <f>+Actuals!Z203</f>
        <v>0</v>
      </c>
      <c r="AD81" s="118">
        <f>+Actuals!AA203</f>
        <v>0</v>
      </c>
      <c r="AE81" s="119">
        <f>+Actuals!AB203</f>
        <v>0</v>
      </c>
      <c r="AF81" s="118">
        <f>+Actuals!AC203</f>
        <v>0</v>
      </c>
      <c r="AG81" s="119">
        <f>+Actuals!AD203</f>
        <v>0</v>
      </c>
      <c r="AH81" s="118">
        <f>+Actuals!AE203</f>
        <v>0</v>
      </c>
      <c r="AI81" s="119">
        <f>+Actuals!AF203</f>
        <v>0</v>
      </c>
      <c r="AJ81" s="118">
        <f>+Actuals!AG203</f>
        <v>0</v>
      </c>
      <c r="AK81" s="119">
        <f>+Actuals!AH203</f>
        <v>0</v>
      </c>
      <c r="AL81" s="118">
        <f>+Actuals!AI203</f>
        <v>0</v>
      </c>
      <c r="AM81" s="119">
        <f>+Actuals!AJ203</f>
        <v>0</v>
      </c>
      <c r="AN81" s="118">
        <f>+Actuals!AK203</f>
        <v>0</v>
      </c>
      <c r="AO81" s="119">
        <f>+Actuals!AL203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-618538.90900001372</v>
      </c>
      <c r="F82" s="91">
        <f>F16+F24+F29+F36+F43+F45+F47+F49</f>
        <v>0</v>
      </c>
      <c r="G82" s="92">
        <f>SUM(G72:G81)+G16+G24+G29+G36+G43+G45+G47+G49+G51+G56+G61+G66</f>
        <v>-7787150.0000000009</v>
      </c>
      <c r="H82" s="91">
        <f>H16+H24+H29+H36+H43+H45+H47+H49</f>
        <v>0</v>
      </c>
      <c r="I82" s="137">
        <f>SUM(I72:I81)+I16+I24+I29+I36+I43+I45+I47+I49+I51+I56+I61+I66</f>
        <v>-1727702.0129999542</v>
      </c>
      <c r="J82" s="91">
        <f>J16+J24+J29+J36+J43+J45+J47+J49</f>
        <v>0</v>
      </c>
      <c r="K82" s="137">
        <f>SUM(K72:K81)+K16+K24+K29+K36+K43+K45+K47+K49+K51+K56+K61+K66</f>
        <v>9543703.8270000014</v>
      </c>
      <c r="L82" s="91">
        <f>L16+L24+L29+L36+L43+L45+L47+L49</f>
        <v>0</v>
      </c>
      <c r="M82" s="137">
        <f>SUM(M72:M81)+M16+M24+M29+M36+M43+M45+M47+M49+M51+M56+M61+M66</f>
        <v>159387.57300000015</v>
      </c>
      <c r="N82" s="91">
        <f>N16+N24+N29+N36+N43+N45+N47+N49</f>
        <v>0</v>
      </c>
      <c r="O82" s="92">
        <f>SUM(O72:O81)+O16+O24+O29+O36+O43+O45+O47+O49+O51+O56+O61+O66</f>
        <v>-695328.67600002768</v>
      </c>
      <c r="P82" s="91">
        <f>P16+P24+P29+P36+P43+P45+P47+P49</f>
        <v>0</v>
      </c>
      <c r="Q82" s="92">
        <f>SUM(Q72:Q81)+Q16+Q24+Q29+Q36+Q43+Q45+Q47+Q49+Q51+Q56+Q61+Q66</f>
        <v>-196070.39999999997</v>
      </c>
      <c r="R82" s="91">
        <f>R16+R24+R29+R36+R43+R45+R47+R49</f>
        <v>0</v>
      </c>
      <c r="S82" s="92">
        <f>SUM(S72:S81)+S16+S24+S29+S36+S43+S45+S47+S49+S51+S56+S61+S66</f>
        <v>-3354380.17</v>
      </c>
      <c r="T82" s="91">
        <f>T16+T24+T29+T36+T43+T45+T47+T49</f>
        <v>0</v>
      </c>
      <c r="U82" s="92">
        <f>SUM(U72:U81)+U16+U24+U29+U36+U43+U45+U47+U49+U51+U56+U61+U66</f>
        <v>3439000.95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79"/>
  <sheetViews>
    <sheetView zoomScale="75" workbookViewId="0">
      <pane xSplit="3" ySplit="9" topLeftCell="N58" activePane="bottomRight" state="frozen"/>
      <selection activeCell="T9" sqref="T9"/>
      <selection pane="topRight" activeCell="T9" sqref="T9"/>
      <selection pane="bottomLeft" activeCell="T9" sqref="T9"/>
      <selection pane="bottomRight" activeCell="U90" sqref="U9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1" width="15.42578125" customWidth="1"/>
    <col min="22" max="41" width="15.42578125" hidden="1" customWidth="1"/>
    <col min="42" max="6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">
        <v>221</v>
      </c>
      <c r="M8" s="27"/>
      <c r="N8" s="26" t="s">
        <v>222</v>
      </c>
      <c r="O8" s="27"/>
      <c r="P8" s="26" t="s">
        <v>223</v>
      </c>
      <c r="Q8" s="27"/>
      <c r="R8" s="26" t="s">
        <v>224</v>
      </c>
      <c r="S8" s="27"/>
      <c r="T8" s="26" t="s">
        <v>225</v>
      </c>
      <c r="U8" s="27"/>
      <c r="V8" s="26" t="s">
        <v>100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5736188</v>
      </c>
      <c r="E11" s="38">
        <f>SUM(G11,I11,K11,M11,O11,Q11,S11,U11,W11,Y11,AA11,AC11,AE11)</f>
        <v>15682518.279999999</v>
      </c>
      <c r="F11" s="60">
        <f>'TIE-OUT'!AD11+RECLASS!AD11</f>
        <v>0</v>
      </c>
      <c r="G11" s="38">
        <f>'TIE-OUT'!AE11+RECLASS!AE11</f>
        <v>0</v>
      </c>
      <c r="H11" s="118">
        <f>+Actuals!E404</f>
        <v>5736195</v>
      </c>
      <c r="I11" s="118">
        <f>+Actuals!F404</f>
        <v>19935115.699999999</v>
      </c>
      <c r="J11" s="118">
        <f>+Actuals!G404</f>
        <v>-7</v>
      </c>
      <c r="K11" s="118">
        <f>+Actuals!H404</f>
        <v>-3939142.19</v>
      </c>
      <c r="L11" s="118">
        <f>+Actuals!I404</f>
        <v>0</v>
      </c>
      <c r="M11" s="118">
        <f>+Actuals!J404</f>
        <v>0</v>
      </c>
      <c r="N11" s="118">
        <f>+Actuals!K404</f>
        <v>0</v>
      </c>
      <c r="O11" s="118">
        <f>+Actuals!L404</f>
        <v>311203.49</v>
      </c>
      <c r="P11" s="118">
        <f>+Actuals!M404</f>
        <v>0</v>
      </c>
      <c r="Q11" s="118">
        <v>-624658.72</v>
      </c>
      <c r="R11" s="118">
        <f>+Actuals!O404</f>
        <v>0</v>
      </c>
      <c r="S11" s="118">
        <f>+Actuals!P404</f>
        <v>0</v>
      </c>
      <c r="T11" s="118">
        <f>+Actuals!Q404</f>
        <v>0</v>
      </c>
      <c r="U11" s="118">
        <f>+Actuals!R404</f>
        <v>0</v>
      </c>
      <c r="V11" s="118">
        <f>+Actuals!S404</f>
        <v>0</v>
      </c>
      <c r="W11" s="118">
        <f>+Actuals!T404</f>
        <v>0</v>
      </c>
      <c r="X11" s="118">
        <f>+Actuals!U404</f>
        <v>0</v>
      </c>
      <c r="Y11" s="118">
        <f>+Actuals!V404</f>
        <v>0</v>
      </c>
      <c r="Z11" s="118">
        <f>+Actuals!W404</f>
        <v>0</v>
      </c>
      <c r="AA11" s="118">
        <f>+Actuals!X404</f>
        <v>0</v>
      </c>
      <c r="AB11" s="118">
        <f>+Actuals!Y404</f>
        <v>0</v>
      </c>
      <c r="AC11" s="118">
        <f>+Actuals!Z404</f>
        <v>0</v>
      </c>
      <c r="AD11" s="118">
        <f>+Actuals!AA404</f>
        <v>0</v>
      </c>
      <c r="AE11" s="118">
        <f>+Actuals!AB404</f>
        <v>0</v>
      </c>
      <c r="AF11" s="118">
        <f>+Actuals!AC404</f>
        <v>0</v>
      </c>
      <c r="AG11" s="118">
        <f>+Actuals!AD404</f>
        <v>0</v>
      </c>
      <c r="AH11" s="118">
        <f>+Actuals!AE404</f>
        <v>0</v>
      </c>
      <c r="AI11" s="118">
        <f>+Actuals!AF404</f>
        <v>0</v>
      </c>
      <c r="AJ11" s="118">
        <f>+Actuals!AG404</f>
        <v>0</v>
      </c>
      <c r="AK11" s="118">
        <f>+Actuals!AH404</f>
        <v>0</v>
      </c>
      <c r="AL11" s="118">
        <f>+Actuals!AI404</f>
        <v>0</v>
      </c>
      <c r="AM11" s="118">
        <f>+Actuals!AJ404</f>
        <v>0</v>
      </c>
      <c r="AN11" s="118">
        <f>+Actuals!AK404</f>
        <v>0</v>
      </c>
      <c r="AO11" s="118">
        <f>+Actuals!AL404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-690292.81</v>
      </c>
      <c r="F12" s="60">
        <f>'TIE-OUT'!AD12+RECLASS!AD12</f>
        <v>0</v>
      </c>
      <c r="G12" s="38">
        <f>'TIE-OUT'!AE12+RECLASS!AE12</f>
        <v>-690292.81</v>
      </c>
      <c r="H12" s="118">
        <f>+Actuals!E405</f>
        <v>0</v>
      </c>
      <c r="I12" s="118">
        <f>+Actuals!F405</f>
        <v>0</v>
      </c>
      <c r="J12" s="118">
        <f>+Actuals!G405</f>
        <v>0</v>
      </c>
      <c r="K12" s="216">
        <v>0</v>
      </c>
      <c r="L12" s="118">
        <f>+Actuals!I405</f>
        <v>0</v>
      </c>
      <c r="M12" s="216"/>
      <c r="N12" s="118">
        <f>+Actuals!K405</f>
        <v>0</v>
      </c>
      <c r="O12" s="118">
        <f>+Actuals!L405</f>
        <v>0</v>
      </c>
      <c r="P12" s="118">
        <f>+Actuals!M405</f>
        <v>0</v>
      </c>
      <c r="Q12" s="118">
        <f>+Actuals!N405</f>
        <v>0</v>
      </c>
      <c r="R12" s="118">
        <f>+Actuals!O405</f>
        <v>0</v>
      </c>
      <c r="S12" s="118">
        <f>+Actuals!P405</f>
        <v>0</v>
      </c>
      <c r="T12" s="118">
        <f>+Actuals!Q405</f>
        <v>0</v>
      </c>
      <c r="U12" s="118">
        <f>+Actuals!R405</f>
        <v>0</v>
      </c>
      <c r="V12" s="118">
        <f>+Actuals!S405</f>
        <v>0</v>
      </c>
      <c r="W12" s="118">
        <f>+Actuals!T405</f>
        <v>0</v>
      </c>
      <c r="X12" s="118">
        <f>+Actuals!U405</f>
        <v>0</v>
      </c>
      <c r="Y12" s="118">
        <f>+Actuals!V405</f>
        <v>0</v>
      </c>
      <c r="Z12" s="118">
        <f>+Actuals!W405</f>
        <v>0</v>
      </c>
      <c r="AA12" s="118">
        <f>+Actuals!X405</f>
        <v>0</v>
      </c>
      <c r="AB12" s="118">
        <f>+Actuals!Y405</f>
        <v>0</v>
      </c>
      <c r="AC12" s="118">
        <f>+Actuals!Z405</f>
        <v>0</v>
      </c>
      <c r="AD12" s="118">
        <f>+Actuals!AA405</f>
        <v>0</v>
      </c>
      <c r="AE12" s="118">
        <f>+Actuals!AB405</f>
        <v>0</v>
      </c>
      <c r="AF12" s="118">
        <f>+Actuals!AC405</f>
        <v>0</v>
      </c>
      <c r="AG12" s="118">
        <f>+Actuals!AD405</f>
        <v>0</v>
      </c>
      <c r="AH12" s="118">
        <f>+Actuals!AE405</f>
        <v>0</v>
      </c>
      <c r="AI12" s="118">
        <f>+Actuals!AF405</f>
        <v>0</v>
      </c>
      <c r="AJ12" s="118">
        <f>+Actuals!AG405</f>
        <v>0</v>
      </c>
      <c r="AK12" s="118">
        <f>+Actuals!AH405</f>
        <v>0</v>
      </c>
      <c r="AL12" s="118">
        <f>+Actuals!AI405</f>
        <v>0</v>
      </c>
      <c r="AM12" s="118">
        <f>+Actuals!AJ405</f>
        <v>0</v>
      </c>
      <c r="AN12" s="118">
        <f>+Actuals!AK405</f>
        <v>0</v>
      </c>
      <c r="AO12" s="118">
        <f>+Actuals!AL405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5233176</v>
      </c>
      <c r="E13" s="38">
        <f t="shared" si="0"/>
        <v>14876167</v>
      </c>
      <c r="F13" s="60">
        <f>'TIE-OUT'!AD13+RECLASS!AD13</f>
        <v>0</v>
      </c>
      <c r="G13" s="38">
        <f>'TIE-OUT'!AE13+RECLASS!AE13</f>
        <v>0</v>
      </c>
      <c r="H13" s="118">
        <f>+Actuals!E406</f>
        <v>304676</v>
      </c>
      <c r="I13" s="118">
        <f>+Actuals!F406</f>
        <v>873663</v>
      </c>
      <c r="J13" s="118">
        <f>+Actuals!G406</f>
        <v>0</v>
      </c>
      <c r="K13" s="118">
        <f>+Actuals!H406</f>
        <v>0</v>
      </c>
      <c r="L13" s="118">
        <f>+Actuals!I406</f>
        <v>0</v>
      </c>
      <c r="M13" s="118">
        <f>+Actuals!J406</f>
        <v>0</v>
      </c>
      <c r="N13" s="118">
        <f>+Actuals!K406</f>
        <v>4928500</v>
      </c>
      <c r="O13" s="118">
        <f>+Actuals!L406</f>
        <v>14002504</v>
      </c>
      <c r="P13" s="118">
        <f>+Actuals!M406</f>
        <v>0</v>
      </c>
      <c r="Q13" s="118">
        <f>+Actuals!N406</f>
        <v>0</v>
      </c>
      <c r="R13" s="118">
        <f>+Actuals!O406</f>
        <v>0</v>
      </c>
      <c r="S13" s="118">
        <f>+Actuals!P406</f>
        <v>0</v>
      </c>
      <c r="T13" s="118">
        <f>+Actuals!Q406</f>
        <v>0</v>
      </c>
      <c r="U13" s="118">
        <f>+Actuals!R406</f>
        <v>0</v>
      </c>
      <c r="V13" s="118">
        <f>+Actuals!S406</f>
        <v>0</v>
      </c>
      <c r="W13" s="118">
        <f>+Actuals!T406</f>
        <v>0</v>
      </c>
      <c r="X13" s="118">
        <f>+Actuals!U406</f>
        <v>0</v>
      </c>
      <c r="Y13" s="118">
        <f>+Actuals!V406</f>
        <v>0</v>
      </c>
      <c r="Z13" s="118">
        <f>+Actuals!W406</f>
        <v>0</v>
      </c>
      <c r="AA13" s="118">
        <f>+Actuals!X406</f>
        <v>0</v>
      </c>
      <c r="AB13" s="118">
        <f>+Actuals!Y406</f>
        <v>0</v>
      </c>
      <c r="AC13" s="118">
        <f>+Actuals!Z406</f>
        <v>0</v>
      </c>
      <c r="AD13" s="118">
        <f>+Actuals!AA406</f>
        <v>0</v>
      </c>
      <c r="AE13" s="118">
        <f>+Actuals!AB406</f>
        <v>0</v>
      </c>
      <c r="AF13" s="118">
        <f>+Actuals!AC406</f>
        <v>0</v>
      </c>
      <c r="AG13" s="118">
        <f>+Actuals!AD406</f>
        <v>0</v>
      </c>
      <c r="AH13" s="118">
        <f>+Actuals!AE406</f>
        <v>0</v>
      </c>
      <c r="AI13" s="118">
        <f>+Actuals!AF406</f>
        <v>0</v>
      </c>
      <c r="AJ13" s="118">
        <f>+Actuals!AG406</f>
        <v>0</v>
      </c>
      <c r="AK13" s="118">
        <f>+Actuals!AH406</f>
        <v>0</v>
      </c>
      <c r="AL13" s="118">
        <f>+Actuals!AI406</f>
        <v>0</v>
      </c>
      <c r="AM13" s="118">
        <f>+Actuals!AJ406</f>
        <v>0</v>
      </c>
      <c r="AN13" s="118">
        <f>+Actuals!AK406</f>
        <v>0</v>
      </c>
      <c r="AO13" s="118">
        <f>+Actuals!AL406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'TIE-OUT'!AD14+RECLASS!AD14</f>
        <v>0</v>
      </c>
      <c r="G14" s="38">
        <f>'TIE-OUT'!AE14+RECLASS!AE14</f>
        <v>0</v>
      </c>
      <c r="H14" s="118">
        <f>+Actuals!E407</f>
        <v>0</v>
      </c>
      <c r="I14" s="118">
        <f>+Actuals!F407</f>
        <v>0</v>
      </c>
      <c r="J14" s="118">
        <f>+Actuals!G407</f>
        <v>0</v>
      </c>
      <c r="K14" s="118">
        <f>+Actuals!H407</f>
        <v>0</v>
      </c>
      <c r="L14" s="118">
        <f>+Actuals!I407</f>
        <v>0</v>
      </c>
      <c r="M14" s="118">
        <f>+Actuals!J407</f>
        <v>0</v>
      </c>
      <c r="N14" s="118">
        <f>+Actuals!K407</f>
        <v>0</v>
      </c>
      <c r="O14" s="118">
        <f>+Actuals!L407</f>
        <v>0</v>
      </c>
      <c r="P14" s="118">
        <f>+Actuals!M407</f>
        <v>0</v>
      </c>
      <c r="Q14" s="118">
        <f>+Actuals!N407</f>
        <v>0</v>
      </c>
      <c r="R14" s="118">
        <f>+Actuals!O407</f>
        <v>0</v>
      </c>
      <c r="S14" s="118">
        <f>+Actuals!P407</f>
        <v>0</v>
      </c>
      <c r="T14" s="118">
        <f>+Actuals!Q407</f>
        <v>0</v>
      </c>
      <c r="U14" s="118">
        <f>+Actuals!R407</f>
        <v>0</v>
      </c>
      <c r="V14" s="118">
        <f>+Actuals!S407</f>
        <v>0</v>
      </c>
      <c r="W14" s="118">
        <f>+Actuals!T407</f>
        <v>0</v>
      </c>
      <c r="X14" s="118">
        <f>+Actuals!U407</f>
        <v>0</v>
      </c>
      <c r="Y14" s="118">
        <f>+Actuals!V407</f>
        <v>0</v>
      </c>
      <c r="Z14" s="118">
        <f>+Actuals!W407</f>
        <v>0</v>
      </c>
      <c r="AA14" s="118">
        <f>+Actuals!X407</f>
        <v>0</v>
      </c>
      <c r="AB14" s="118">
        <f>+Actuals!Y407</f>
        <v>0</v>
      </c>
      <c r="AC14" s="118">
        <f>+Actuals!Z407</f>
        <v>0</v>
      </c>
      <c r="AD14" s="118">
        <f>+Actuals!AA407</f>
        <v>0</v>
      </c>
      <c r="AE14" s="118">
        <f>+Actuals!AB407</f>
        <v>0</v>
      </c>
      <c r="AF14" s="118">
        <f>+Actuals!AC407</f>
        <v>0</v>
      </c>
      <c r="AG14" s="118">
        <f>+Actuals!AD407</f>
        <v>0</v>
      </c>
      <c r="AH14" s="118">
        <f>+Actuals!AE407</f>
        <v>0</v>
      </c>
      <c r="AI14" s="118">
        <f>+Actuals!AF407</f>
        <v>0</v>
      </c>
      <c r="AJ14" s="118">
        <f>+Actuals!AG407</f>
        <v>0</v>
      </c>
      <c r="AK14" s="118">
        <f>+Actuals!AH407</f>
        <v>0</v>
      </c>
      <c r="AL14" s="118">
        <f>+Actuals!AI407</f>
        <v>0</v>
      </c>
      <c r="AM14" s="118">
        <f>+Actuals!AJ407</f>
        <v>0</v>
      </c>
      <c r="AN14" s="118">
        <f>+Actuals!AK407</f>
        <v>0</v>
      </c>
      <c r="AO14" s="118">
        <f>+Actuals!AL407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47411</v>
      </c>
      <c r="F15" s="81">
        <f>'TIE-OUT'!AD15+RECLASS!AD15</f>
        <v>0</v>
      </c>
      <c r="G15" s="82">
        <f>'TIE-OUT'!AE15+RECLASS!AE15</f>
        <v>0</v>
      </c>
      <c r="H15" s="118">
        <f>+Actuals!E408</f>
        <v>0</v>
      </c>
      <c r="I15" s="118">
        <f>+Actuals!F408</f>
        <v>0</v>
      </c>
      <c r="J15" s="118">
        <f>+Actuals!G408</f>
        <v>0</v>
      </c>
      <c r="K15" s="118">
        <f>+Actuals!H408</f>
        <v>0</v>
      </c>
      <c r="L15" s="118">
        <f>+Actuals!I408</f>
        <v>0</v>
      </c>
      <c r="M15" s="118">
        <f>+Actuals!J408</f>
        <v>47411</v>
      </c>
      <c r="N15" s="118">
        <f>+Actuals!K408</f>
        <v>0</v>
      </c>
      <c r="O15" s="118">
        <f>+Actuals!L408</f>
        <v>0</v>
      </c>
      <c r="P15" s="118">
        <f>+Actuals!M408</f>
        <v>0</v>
      </c>
      <c r="Q15" s="118">
        <f>+Actuals!N408</f>
        <v>0</v>
      </c>
      <c r="R15" s="118">
        <f>+Actuals!O408</f>
        <v>0</v>
      </c>
      <c r="S15" s="118">
        <f>+Actuals!P408</f>
        <v>0</v>
      </c>
      <c r="T15" s="118">
        <f>+Actuals!Q408</f>
        <v>0</v>
      </c>
      <c r="U15" s="118">
        <f>+Actuals!R408</f>
        <v>0</v>
      </c>
      <c r="V15" s="118">
        <f>+Actuals!S408</f>
        <v>0</v>
      </c>
      <c r="W15" s="118">
        <f>+Actuals!T408</f>
        <v>0</v>
      </c>
      <c r="X15" s="118">
        <f>+Actuals!U408</f>
        <v>0</v>
      </c>
      <c r="Y15" s="118">
        <f>+Actuals!V408</f>
        <v>0</v>
      </c>
      <c r="Z15" s="118">
        <f>+Actuals!W408</f>
        <v>0</v>
      </c>
      <c r="AA15" s="118">
        <f>+Actuals!X408</f>
        <v>0</v>
      </c>
      <c r="AB15" s="118">
        <f>+Actuals!Y408</f>
        <v>0</v>
      </c>
      <c r="AC15" s="118">
        <f>+Actuals!Z408</f>
        <v>0</v>
      </c>
      <c r="AD15" s="118">
        <f>+Actuals!AA408</f>
        <v>0</v>
      </c>
      <c r="AE15" s="118">
        <f>+Actuals!AB408</f>
        <v>0</v>
      </c>
      <c r="AF15" s="118">
        <f>+Actuals!AC408</f>
        <v>0</v>
      </c>
      <c r="AG15" s="118">
        <f>+Actuals!AD408</f>
        <v>0</v>
      </c>
      <c r="AH15" s="118">
        <f>+Actuals!AE408</f>
        <v>0</v>
      </c>
      <c r="AI15" s="118">
        <f>+Actuals!AF408</f>
        <v>0</v>
      </c>
      <c r="AJ15" s="118">
        <f>+Actuals!AG408</f>
        <v>0</v>
      </c>
      <c r="AK15" s="118">
        <f>+Actuals!AH408</f>
        <v>0</v>
      </c>
      <c r="AL15" s="118">
        <f>+Actuals!AI408</f>
        <v>0</v>
      </c>
      <c r="AM15" s="118">
        <f>+Actuals!AJ408</f>
        <v>0</v>
      </c>
      <c r="AN15" s="118">
        <f>+Actuals!AK408</f>
        <v>0</v>
      </c>
      <c r="AO15" s="118">
        <f>+Actuals!AL408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10969364</v>
      </c>
      <c r="E16" s="39">
        <f t="shared" si="1"/>
        <v>29915803.469999999</v>
      </c>
      <c r="F16" s="61">
        <f t="shared" si="1"/>
        <v>0</v>
      </c>
      <c r="G16" s="39">
        <f t="shared" si="1"/>
        <v>-690292.81</v>
      </c>
      <c r="H16" s="61">
        <f t="shared" si="1"/>
        <v>6040871</v>
      </c>
      <c r="I16" s="61">
        <f t="shared" si="1"/>
        <v>20808778.699999999</v>
      </c>
      <c r="J16" s="61">
        <f t="shared" si="1"/>
        <v>-7</v>
      </c>
      <c r="K16" s="61">
        <f t="shared" si="1"/>
        <v>-3939142.19</v>
      </c>
      <c r="L16" s="61">
        <f>SUM(L11:L15)</f>
        <v>0</v>
      </c>
      <c r="M16" s="61">
        <f>SUM(M11:M15)</f>
        <v>47411</v>
      </c>
      <c r="N16" s="61">
        <f t="shared" si="1"/>
        <v>4928500</v>
      </c>
      <c r="O16" s="61">
        <f t="shared" si="1"/>
        <v>14313707.49</v>
      </c>
      <c r="P16" s="61">
        <f t="shared" si="1"/>
        <v>0</v>
      </c>
      <c r="Q16" s="61">
        <f t="shared" si="1"/>
        <v>-624658.72</v>
      </c>
      <c r="R16" s="61">
        <f t="shared" si="1"/>
        <v>0</v>
      </c>
      <c r="S16" s="61">
        <f t="shared" si="1"/>
        <v>0</v>
      </c>
      <c r="T16" s="61">
        <f t="shared" si="1"/>
        <v>0</v>
      </c>
      <c r="U16" s="61">
        <f t="shared" si="1"/>
        <v>0</v>
      </c>
      <c r="V16" s="61">
        <f t="shared" si="1"/>
        <v>0</v>
      </c>
      <c r="W16" s="61">
        <f t="shared" si="1"/>
        <v>0</v>
      </c>
      <c r="X16" s="61">
        <f t="shared" si="1"/>
        <v>0</v>
      </c>
      <c r="Y16" s="61">
        <f t="shared" si="1"/>
        <v>0</v>
      </c>
      <c r="Z16" s="61">
        <f t="shared" si="1"/>
        <v>0</v>
      </c>
      <c r="AA16" s="61">
        <f t="shared" si="1"/>
        <v>0</v>
      </c>
      <c r="AB16" s="61">
        <f t="shared" si="1"/>
        <v>0</v>
      </c>
      <c r="AC16" s="61">
        <f t="shared" si="1"/>
        <v>0</v>
      </c>
      <c r="AD16" s="61">
        <f t="shared" si="1"/>
        <v>0</v>
      </c>
      <c r="AE16" s="61">
        <f t="shared" si="1"/>
        <v>0</v>
      </c>
      <c r="AF16" s="61">
        <f t="shared" si="1"/>
        <v>0</v>
      </c>
      <c r="AG16" s="61">
        <f t="shared" si="1"/>
        <v>0</v>
      </c>
      <c r="AH16" s="61">
        <f t="shared" si="1"/>
        <v>0</v>
      </c>
      <c r="AI16" s="61">
        <f t="shared" si="1"/>
        <v>0</v>
      </c>
      <c r="AJ16" s="61">
        <f t="shared" si="1"/>
        <v>0</v>
      </c>
      <c r="AK16" s="61">
        <f t="shared" si="1"/>
        <v>0</v>
      </c>
      <c r="AL16" s="61">
        <f t="shared" si="1"/>
        <v>0</v>
      </c>
      <c r="AM16" s="61">
        <f t="shared" si="1"/>
        <v>0</v>
      </c>
      <c r="AN16" s="61">
        <f t="shared" si="1"/>
        <v>0</v>
      </c>
      <c r="AO16" s="61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-900825</v>
      </c>
      <c r="E19" s="38">
        <f t="shared" si="2"/>
        <v>-2109354.31</v>
      </c>
      <c r="F19" s="64">
        <f>'TIE-OUT'!AD19+RECLASS!AD19</f>
        <v>0</v>
      </c>
      <c r="G19" s="68">
        <f>'TIE-OUT'!AE19+RECLASS!AE19</f>
        <v>0</v>
      </c>
      <c r="H19" s="118">
        <f>+Actuals!E409</f>
        <v>-900825</v>
      </c>
      <c r="I19" s="118">
        <f>+Actuals!F409</f>
        <v>-2577650.23</v>
      </c>
      <c r="J19" s="118">
        <f>+Actuals!G409</f>
        <v>0</v>
      </c>
      <c r="K19" s="118">
        <f>+Actuals!H409</f>
        <v>-194794.04</v>
      </c>
      <c r="L19" s="118">
        <f>+Actuals!I409</f>
        <v>0</v>
      </c>
      <c r="M19" s="118">
        <f>+Actuals!J409</f>
        <v>0</v>
      </c>
      <c r="N19" s="118">
        <f>+Actuals!K409</f>
        <v>0</v>
      </c>
      <c r="O19" s="118">
        <f>+Actuals!L409</f>
        <v>663089.96</v>
      </c>
      <c r="P19" s="118">
        <f>+Actuals!M409</f>
        <v>0</v>
      </c>
      <c r="Q19" s="118">
        <f>+Actuals!N409</f>
        <v>0</v>
      </c>
      <c r="R19" s="118">
        <f>+Actuals!O409</f>
        <v>0</v>
      </c>
      <c r="S19" s="118">
        <f>+Actuals!P409</f>
        <v>0</v>
      </c>
      <c r="T19" s="118">
        <f>+Actuals!Q409</f>
        <v>0</v>
      </c>
      <c r="U19" s="118">
        <f>+Actuals!R409</f>
        <v>0</v>
      </c>
      <c r="V19" s="118">
        <f>+Actuals!S409</f>
        <v>0</v>
      </c>
      <c r="W19" s="118">
        <f>+Actuals!T409</f>
        <v>0</v>
      </c>
      <c r="X19" s="118">
        <f>+Actuals!U409</f>
        <v>0</v>
      </c>
      <c r="Y19" s="118">
        <f>+Actuals!V409</f>
        <v>0</v>
      </c>
      <c r="Z19" s="118">
        <f>+Actuals!W409</f>
        <v>0</v>
      </c>
      <c r="AA19" s="118">
        <f>+Actuals!X409</f>
        <v>0</v>
      </c>
      <c r="AB19" s="118">
        <f>+Actuals!Y409</f>
        <v>0</v>
      </c>
      <c r="AC19" s="118">
        <f>+Actuals!Z409</f>
        <v>0</v>
      </c>
      <c r="AD19" s="118">
        <f>+Actuals!AA409</f>
        <v>0</v>
      </c>
      <c r="AE19" s="118">
        <f>+Actuals!AB409</f>
        <v>0</v>
      </c>
      <c r="AF19" s="118">
        <f>+Actuals!AC409</f>
        <v>0</v>
      </c>
      <c r="AG19" s="118">
        <f>+Actuals!AD409</f>
        <v>0</v>
      </c>
      <c r="AH19" s="118">
        <f>+Actuals!AE409</f>
        <v>0</v>
      </c>
      <c r="AI19" s="118">
        <f>+Actuals!AF409</f>
        <v>0</v>
      </c>
      <c r="AJ19" s="118">
        <f>+Actuals!AG409</f>
        <v>0</v>
      </c>
      <c r="AK19" s="118">
        <f>+Actuals!AH409</f>
        <v>0</v>
      </c>
      <c r="AL19" s="118">
        <f>+Actuals!AI409</f>
        <v>0</v>
      </c>
      <c r="AM19" s="118">
        <f>+Actuals!AJ409</f>
        <v>0</v>
      </c>
      <c r="AN19" s="118">
        <f>+Actuals!AK409</f>
        <v>0</v>
      </c>
      <c r="AO19" s="118">
        <f>+Actuals!AL409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-66483.69</v>
      </c>
      <c r="F20" s="60">
        <f>'TIE-OUT'!AD20+RECLASS!AD20</f>
        <v>0</v>
      </c>
      <c r="G20" s="38">
        <f>'TIE-OUT'!AE20+RECLASS!AE20</f>
        <v>-66483.69</v>
      </c>
      <c r="H20" s="118">
        <f>+Actuals!E410</f>
        <v>0</v>
      </c>
      <c r="I20" s="118">
        <f>+Actuals!F410</f>
        <v>0</v>
      </c>
      <c r="J20" s="118">
        <f>+Actuals!G410</f>
        <v>0</v>
      </c>
      <c r="K20" s="118">
        <f>+Actuals!H410</f>
        <v>0</v>
      </c>
      <c r="L20" s="118">
        <f>+Actuals!I410</f>
        <v>0</v>
      </c>
      <c r="M20" s="118">
        <f>+Actuals!J410</f>
        <v>0</v>
      </c>
      <c r="N20" s="118">
        <f>+Actuals!K410</f>
        <v>0</v>
      </c>
      <c r="O20" s="118">
        <f>+Actuals!L410</f>
        <v>0</v>
      </c>
      <c r="P20" s="118">
        <f>+Actuals!M410</f>
        <v>0</v>
      </c>
      <c r="Q20" s="118">
        <f>+Actuals!N410</f>
        <v>0</v>
      </c>
      <c r="R20" s="118">
        <f>+Actuals!O410</f>
        <v>0</v>
      </c>
      <c r="S20" s="118">
        <f>+Actuals!P410</f>
        <v>0</v>
      </c>
      <c r="T20" s="118">
        <f>+Actuals!Q410</f>
        <v>0</v>
      </c>
      <c r="U20" s="118">
        <f>+Actuals!R410</f>
        <v>0</v>
      </c>
      <c r="V20" s="118">
        <f>+Actuals!S410</f>
        <v>0</v>
      </c>
      <c r="W20" s="118">
        <f>+Actuals!T410</f>
        <v>0</v>
      </c>
      <c r="X20" s="118">
        <f>+Actuals!U410</f>
        <v>0</v>
      </c>
      <c r="Y20" s="118">
        <f>+Actuals!V410</f>
        <v>0</v>
      </c>
      <c r="Z20" s="118">
        <f>+Actuals!W410</f>
        <v>0</v>
      </c>
      <c r="AA20" s="118">
        <f>+Actuals!X410</f>
        <v>0</v>
      </c>
      <c r="AB20" s="118">
        <f>+Actuals!Y410</f>
        <v>0</v>
      </c>
      <c r="AC20" s="118">
        <f>+Actuals!Z410</f>
        <v>0</v>
      </c>
      <c r="AD20" s="118">
        <f>+Actuals!AA410</f>
        <v>0</v>
      </c>
      <c r="AE20" s="118">
        <f>+Actuals!AB410</f>
        <v>0</v>
      </c>
      <c r="AF20" s="118">
        <f>+Actuals!AC410</f>
        <v>0</v>
      </c>
      <c r="AG20" s="118">
        <f>+Actuals!AD410</f>
        <v>0</v>
      </c>
      <c r="AH20" s="118">
        <f>+Actuals!AE410</f>
        <v>0</v>
      </c>
      <c r="AI20" s="118">
        <f>+Actuals!AF410</f>
        <v>0</v>
      </c>
      <c r="AJ20" s="118">
        <f>+Actuals!AG410</f>
        <v>0</v>
      </c>
      <c r="AK20" s="118">
        <f>+Actuals!AH410</f>
        <v>0</v>
      </c>
      <c r="AL20" s="118">
        <f>+Actuals!AI410</f>
        <v>0</v>
      </c>
      <c r="AM20" s="118">
        <f>+Actuals!AJ410</f>
        <v>0</v>
      </c>
      <c r="AN20" s="118">
        <f>+Actuals!AK410</f>
        <v>0</v>
      </c>
      <c r="AO20" s="118">
        <f>+Actuals!AL410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-10148038</v>
      </c>
      <c r="E21" s="38">
        <f t="shared" si="2"/>
        <v>-27401898</v>
      </c>
      <c r="F21" s="60">
        <f>'TIE-OUT'!AD21+RECLASS!AD21</f>
        <v>0</v>
      </c>
      <c r="G21" s="38">
        <f>'TIE-OUT'!AE21+RECLASS!AE21</f>
        <v>0</v>
      </c>
      <c r="H21" s="118">
        <f>+Actuals!E411</f>
        <v>-2193345</v>
      </c>
      <c r="I21" s="118">
        <f>+Actuals!F411</f>
        <v>-5837374</v>
      </c>
      <c r="J21" s="118">
        <f>+Actuals!G411</f>
        <v>-27226</v>
      </c>
      <c r="K21" s="118">
        <f>+Actuals!H411</f>
        <v>-81106</v>
      </c>
      <c r="L21" s="118">
        <f>+Actuals!I411</f>
        <v>0</v>
      </c>
      <c r="M21" s="118">
        <f>+Actuals!J411</f>
        <v>0</v>
      </c>
      <c r="N21" s="118">
        <f>+Actuals!K411</f>
        <v>-7927467</v>
      </c>
      <c r="O21" s="118">
        <f>+Actuals!L411</f>
        <v>-21483418</v>
      </c>
      <c r="P21" s="118">
        <f>+Actuals!M411</f>
        <v>0</v>
      </c>
      <c r="Q21" s="118">
        <f>+Actuals!N411</f>
        <v>0</v>
      </c>
      <c r="R21" s="118">
        <f>+Actuals!O411</f>
        <v>0</v>
      </c>
      <c r="S21" s="118">
        <f>+Actuals!P411</f>
        <v>0</v>
      </c>
      <c r="T21" s="118">
        <f>+Actuals!Q411</f>
        <v>0</v>
      </c>
      <c r="U21" s="118">
        <f>+Actuals!R411</f>
        <v>0</v>
      </c>
      <c r="V21" s="118">
        <f>+Actuals!S411</f>
        <v>0</v>
      </c>
      <c r="W21" s="118">
        <f>+Actuals!T411</f>
        <v>0</v>
      </c>
      <c r="X21" s="118">
        <f>+Actuals!U411</f>
        <v>0</v>
      </c>
      <c r="Y21" s="118">
        <f>+Actuals!V411</f>
        <v>0</v>
      </c>
      <c r="Z21" s="118">
        <f>+Actuals!W411</f>
        <v>0</v>
      </c>
      <c r="AA21" s="118">
        <f>+Actuals!X411</f>
        <v>0</v>
      </c>
      <c r="AB21" s="118">
        <f>+Actuals!Y411</f>
        <v>0</v>
      </c>
      <c r="AC21" s="118">
        <f>+Actuals!Z411</f>
        <v>0</v>
      </c>
      <c r="AD21" s="118">
        <f>+Actuals!AA411</f>
        <v>0</v>
      </c>
      <c r="AE21" s="118">
        <f>+Actuals!AB411</f>
        <v>0</v>
      </c>
      <c r="AF21" s="118">
        <f>+Actuals!AC411</f>
        <v>0</v>
      </c>
      <c r="AG21" s="118">
        <f>+Actuals!AD411</f>
        <v>0</v>
      </c>
      <c r="AH21" s="118">
        <f>+Actuals!AE411</f>
        <v>0</v>
      </c>
      <c r="AI21" s="118">
        <f>+Actuals!AF411</f>
        <v>0</v>
      </c>
      <c r="AJ21" s="118">
        <f>+Actuals!AG411</f>
        <v>0</v>
      </c>
      <c r="AK21" s="118">
        <f>+Actuals!AH411</f>
        <v>0</v>
      </c>
      <c r="AL21" s="118">
        <f>+Actuals!AI411</f>
        <v>0</v>
      </c>
      <c r="AM21" s="118">
        <f>+Actuals!AJ411</f>
        <v>0</v>
      </c>
      <c r="AN21" s="118">
        <f>+Actuals!AK411</f>
        <v>0</v>
      </c>
      <c r="AO21" s="118">
        <f>+Actuals!AL411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'TIE-OUT'!AD22+RECLASS!AD22</f>
        <v>0</v>
      </c>
      <c r="G22" s="38">
        <f>'TIE-OUT'!AE22+RECLASS!AE22</f>
        <v>0</v>
      </c>
      <c r="H22" s="118">
        <f>+Actuals!E412</f>
        <v>0</v>
      </c>
      <c r="I22" s="118">
        <f>+Actuals!F412</f>
        <v>0</v>
      </c>
      <c r="J22" s="118">
        <f>+Actuals!G412</f>
        <v>0</v>
      </c>
      <c r="K22" s="118">
        <f>+Actuals!H412</f>
        <v>0</v>
      </c>
      <c r="L22" s="118">
        <f>+Actuals!I412</f>
        <v>0</v>
      </c>
      <c r="M22" s="118">
        <f>+Actuals!J412</f>
        <v>0</v>
      </c>
      <c r="N22" s="118">
        <f>+Actuals!K412</f>
        <v>0</v>
      </c>
      <c r="O22" s="118">
        <f>+Actuals!L412</f>
        <v>0</v>
      </c>
      <c r="P22" s="118">
        <f>+Actuals!M412</f>
        <v>0</v>
      </c>
      <c r="Q22" s="118">
        <f>+Actuals!N412</f>
        <v>0</v>
      </c>
      <c r="R22" s="118">
        <f>+Actuals!O412</f>
        <v>0</v>
      </c>
      <c r="S22" s="118">
        <f>+Actuals!P412</f>
        <v>0</v>
      </c>
      <c r="T22" s="118">
        <f>+Actuals!Q412</f>
        <v>0</v>
      </c>
      <c r="U22" s="118">
        <f>+Actuals!R412</f>
        <v>0</v>
      </c>
      <c r="V22" s="118">
        <f>+Actuals!S412</f>
        <v>0</v>
      </c>
      <c r="W22" s="118">
        <f>+Actuals!T412</f>
        <v>0</v>
      </c>
      <c r="X22" s="118">
        <f>+Actuals!U412</f>
        <v>0</v>
      </c>
      <c r="Y22" s="118">
        <f>+Actuals!V412</f>
        <v>0</v>
      </c>
      <c r="Z22" s="118">
        <f>+Actuals!W412</f>
        <v>0</v>
      </c>
      <c r="AA22" s="118">
        <f>+Actuals!X412</f>
        <v>0</v>
      </c>
      <c r="AB22" s="118">
        <f>+Actuals!Y412</f>
        <v>0</v>
      </c>
      <c r="AC22" s="118">
        <f>+Actuals!Z412</f>
        <v>0</v>
      </c>
      <c r="AD22" s="118">
        <f>+Actuals!AA412</f>
        <v>0</v>
      </c>
      <c r="AE22" s="118">
        <f>+Actuals!AB412</f>
        <v>0</v>
      </c>
      <c r="AF22" s="118">
        <f>+Actuals!AC412</f>
        <v>0</v>
      </c>
      <c r="AG22" s="118">
        <f>+Actuals!AD412</f>
        <v>0</v>
      </c>
      <c r="AH22" s="118">
        <f>+Actuals!AE412</f>
        <v>0</v>
      </c>
      <c r="AI22" s="118">
        <f>+Actuals!AF412</f>
        <v>0</v>
      </c>
      <c r="AJ22" s="118">
        <f>+Actuals!AG412</f>
        <v>0</v>
      </c>
      <c r="AK22" s="118">
        <f>+Actuals!AH412</f>
        <v>0</v>
      </c>
      <c r="AL22" s="118">
        <f>+Actuals!AI412</f>
        <v>0</v>
      </c>
      <c r="AM22" s="118">
        <f>+Actuals!AJ412</f>
        <v>0</v>
      </c>
      <c r="AN22" s="118">
        <f>+Actuals!AK412</f>
        <v>0</v>
      </c>
      <c r="AO22" s="118">
        <f>+Actuals!AL412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'TIE-OUT'!AD23+RECLASS!AD23</f>
        <v>0</v>
      </c>
      <c r="G23" s="82">
        <f>'TIE-OUT'!AE23+RECLASS!AE23</f>
        <v>0</v>
      </c>
      <c r="H23" s="118">
        <f>+Actuals!E413</f>
        <v>0</v>
      </c>
      <c r="I23" s="118">
        <f>+Actuals!F413</f>
        <v>0</v>
      </c>
      <c r="J23" s="118">
        <f>+Actuals!G413</f>
        <v>0</v>
      </c>
      <c r="K23" s="118">
        <f>+Actuals!H413</f>
        <v>0</v>
      </c>
      <c r="L23" s="118">
        <f>+Actuals!I413</f>
        <v>0</v>
      </c>
      <c r="M23" s="118">
        <f>+Actuals!J413</f>
        <v>0</v>
      </c>
      <c r="N23" s="118">
        <f>+Actuals!K413</f>
        <v>0</v>
      </c>
      <c r="O23" s="118">
        <f>+Actuals!L413</f>
        <v>0</v>
      </c>
      <c r="P23" s="118">
        <f>+Actuals!M413</f>
        <v>0</v>
      </c>
      <c r="Q23" s="118">
        <f>+Actuals!N413</f>
        <v>0</v>
      </c>
      <c r="R23" s="118">
        <f>+Actuals!O413</f>
        <v>0</v>
      </c>
      <c r="S23" s="118">
        <f>+Actuals!P413</f>
        <v>0</v>
      </c>
      <c r="T23" s="118">
        <f>+Actuals!Q413</f>
        <v>0</v>
      </c>
      <c r="U23" s="118">
        <f>+Actuals!R413</f>
        <v>0</v>
      </c>
      <c r="V23" s="118">
        <f>+Actuals!S413</f>
        <v>0</v>
      </c>
      <c r="W23" s="118">
        <f>+Actuals!T413</f>
        <v>0</v>
      </c>
      <c r="X23" s="118">
        <f>+Actuals!U413</f>
        <v>0</v>
      </c>
      <c r="Y23" s="118">
        <f>+Actuals!V413</f>
        <v>0</v>
      </c>
      <c r="Z23" s="118">
        <f>+Actuals!W413</f>
        <v>0</v>
      </c>
      <c r="AA23" s="118">
        <f>+Actuals!X413</f>
        <v>0</v>
      </c>
      <c r="AB23" s="118">
        <f>+Actuals!Y413</f>
        <v>0</v>
      </c>
      <c r="AC23" s="118">
        <f>+Actuals!Z413</f>
        <v>0</v>
      </c>
      <c r="AD23" s="118">
        <f>+Actuals!AA413</f>
        <v>0</v>
      </c>
      <c r="AE23" s="118">
        <f>+Actuals!AB413</f>
        <v>0</v>
      </c>
      <c r="AF23" s="118">
        <f>+Actuals!AC413</f>
        <v>0</v>
      </c>
      <c r="AG23" s="118">
        <f>+Actuals!AD413</f>
        <v>0</v>
      </c>
      <c r="AH23" s="118">
        <f>+Actuals!AE413</f>
        <v>0</v>
      </c>
      <c r="AI23" s="118">
        <f>+Actuals!AF413</f>
        <v>0</v>
      </c>
      <c r="AJ23" s="118">
        <f>+Actuals!AG413</f>
        <v>0</v>
      </c>
      <c r="AK23" s="118">
        <f>+Actuals!AH413</f>
        <v>0</v>
      </c>
      <c r="AL23" s="118">
        <f>+Actuals!AI413</f>
        <v>0</v>
      </c>
      <c r="AM23" s="118">
        <f>+Actuals!AJ413</f>
        <v>0</v>
      </c>
      <c r="AN23" s="118">
        <f>+Actuals!AK413</f>
        <v>0</v>
      </c>
      <c r="AO23" s="118">
        <f>+Actuals!AL413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-11048863</v>
      </c>
      <c r="E24" s="39">
        <f t="shared" si="3"/>
        <v>-29577736</v>
      </c>
      <c r="F24" s="61">
        <f t="shared" si="3"/>
        <v>0</v>
      </c>
      <c r="G24" s="39">
        <f t="shared" si="3"/>
        <v>-66483.69</v>
      </c>
      <c r="H24" s="61">
        <f t="shared" si="3"/>
        <v>-3094170</v>
      </c>
      <c r="I24" s="61">
        <f t="shared" si="3"/>
        <v>-8415024.2300000004</v>
      </c>
      <c r="J24" s="61">
        <f t="shared" si="3"/>
        <v>-27226</v>
      </c>
      <c r="K24" s="61">
        <f t="shared" si="3"/>
        <v>-275900.04000000004</v>
      </c>
      <c r="L24" s="61">
        <f>SUM(L19:L23)</f>
        <v>0</v>
      </c>
      <c r="M24" s="61">
        <f>SUM(M19:M23)</f>
        <v>0</v>
      </c>
      <c r="N24" s="61">
        <f t="shared" si="3"/>
        <v>-7927467</v>
      </c>
      <c r="O24" s="61">
        <f t="shared" si="3"/>
        <v>-20820328.039999999</v>
      </c>
      <c r="P24" s="61">
        <f t="shared" si="3"/>
        <v>0</v>
      </c>
      <c r="Q24" s="61">
        <f t="shared" si="3"/>
        <v>0</v>
      </c>
      <c r="R24" s="61">
        <f t="shared" si="3"/>
        <v>0</v>
      </c>
      <c r="S24" s="61">
        <f t="shared" si="3"/>
        <v>0</v>
      </c>
      <c r="T24" s="61">
        <f t="shared" si="3"/>
        <v>0</v>
      </c>
      <c r="U24" s="61">
        <f t="shared" si="3"/>
        <v>0</v>
      </c>
      <c r="V24" s="61">
        <f t="shared" si="3"/>
        <v>0</v>
      </c>
      <c r="W24" s="61">
        <f t="shared" si="3"/>
        <v>0</v>
      </c>
      <c r="X24" s="61">
        <f t="shared" si="3"/>
        <v>0</v>
      </c>
      <c r="Y24" s="61">
        <f t="shared" si="3"/>
        <v>0</v>
      </c>
      <c r="Z24" s="61">
        <f t="shared" si="3"/>
        <v>0</v>
      </c>
      <c r="AA24" s="61">
        <f t="shared" si="3"/>
        <v>0</v>
      </c>
      <c r="AB24" s="61">
        <f t="shared" si="3"/>
        <v>0</v>
      </c>
      <c r="AC24" s="61">
        <f t="shared" si="3"/>
        <v>0</v>
      </c>
      <c r="AD24" s="61">
        <f t="shared" si="3"/>
        <v>0</v>
      </c>
      <c r="AE24" s="61">
        <f t="shared" si="3"/>
        <v>0</v>
      </c>
      <c r="AF24" s="61">
        <f t="shared" si="3"/>
        <v>0</v>
      </c>
      <c r="AG24" s="61">
        <f t="shared" si="3"/>
        <v>0</v>
      </c>
      <c r="AH24" s="61">
        <f t="shared" si="3"/>
        <v>0</v>
      </c>
      <c r="AI24" s="61">
        <f t="shared" si="3"/>
        <v>0</v>
      </c>
      <c r="AJ24" s="61">
        <f t="shared" si="3"/>
        <v>0</v>
      </c>
      <c r="AK24" s="61">
        <f t="shared" si="3"/>
        <v>0</v>
      </c>
      <c r="AL24" s="61">
        <f t="shared" si="3"/>
        <v>0</v>
      </c>
      <c r="AM24" s="61">
        <f t="shared" si="3"/>
        <v>0</v>
      </c>
      <c r="AN24" s="61">
        <f t="shared" si="3"/>
        <v>0</v>
      </c>
      <c r="AO24" s="61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'TIE-OUT'!AD27+RECLASS!AD27</f>
        <v>0</v>
      </c>
      <c r="G27" s="68">
        <f>'TIE-OUT'!AE27+RECLASS!AE27</f>
        <v>0</v>
      </c>
      <c r="H27" s="118">
        <f>+Actuals!E414</f>
        <v>0</v>
      </c>
      <c r="I27" s="118">
        <f>+Actuals!F414</f>
        <v>0</v>
      </c>
      <c r="J27" s="118">
        <f>+Actuals!G414</f>
        <v>0</v>
      </c>
      <c r="K27" s="118">
        <f>+Actuals!H414</f>
        <v>0</v>
      </c>
      <c r="L27" s="118">
        <f>+Actuals!I414</f>
        <v>0</v>
      </c>
      <c r="M27" s="118">
        <f>+Actuals!J414</f>
        <v>0</v>
      </c>
      <c r="N27" s="118">
        <f>+Actuals!K414</f>
        <v>0</v>
      </c>
      <c r="O27" s="118">
        <f>+Actuals!L414</f>
        <v>0</v>
      </c>
      <c r="P27" s="118">
        <f>+Actuals!M414</f>
        <v>0</v>
      </c>
      <c r="Q27" s="118">
        <f>+Actuals!N414</f>
        <v>0</v>
      </c>
      <c r="R27" s="118">
        <f>+Actuals!O414</f>
        <v>0</v>
      </c>
      <c r="S27" s="118">
        <f>+Actuals!P414</f>
        <v>0</v>
      </c>
      <c r="T27" s="118">
        <f>+Actuals!Q414</f>
        <v>0</v>
      </c>
      <c r="U27" s="118">
        <f>+Actuals!R414</f>
        <v>0</v>
      </c>
      <c r="V27" s="118">
        <f>+Actuals!S414</f>
        <v>0</v>
      </c>
      <c r="W27" s="118">
        <f>+Actuals!T414</f>
        <v>0</v>
      </c>
      <c r="X27" s="118">
        <f>+Actuals!U414</f>
        <v>0</v>
      </c>
      <c r="Y27" s="118">
        <f>+Actuals!V414</f>
        <v>0</v>
      </c>
      <c r="Z27" s="118">
        <f>+Actuals!W414</f>
        <v>0</v>
      </c>
      <c r="AA27" s="118">
        <f>+Actuals!X414</f>
        <v>0</v>
      </c>
      <c r="AB27" s="118">
        <f>+Actuals!Y414</f>
        <v>0</v>
      </c>
      <c r="AC27" s="118">
        <f>+Actuals!Z414</f>
        <v>0</v>
      </c>
      <c r="AD27" s="118">
        <f>+Actuals!AA414</f>
        <v>0</v>
      </c>
      <c r="AE27" s="118">
        <f>+Actuals!AB414</f>
        <v>0</v>
      </c>
      <c r="AF27" s="118">
        <f>+Actuals!AC414</f>
        <v>0</v>
      </c>
      <c r="AG27" s="118">
        <f>+Actuals!AD414</f>
        <v>0</v>
      </c>
      <c r="AH27" s="118">
        <f>+Actuals!AE414</f>
        <v>0</v>
      </c>
      <c r="AI27" s="118">
        <f>+Actuals!AF414</f>
        <v>0</v>
      </c>
      <c r="AJ27" s="118">
        <f>+Actuals!AG414</f>
        <v>0</v>
      </c>
      <c r="AK27" s="118">
        <f>+Actuals!AH414</f>
        <v>0</v>
      </c>
      <c r="AL27" s="118">
        <f>+Actuals!AI414</f>
        <v>0</v>
      </c>
      <c r="AM27" s="118">
        <f>+Actuals!AJ414</f>
        <v>0</v>
      </c>
      <c r="AN27" s="118">
        <f>+Actuals!AK414</f>
        <v>0</v>
      </c>
      <c r="AO27" s="118">
        <f>+Actuals!AL414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'TIE-OUT'!AD28+RECLASS!AD28</f>
        <v>0</v>
      </c>
      <c r="G28" s="82">
        <f>'TIE-OUT'!AE28+RECLASS!AE28</f>
        <v>0</v>
      </c>
      <c r="H28" s="118">
        <f>+Actuals!E415</f>
        <v>0</v>
      </c>
      <c r="I28" s="118">
        <f>+Actuals!F415</f>
        <v>0</v>
      </c>
      <c r="J28" s="118">
        <f>+Actuals!G415</f>
        <v>0</v>
      </c>
      <c r="K28" s="118">
        <f>+Actuals!H415</f>
        <v>0</v>
      </c>
      <c r="L28" s="118">
        <f>+Actuals!I415</f>
        <v>0</v>
      </c>
      <c r="M28" s="118">
        <f>+Actuals!J415</f>
        <v>0</v>
      </c>
      <c r="N28" s="118">
        <f>+Actuals!K415</f>
        <v>0</v>
      </c>
      <c r="O28" s="118">
        <f>+Actuals!L415</f>
        <v>0</v>
      </c>
      <c r="P28" s="118">
        <f>+Actuals!M415</f>
        <v>0</v>
      </c>
      <c r="Q28" s="118">
        <f>+Actuals!N415</f>
        <v>0</v>
      </c>
      <c r="R28" s="118">
        <f>+Actuals!O415</f>
        <v>0</v>
      </c>
      <c r="S28" s="118">
        <f>+Actuals!P415</f>
        <v>0</v>
      </c>
      <c r="T28" s="118">
        <f>+Actuals!Q415</f>
        <v>0</v>
      </c>
      <c r="U28" s="118">
        <f>+Actuals!R415</f>
        <v>0</v>
      </c>
      <c r="V28" s="118">
        <f>+Actuals!S415</f>
        <v>0</v>
      </c>
      <c r="W28" s="118">
        <f>+Actuals!T415</f>
        <v>0</v>
      </c>
      <c r="X28" s="118">
        <f>+Actuals!U415</f>
        <v>0</v>
      </c>
      <c r="Y28" s="118">
        <f>+Actuals!V415</f>
        <v>0</v>
      </c>
      <c r="Z28" s="118">
        <f>+Actuals!W415</f>
        <v>0</v>
      </c>
      <c r="AA28" s="118">
        <f>+Actuals!X415</f>
        <v>0</v>
      </c>
      <c r="AB28" s="118">
        <f>+Actuals!Y415</f>
        <v>0</v>
      </c>
      <c r="AC28" s="118">
        <f>+Actuals!Z415</f>
        <v>0</v>
      </c>
      <c r="AD28" s="118">
        <f>+Actuals!AA415</f>
        <v>0</v>
      </c>
      <c r="AE28" s="118">
        <f>+Actuals!AB415</f>
        <v>0</v>
      </c>
      <c r="AF28" s="118">
        <f>+Actuals!AC415</f>
        <v>0</v>
      </c>
      <c r="AG28" s="118">
        <f>+Actuals!AD415</f>
        <v>0</v>
      </c>
      <c r="AH28" s="118">
        <f>+Actuals!AE415</f>
        <v>0</v>
      </c>
      <c r="AI28" s="118">
        <f>+Actuals!AF415</f>
        <v>0</v>
      </c>
      <c r="AJ28" s="118">
        <f>+Actuals!AG415</f>
        <v>0</v>
      </c>
      <c r="AK28" s="118">
        <f>+Actuals!AH415</f>
        <v>0</v>
      </c>
      <c r="AL28" s="118">
        <f>+Actuals!AI415</f>
        <v>0</v>
      </c>
      <c r="AM28" s="118">
        <f>+Actuals!AJ415</f>
        <v>0</v>
      </c>
      <c r="AN28" s="118">
        <f>+Actuals!AK415</f>
        <v>0</v>
      </c>
      <c r="AO28" s="118">
        <f>+Actuals!AL415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61">
        <f t="shared" si="4"/>
        <v>0</v>
      </c>
      <c r="J29" s="61">
        <f t="shared" si="4"/>
        <v>0</v>
      </c>
      <c r="K29" s="61">
        <f t="shared" si="4"/>
        <v>0</v>
      </c>
      <c r="L29" s="61">
        <f>SUM(L27:L28)</f>
        <v>0</v>
      </c>
      <c r="M29" s="61">
        <f>SUM(M27:M28)</f>
        <v>0</v>
      </c>
      <c r="N29" s="61">
        <f t="shared" si="4"/>
        <v>0</v>
      </c>
      <c r="O29" s="61">
        <f t="shared" si="4"/>
        <v>0</v>
      </c>
      <c r="P29" s="61">
        <f t="shared" si="4"/>
        <v>0</v>
      </c>
      <c r="Q29" s="61">
        <f t="shared" si="4"/>
        <v>0</v>
      </c>
      <c r="R29" s="61">
        <f t="shared" si="4"/>
        <v>0</v>
      </c>
      <c r="S29" s="61">
        <f t="shared" si="4"/>
        <v>0</v>
      </c>
      <c r="T29" s="61">
        <f t="shared" si="4"/>
        <v>0</v>
      </c>
      <c r="U29" s="61">
        <f t="shared" si="4"/>
        <v>0</v>
      </c>
      <c r="V29" s="61">
        <f t="shared" si="4"/>
        <v>0</v>
      </c>
      <c r="W29" s="61">
        <f t="shared" si="4"/>
        <v>0</v>
      </c>
      <c r="X29" s="61">
        <f t="shared" si="4"/>
        <v>0</v>
      </c>
      <c r="Y29" s="61">
        <f t="shared" si="4"/>
        <v>0</v>
      </c>
      <c r="Z29" s="61">
        <f t="shared" si="4"/>
        <v>0</v>
      </c>
      <c r="AA29" s="61">
        <f t="shared" si="4"/>
        <v>0</v>
      </c>
      <c r="AB29" s="61">
        <f t="shared" si="4"/>
        <v>0</v>
      </c>
      <c r="AC29" s="61">
        <f t="shared" si="4"/>
        <v>0</v>
      </c>
      <c r="AD29" s="61">
        <f t="shared" si="4"/>
        <v>0</v>
      </c>
      <c r="AE29" s="61">
        <f t="shared" si="4"/>
        <v>0</v>
      </c>
      <c r="AF29" s="61">
        <f t="shared" si="4"/>
        <v>0</v>
      </c>
      <c r="AG29" s="61">
        <f t="shared" si="4"/>
        <v>0</v>
      </c>
      <c r="AH29" s="61">
        <f t="shared" si="4"/>
        <v>0</v>
      </c>
      <c r="AI29" s="61">
        <f t="shared" si="4"/>
        <v>0</v>
      </c>
      <c r="AJ29" s="61">
        <f t="shared" si="4"/>
        <v>0</v>
      </c>
      <c r="AK29" s="61">
        <f t="shared" si="4"/>
        <v>0</v>
      </c>
      <c r="AL29" s="61">
        <f t="shared" si="4"/>
        <v>0</v>
      </c>
      <c r="AM29" s="61">
        <f t="shared" si="4"/>
        <v>0</v>
      </c>
      <c r="AN29" s="61">
        <f t="shared" si="4"/>
        <v>0</v>
      </c>
      <c r="AO29" s="61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'TIE-OUT'!AD32+RECLASS!AD32</f>
        <v>0</v>
      </c>
      <c r="G32" s="68">
        <f>'TIE-OUT'!AE32+RECLASS!AE32</f>
        <v>0</v>
      </c>
      <c r="H32" s="118">
        <f>+Actuals!E416</f>
        <v>0</v>
      </c>
      <c r="I32" s="118">
        <f>+Actuals!F416</f>
        <v>0</v>
      </c>
      <c r="J32" s="118">
        <f>+Actuals!G416</f>
        <v>0</v>
      </c>
      <c r="K32" s="118">
        <f>+Actuals!H416</f>
        <v>0</v>
      </c>
      <c r="L32" s="118">
        <f>+Actuals!I416</f>
        <v>0</v>
      </c>
      <c r="M32" s="118">
        <f>+Actuals!J416</f>
        <v>0</v>
      </c>
      <c r="N32" s="118">
        <f>+Actuals!K416</f>
        <v>0</v>
      </c>
      <c r="O32" s="118">
        <f>+Actuals!L416</f>
        <v>0</v>
      </c>
      <c r="P32" s="118">
        <f>+Actuals!M416</f>
        <v>0</v>
      </c>
      <c r="Q32" s="118">
        <f>+Actuals!N416</f>
        <v>0</v>
      </c>
      <c r="R32" s="118">
        <f>+Actuals!O416</f>
        <v>0</v>
      </c>
      <c r="S32" s="118">
        <f>+Actuals!P416</f>
        <v>0</v>
      </c>
      <c r="T32" s="118">
        <f>+Actuals!Q416</f>
        <v>0</v>
      </c>
      <c r="U32" s="118">
        <f>+Actuals!R416</f>
        <v>0</v>
      </c>
      <c r="V32" s="118">
        <f>+Actuals!S416</f>
        <v>0</v>
      </c>
      <c r="W32" s="118">
        <f>+Actuals!T416</f>
        <v>0</v>
      </c>
      <c r="X32" s="118">
        <f>+Actuals!U416</f>
        <v>0</v>
      </c>
      <c r="Y32" s="118">
        <f>+Actuals!V416</f>
        <v>0</v>
      </c>
      <c r="Z32" s="118">
        <f>+Actuals!W416</f>
        <v>0</v>
      </c>
      <c r="AA32" s="118">
        <f>+Actuals!X416</f>
        <v>0</v>
      </c>
      <c r="AB32" s="118">
        <f>+Actuals!Y416</f>
        <v>0</v>
      </c>
      <c r="AC32" s="118">
        <f>+Actuals!Z416</f>
        <v>0</v>
      </c>
      <c r="AD32" s="118">
        <f>+Actuals!AA416</f>
        <v>0</v>
      </c>
      <c r="AE32" s="118">
        <f>+Actuals!AB416</f>
        <v>0</v>
      </c>
      <c r="AF32" s="118">
        <f>+Actuals!AC416</f>
        <v>0</v>
      </c>
      <c r="AG32" s="118">
        <f>+Actuals!AD416</f>
        <v>0</v>
      </c>
      <c r="AH32" s="118">
        <f>+Actuals!AE416</f>
        <v>0</v>
      </c>
      <c r="AI32" s="118">
        <f>+Actuals!AF416</f>
        <v>0</v>
      </c>
      <c r="AJ32" s="118">
        <f>+Actuals!AG416</f>
        <v>0</v>
      </c>
      <c r="AK32" s="118">
        <f>+Actuals!AH416</f>
        <v>0</v>
      </c>
      <c r="AL32" s="118">
        <f>+Actuals!AI416</f>
        <v>0</v>
      </c>
      <c r="AM32" s="118">
        <f>+Actuals!AJ416</f>
        <v>0</v>
      </c>
      <c r="AN32" s="118">
        <f>+Actuals!AK416</f>
        <v>0</v>
      </c>
      <c r="AO32" s="118">
        <f>+Actuals!AL416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'TIE-OUT'!AD33+RECLASS!AD33</f>
        <v>0</v>
      </c>
      <c r="G33" s="38">
        <f>'TIE-OUT'!AE33+RECLASS!AE33</f>
        <v>0</v>
      </c>
      <c r="H33" s="118">
        <f>+Actuals!E417</f>
        <v>0</v>
      </c>
      <c r="I33" s="118">
        <f>+Actuals!F417</f>
        <v>0</v>
      </c>
      <c r="J33" s="118">
        <f>+Actuals!G417</f>
        <v>0</v>
      </c>
      <c r="K33" s="118">
        <f>+Actuals!H417</f>
        <v>0</v>
      </c>
      <c r="L33" s="118">
        <f>+Actuals!I417</f>
        <v>0</v>
      </c>
      <c r="M33" s="118">
        <f>+Actuals!J417</f>
        <v>0</v>
      </c>
      <c r="N33" s="118">
        <f>+Actuals!K417</f>
        <v>0</v>
      </c>
      <c r="O33" s="118">
        <f>+Actuals!L417</f>
        <v>0</v>
      </c>
      <c r="P33" s="118">
        <f>+Actuals!M417</f>
        <v>0</v>
      </c>
      <c r="Q33" s="118">
        <f>+Actuals!N417</f>
        <v>0</v>
      </c>
      <c r="R33" s="118">
        <f>+Actuals!O417</f>
        <v>0</v>
      </c>
      <c r="S33" s="118">
        <f>+Actuals!P417</f>
        <v>0</v>
      </c>
      <c r="T33" s="118">
        <f>+Actuals!Q417</f>
        <v>0</v>
      </c>
      <c r="U33" s="118">
        <f>+Actuals!R417</f>
        <v>0</v>
      </c>
      <c r="V33" s="118">
        <f>+Actuals!S417</f>
        <v>0</v>
      </c>
      <c r="W33" s="118">
        <f>+Actuals!T417</f>
        <v>0</v>
      </c>
      <c r="X33" s="118">
        <f>+Actuals!U417</f>
        <v>0</v>
      </c>
      <c r="Y33" s="118">
        <f>+Actuals!V417</f>
        <v>0</v>
      </c>
      <c r="Z33" s="118">
        <f>+Actuals!W417</f>
        <v>0</v>
      </c>
      <c r="AA33" s="118">
        <f>+Actuals!X417</f>
        <v>0</v>
      </c>
      <c r="AB33" s="118">
        <f>+Actuals!Y417</f>
        <v>0</v>
      </c>
      <c r="AC33" s="118">
        <f>+Actuals!Z417</f>
        <v>0</v>
      </c>
      <c r="AD33" s="118">
        <f>+Actuals!AA417</f>
        <v>0</v>
      </c>
      <c r="AE33" s="118">
        <f>+Actuals!AB417</f>
        <v>0</v>
      </c>
      <c r="AF33" s="118">
        <f>+Actuals!AC417</f>
        <v>0</v>
      </c>
      <c r="AG33" s="118">
        <f>+Actuals!AD417</f>
        <v>0</v>
      </c>
      <c r="AH33" s="118">
        <f>+Actuals!AE417</f>
        <v>0</v>
      </c>
      <c r="AI33" s="118">
        <f>+Actuals!AF417</f>
        <v>0</v>
      </c>
      <c r="AJ33" s="118">
        <f>+Actuals!AG417</f>
        <v>0</v>
      </c>
      <c r="AK33" s="118">
        <f>+Actuals!AH417</f>
        <v>0</v>
      </c>
      <c r="AL33" s="118">
        <f>+Actuals!AI417</f>
        <v>0</v>
      </c>
      <c r="AM33" s="118">
        <f>+Actuals!AJ417</f>
        <v>0</v>
      </c>
      <c r="AN33" s="118">
        <f>+Actuals!AK417</f>
        <v>0</v>
      </c>
      <c r="AO33" s="118">
        <f>+Actuals!AL417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'TIE-OUT'!AD34+RECLASS!AD34</f>
        <v>0</v>
      </c>
      <c r="G34" s="38">
        <f>'TIE-OUT'!AE34+RECLASS!AE34</f>
        <v>0</v>
      </c>
      <c r="H34" s="118">
        <f>+Actuals!E418</f>
        <v>0</v>
      </c>
      <c r="I34" s="118">
        <f>+Actuals!F418</f>
        <v>0</v>
      </c>
      <c r="J34" s="118">
        <f>+Actuals!G418</f>
        <v>0</v>
      </c>
      <c r="K34" s="118">
        <f>+Actuals!H418</f>
        <v>0</v>
      </c>
      <c r="L34" s="118">
        <f>+Actuals!I418</f>
        <v>0</v>
      </c>
      <c r="M34" s="118">
        <f>+Actuals!J418</f>
        <v>0</v>
      </c>
      <c r="N34" s="118">
        <f>+Actuals!K418</f>
        <v>0</v>
      </c>
      <c r="O34" s="118">
        <f>+Actuals!L418</f>
        <v>0</v>
      </c>
      <c r="P34" s="118">
        <f>+Actuals!M418</f>
        <v>0</v>
      </c>
      <c r="Q34" s="118">
        <f>+Actuals!N418</f>
        <v>0</v>
      </c>
      <c r="R34" s="118">
        <f>+Actuals!O418</f>
        <v>0</v>
      </c>
      <c r="S34" s="118">
        <f>+Actuals!P418</f>
        <v>0</v>
      </c>
      <c r="T34" s="118">
        <f>+Actuals!Q418</f>
        <v>0</v>
      </c>
      <c r="U34" s="118">
        <f>+Actuals!R418</f>
        <v>0</v>
      </c>
      <c r="V34" s="118">
        <f>+Actuals!S418</f>
        <v>0</v>
      </c>
      <c r="W34" s="118">
        <f>+Actuals!T418</f>
        <v>0</v>
      </c>
      <c r="X34" s="118">
        <f>+Actuals!U418</f>
        <v>0</v>
      </c>
      <c r="Y34" s="118">
        <f>+Actuals!V418</f>
        <v>0</v>
      </c>
      <c r="Z34" s="118">
        <f>+Actuals!W418</f>
        <v>0</v>
      </c>
      <c r="AA34" s="118">
        <f>+Actuals!X418</f>
        <v>0</v>
      </c>
      <c r="AB34" s="118">
        <f>+Actuals!Y418</f>
        <v>0</v>
      </c>
      <c r="AC34" s="118">
        <f>+Actuals!Z418</f>
        <v>0</v>
      </c>
      <c r="AD34" s="118">
        <f>+Actuals!AA418</f>
        <v>0</v>
      </c>
      <c r="AE34" s="118">
        <f>+Actuals!AB418</f>
        <v>0</v>
      </c>
      <c r="AF34" s="118">
        <f>+Actuals!AC418</f>
        <v>0</v>
      </c>
      <c r="AG34" s="118">
        <f>+Actuals!AD418</f>
        <v>0</v>
      </c>
      <c r="AH34" s="118">
        <f>+Actuals!AE418</f>
        <v>0</v>
      </c>
      <c r="AI34" s="118">
        <f>+Actuals!AF418</f>
        <v>0</v>
      </c>
      <c r="AJ34" s="118">
        <f>+Actuals!AG418</f>
        <v>0</v>
      </c>
      <c r="AK34" s="118">
        <f>+Actuals!AH418</f>
        <v>0</v>
      </c>
      <c r="AL34" s="118">
        <f>+Actuals!AI418</f>
        <v>0</v>
      </c>
      <c r="AM34" s="118">
        <f>+Actuals!AJ418</f>
        <v>0</v>
      </c>
      <c r="AN34" s="118">
        <f>+Actuals!AK418</f>
        <v>0</v>
      </c>
      <c r="AO34" s="118">
        <f>+Actuals!AL418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'TIE-OUT'!AD35+RECLASS!AD35</f>
        <v>0</v>
      </c>
      <c r="G35" s="82">
        <f>'TIE-OUT'!AE35+RECLASS!AE35</f>
        <v>0</v>
      </c>
      <c r="H35" s="118">
        <f>+Actuals!E419</f>
        <v>0</v>
      </c>
      <c r="I35" s="118">
        <f>+Actuals!F419</f>
        <v>0</v>
      </c>
      <c r="J35" s="118">
        <f>+Actuals!G419</f>
        <v>0</v>
      </c>
      <c r="K35" s="118">
        <f>+Actuals!H419</f>
        <v>0</v>
      </c>
      <c r="L35" s="118">
        <f>+Actuals!I419</f>
        <v>0</v>
      </c>
      <c r="M35" s="118">
        <f>+Actuals!J419</f>
        <v>0</v>
      </c>
      <c r="N35" s="118">
        <f>+Actuals!K419</f>
        <v>0</v>
      </c>
      <c r="O35" s="118">
        <f>+Actuals!L419</f>
        <v>0</v>
      </c>
      <c r="P35" s="118">
        <f>+Actuals!M419</f>
        <v>0</v>
      </c>
      <c r="Q35" s="118">
        <f>+Actuals!N419</f>
        <v>0</v>
      </c>
      <c r="R35" s="118">
        <f>+Actuals!O419</f>
        <v>0</v>
      </c>
      <c r="S35" s="118">
        <f>+Actuals!P419</f>
        <v>0</v>
      </c>
      <c r="T35" s="118">
        <f>+Actuals!Q419</f>
        <v>0</v>
      </c>
      <c r="U35" s="118">
        <f>+Actuals!R419</f>
        <v>0</v>
      </c>
      <c r="V35" s="118">
        <f>+Actuals!S419</f>
        <v>0</v>
      </c>
      <c r="W35" s="118">
        <f>+Actuals!T419</f>
        <v>0</v>
      </c>
      <c r="X35" s="118">
        <f>+Actuals!U419</f>
        <v>0</v>
      </c>
      <c r="Y35" s="118">
        <f>+Actuals!V419</f>
        <v>0</v>
      </c>
      <c r="Z35" s="118">
        <f>+Actuals!W419</f>
        <v>0</v>
      </c>
      <c r="AA35" s="118">
        <f>+Actuals!X419</f>
        <v>0</v>
      </c>
      <c r="AB35" s="118">
        <f>+Actuals!Y419</f>
        <v>0</v>
      </c>
      <c r="AC35" s="118">
        <f>+Actuals!Z419</f>
        <v>0</v>
      </c>
      <c r="AD35" s="118">
        <f>+Actuals!AA419</f>
        <v>0</v>
      </c>
      <c r="AE35" s="118">
        <f>+Actuals!AB419</f>
        <v>0</v>
      </c>
      <c r="AF35" s="118">
        <f>+Actuals!AC419</f>
        <v>0</v>
      </c>
      <c r="AG35" s="118">
        <f>+Actuals!AD419</f>
        <v>0</v>
      </c>
      <c r="AH35" s="118">
        <f>+Actuals!AE419</f>
        <v>0</v>
      </c>
      <c r="AI35" s="118">
        <f>+Actuals!AF419</f>
        <v>0</v>
      </c>
      <c r="AJ35" s="118">
        <f>+Actuals!AG419</f>
        <v>0</v>
      </c>
      <c r="AK35" s="118">
        <f>+Actuals!AH419</f>
        <v>0</v>
      </c>
      <c r="AL35" s="118">
        <f>+Actuals!AI419</f>
        <v>0</v>
      </c>
      <c r="AM35" s="118">
        <f>+Actuals!AJ419</f>
        <v>0</v>
      </c>
      <c r="AN35" s="118">
        <f>+Actuals!AK419</f>
        <v>0</v>
      </c>
      <c r="AO35" s="118">
        <f>+Actuals!AL419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61">
        <f t="shared" si="6"/>
        <v>0</v>
      </c>
      <c r="J36" s="61">
        <f t="shared" si="6"/>
        <v>0</v>
      </c>
      <c r="K36" s="61">
        <f t="shared" si="6"/>
        <v>0</v>
      </c>
      <c r="L36" s="61">
        <f>SUM(L32:L35)</f>
        <v>0</v>
      </c>
      <c r="M36" s="61">
        <f>SUM(M32:M35)</f>
        <v>0</v>
      </c>
      <c r="N36" s="61">
        <f t="shared" si="6"/>
        <v>0</v>
      </c>
      <c r="O36" s="61">
        <f t="shared" si="6"/>
        <v>0</v>
      </c>
      <c r="P36" s="61">
        <f t="shared" si="6"/>
        <v>0</v>
      </c>
      <c r="Q36" s="61">
        <f t="shared" si="6"/>
        <v>0</v>
      </c>
      <c r="R36" s="61">
        <f t="shared" si="6"/>
        <v>0</v>
      </c>
      <c r="S36" s="61">
        <f t="shared" si="6"/>
        <v>0</v>
      </c>
      <c r="T36" s="61">
        <f t="shared" si="6"/>
        <v>0</v>
      </c>
      <c r="U36" s="61">
        <f t="shared" si="6"/>
        <v>0</v>
      </c>
      <c r="V36" s="61">
        <f t="shared" si="6"/>
        <v>0</v>
      </c>
      <c r="W36" s="61">
        <f t="shared" si="6"/>
        <v>0</v>
      </c>
      <c r="X36" s="61">
        <f t="shared" si="6"/>
        <v>0</v>
      </c>
      <c r="Y36" s="61">
        <f t="shared" si="6"/>
        <v>0</v>
      </c>
      <c r="Z36" s="61">
        <f t="shared" si="6"/>
        <v>0</v>
      </c>
      <c r="AA36" s="61">
        <f t="shared" si="6"/>
        <v>0</v>
      </c>
      <c r="AB36" s="61">
        <f t="shared" si="6"/>
        <v>0</v>
      </c>
      <c r="AC36" s="61">
        <f t="shared" si="6"/>
        <v>0</v>
      </c>
      <c r="AD36" s="61">
        <f t="shared" si="6"/>
        <v>0</v>
      </c>
      <c r="AE36" s="61">
        <f t="shared" si="6"/>
        <v>0</v>
      </c>
      <c r="AF36" s="61">
        <f t="shared" si="6"/>
        <v>0</v>
      </c>
      <c r="AG36" s="61">
        <f t="shared" si="6"/>
        <v>0</v>
      </c>
      <c r="AH36" s="61">
        <f t="shared" si="6"/>
        <v>0</v>
      </c>
      <c r="AI36" s="61">
        <f t="shared" si="6"/>
        <v>0</v>
      </c>
      <c r="AJ36" s="61">
        <f t="shared" si="6"/>
        <v>0</v>
      </c>
      <c r="AK36" s="61">
        <f t="shared" si="6"/>
        <v>0</v>
      </c>
      <c r="AL36" s="61">
        <f t="shared" si="6"/>
        <v>0</v>
      </c>
      <c r="AM36" s="61">
        <f t="shared" si="6"/>
        <v>0</v>
      </c>
      <c r="AN36" s="61">
        <f t="shared" si="6"/>
        <v>0</v>
      </c>
      <c r="AO36" s="61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133135</v>
      </c>
      <c r="E39" s="38">
        <f t="shared" si="7"/>
        <v>338828.58</v>
      </c>
      <c r="F39" s="64">
        <f>'TIE-OUT'!AD39+RECLASS!AD39</f>
        <v>0</v>
      </c>
      <c r="G39" s="68">
        <f>'TIE-OUT'!AE39+RECLASS!AE39</f>
        <v>0</v>
      </c>
      <c r="H39" s="118">
        <f>+Actuals!E420</f>
        <v>0</v>
      </c>
      <c r="I39" s="118">
        <f>+Actuals!F420</f>
        <v>0</v>
      </c>
      <c r="J39" s="118">
        <f>+Actuals!G420</f>
        <v>0</v>
      </c>
      <c r="K39" s="118">
        <f>+Actuals!H420</f>
        <v>0</v>
      </c>
      <c r="L39" s="118">
        <f>+Actuals!I420</f>
        <v>0</v>
      </c>
      <c r="M39" s="118">
        <f>+Actuals!J420</f>
        <v>0</v>
      </c>
      <c r="N39" s="118">
        <f>+Actuals!K420</f>
        <v>0</v>
      </c>
      <c r="O39" s="118">
        <f>+Actuals!L420</f>
        <v>0</v>
      </c>
      <c r="P39" s="118">
        <f>+Actuals!M420</f>
        <v>0</v>
      </c>
      <c r="Q39" s="118">
        <f>+Actuals!N420</f>
        <v>0</v>
      </c>
      <c r="R39" s="118">
        <f>+Actuals!O420</f>
        <v>0</v>
      </c>
      <c r="S39" s="118">
        <f>+Actuals!P420</f>
        <v>0</v>
      </c>
      <c r="T39" s="118">
        <v>133135</v>
      </c>
      <c r="U39" s="118">
        <v>338828.58</v>
      </c>
      <c r="V39" s="118">
        <f>+Actuals!S420</f>
        <v>0</v>
      </c>
      <c r="W39" s="118">
        <f>+Actuals!T420</f>
        <v>0</v>
      </c>
      <c r="X39" s="118">
        <f>+Actuals!U420</f>
        <v>0</v>
      </c>
      <c r="Y39" s="118">
        <f>+Actuals!V420</f>
        <v>0</v>
      </c>
      <c r="Z39" s="118">
        <f>+Actuals!W420</f>
        <v>0</v>
      </c>
      <c r="AA39" s="118">
        <f>+Actuals!X420</f>
        <v>0</v>
      </c>
      <c r="AB39" s="118">
        <f>+Actuals!Y420</f>
        <v>0</v>
      </c>
      <c r="AC39" s="118">
        <f>+Actuals!Z420</f>
        <v>0</v>
      </c>
      <c r="AD39" s="118">
        <f>+Actuals!AA420</f>
        <v>0</v>
      </c>
      <c r="AE39" s="118">
        <f>+Actuals!AB420</f>
        <v>0</v>
      </c>
      <c r="AF39" s="118">
        <f>+Actuals!AC420</f>
        <v>0</v>
      </c>
      <c r="AG39" s="118">
        <f>+Actuals!AD420</f>
        <v>0</v>
      </c>
      <c r="AH39" s="118">
        <f>+Actuals!AE420</f>
        <v>0</v>
      </c>
      <c r="AI39" s="118">
        <f>+Actuals!AF420</f>
        <v>0</v>
      </c>
      <c r="AJ39" s="118">
        <f>+Actuals!AG420</f>
        <v>0</v>
      </c>
      <c r="AK39" s="118">
        <f>+Actuals!AH420</f>
        <v>0</v>
      </c>
      <c r="AL39" s="118">
        <f>+Actuals!AI420</f>
        <v>0</v>
      </c>
      <c r="AM39" s="118">
        <f>+Actuals!AJ420</f>
        <v>0</v>
      </c>
      <c r="AN39" s="118">
        <f>+Actuals!AK420</f>
        <v>0</v>
      </c>
      <c r="AO39" s="118">
        <f>+Actuals!AL420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'TIE-OUT'!AD40+RECLASS!AD40</f>
        <v>0</v>
      </c>
      <c r="G40" s="38">
        <f>'TIE-OUT'!AE40+RECLASS!AE40</f>
        <v>0</v>
      </c>
      <c r="H40" s="118">
        <f>+Actuals!E421</f>
        <v>0</v>
      </c>
      <c r="I40" s="118">
        <f>+Actuals!F421</f>
        <v>0</v>
      </c>
      <c r="J40" s="118">
        <f>+Actuals!G421</f>
        <v>0</v>
      </c>
      <c r="K40" s="118">
        <f>+Actuals!H421</f>
        <v>0</v>
      </c>
      <c r="L40" s="118">
        <f>+Actuals!I421</f>
        <v>0</v>
      </c>
      <c r="M40" s="118">
        <f>+Actuals!J421</f>
        <v>0</v>
      </c>
      <c r="N40" s="118">
        <f>+Actuals!K421</f>
        <v>0</v>
      </c>
      <c r="O40" s="118">
        <f>+Actuals!L421</f>
        <v>0</v>
      </c>
      <c r="P40" s="118">
        <f>+Actuals!M421</f>
        <v>0</v>
      </c>
      <c r="Q40" s="118">
        <f>+Actuals!N421</f>
        <v>0</v>
      </c>
      <c r="R40" s="118">
        <f>+Actuals!O421</f>
        <v>0</v>
      </c>
      <c r="S40" s="118">
        <f>+Actuals!P421</f>
        <v>0</v>
      </c>
      <c r="T40" s="118">
        <f>+Actuals!Q421</f>
        <v>0</v>
      </c>
      <c r="U40" s="118">
        <f>+Actuals!R421</f>
        <v>0</v>
      </c>
      <c r="V40" s="118">
        <f>+Actuals!S421</f>
        <v>0</v>
      </c>
      <c r="W40" s="118">
        <f>+Actuals!T421</f>
        <v>0</v>
      </c>
      <c r="X40" s="118">
        <f>+Actuals!U421</f>
        <v>0</v>
      </c>
      <c r="Y40" s="118">
        <f>+Actuals!V421</f>
        <v>0</v>
      </c>
      <c r="Z40" s="118">
        <f>+Actuals!W421</f>
        <v>0</v>
      </c>
      <c r="AA40" s="118">
        <f>+Actuals!X421</f>
        <v>0</v>
      </c>
      <c r="AB40" s="118">
        <f>+Actuals!Y421</f>
        <v>0</v>
      </c>
      <c r="AC40" s="118">
        <f>+Actuals!Z421</f>
        <v>0</v>
      </c>
      <c r="AD40" s="118">
        <f>+Actuals!AA421</f>
        <v>0</v>
      </c>
      <c r="AE40" s="118">
        <f>+Actuals!AB421</f>
        <v>0</v>
      </c>
      <c r="AF40" s="118">
        <f>+Actuals!AC421</f>
        <v>0</v>
      </c>
      <c r="AG40" s="118">
        <f>+Actuals!AD421</f>
        <v>0</v>
      </c>
      <c r="AH40" s="118">
        <f>+Actuals!AE421</f>
        <v>0</v>
      </c>
      <c r="AI40" s="118">
        <f>+Actuals!AF421</f>
        <v>0</v>
      </c>
      <c r="AJ40" s="118">
        <f>+Actuals!AG421</f>
        <v>0</v>
      </c>
      <c r="AK40" s="118">
        <f>+Actuals!AH421</f>
        <v>0</v>
      </c>
      <c r="AL40" s="118">
        <f>+Actuals!AI421</f>
        <v>0</v>
      </c>
      <c r="AM40" s="118">
        <f>+Actuals!AJ421</f>
        <v>0</v>
      </c>
      <c r="AN40" s="118">
        <f>+Actuals!AK421</f>
        <v>0</v>
      </c>
      <c r="AO40" s="118">
        <f>+Actuals!AL421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'TIE-OUT'!AD41+RECLASS!AD41</f>
        <v>0</v>
      </c>
      <c r="G41" s="82">
        <f>'TIE-OUT'!AE41+RECLASS!AE41</f>
        <v>0</v>
      </c>
      <c r="H41" s="118">
        <f>+Actuals!E422</f>
        <v>0</v>
      </c>
      <c r="I41" s="118">
        <f>+Actuals!F422</f>
        <v>0</v>
      </c>
      <c r="J41" s="118">
        <f>+Actuals!G422</f>
        <v>0</v>
      </c>
      <c r="K41" s="118">
        <f>+Actuals!H422</f>
        <v>0</v>
      </c>
      <c r="L41" s="118">
        <f>+Actuals!I422</f>
        <v>0</v>
      </c>
      <c r="M41" s="118">
        <f>+Actuals!J422</f>
        <v>0</v>
      </c>
      <c r="N41" s="118">
        <f>+Actuals!K422</f>
        <v>0</v>
      </c>
      <c r="O41" s="118">
        <f>+Actuals!L422</f>
        <v>0</v>
      </c>
      <c r="P41" s="118">
        <f>+Actuals!M422</f>
        <v>0</v>
      </c>
      <c r="Q41" s="118">
        <f>+Actuals!N422</f>
        <v>0</v>
      </c>
      <c r="R41" s="118">
        <f>+Actuals!O422</f>
        <v>0</v>
      </c>
      <c r="S41" s="118">
        <f>+Actuals!P422</f>
        <v>0</v>
      </c>
      <c r="T41" s="118">
        <f>+Actuals!Q422</f>
        <v>0</v>
      </c>
      <c r="U41" s="118">
        <f>+Actuals!R422</f>
        <v>0</v>
      </c>
      <c r="V41" s="118">
        <f>+Actuals!S422</f>
        <v>0</v>
      </c>
      <c r="W41" s="118">
        <f>+Actuals!T422</f>
        <v>0</v>
      </c>
      <c r="X41" s="118">
        <f>+Actuals!U422</f>
        <v>0</v>
      </c>
      <c r="Y41" s="118">
        <f>+Actuals!V422</f>
        <v>0</v>
      </c>
      <c r="Z41" s="118">
        <f>+Actuals!W422</f>
        <v>0</v>
      </c>
      <c r="AA41" s="118">
        <f>+Actuals!X422</f>
        <v>0</v>
      </c>
      <c r="AB41" s="118">
        <f>+Actuals!Y422</f>
        <v>0</v>
      </c>
      <c r="AC41" s="118">
        <f>+Actuals!Z422</f>
        <v>0</v>
      </c>
      <c r="AD41" s="118">
        <f>+Actuals!AA422</f>
        <v>0</v>
      </c>
      <c r="AE41" s="118">
        <f>+Actuals!AB422</f>
        <v>0</v>
      </c>
      <c r="AF41" s="118">
        <f>+Actuals!AC422</f>
        <v>0</v>
      </c>
      <c r="AG41" s="118">
        <f>+Actuals!AD422</f>
        <v>0</v>
      </c>
      <c r="AH41" s="118">
        <f>+Actuals!AE422</f>
        <v>0</v>
      </c>
      <c r="AI41" s="118">
        <f>+Actuals!AF422</f>
        <v>0</v>
      </c>
      <c r="AJ41" s="118">
        <f>+Actuals!AG422</f>
        <v>0</v>
      </c>
      <c r="AK41" s="118">
        <f>+Actuals!AH422</f>
        <v>0</v>
      </c>
      <c r="AL41" s="118">
        <f>+Actuals!AI422</f>
        <v>0</v>
      </c>
      <c r="AM41" s="118">
        <f>+Actuals!AJ422</f>
        <v>0</v>
      </c>
      <c r="AN41" s="118">
        <f>+Actuals!AK422</f>
        <v>0</v>
      </c>
      <c r="AO41" s="118">
        <f>+Actuals!AL422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61">
        <f t="shared" si="8"/>
        <v>0</v>
      </c>
      <c r="J42" s="61">
        <f t="shared" si="8"/>
        <v>0</v>
      </c>
      <c r="K42" s="61">
        <f t="shared" si="8"/>
        <v>0</v>
      </c>
      <c r="L42" s="61">
        <f>SUM(L40:L41)</f>
        <v>0</v>
      </c>
      <c r="M42" s="61">
        <f>SUM(M40:M41)</f>
        <v>0</v>
      </c>
      <c r="N42" s="61">
        <f t="shared" si="8"/>
        <v>0</v>
      </c>
      <c r="O42" s="61">
        <f t="shared" si="8"/>
        <v>0</v>
      </c>
      <c r="P42" s="61">
        <f t="shared" si="8"/>
        <v>0</v>
      </c>
      <c r="Q42" s="61">
        <f t="shared" si="8"/>
        <v>0</v>
      </c>
      <c r="R42" s="61">
        <f t="shared" si="8"/>
        <v>0</v>
      </c>
      <c r="S42" s="61">
        <f t="shared" si="8"/>
        <v>0</v>
      </c>
      <c r="T42" s="61">
        <f t="shared" si="8"/>
        <v>0</v>
      </c>
      <c r="U42" s="61">
        <f t="shared" si="8"/>
        <v>0</v>
      </c>
      <c r="V42" s="61">
        <f t="shared" si="8"/>
        <v>0</v>
      </c>
      <c r="W42" s="61">
        <f t="shared" si="8"/>
        <v>0</v>
      </c>
      <c r="X42" s="61">
        <f t="shared" si="8"/>
        <v>0</v>
      </c>
      <c r="Y42" s="61">
        <f t="shared" si="8"/>
        <v>0</v>
      </c>
      <c r="Z42" s="61">
        <f t="shared" si="8"/>
        <v>0</v>
      </c>
      <c r="AA42" s="61">
        <f t="shared" si="8"/>
        <v>0</v>
      </c>
      <c r="AB42" s="61">
        <f t="shared" si="8"/>
        <v>0</v>
      </c>
      <c r="AC42" s="61">
        <f t="shared" si="8"/>
        <v>0</v>
      </c>
      <c r="AD42" s="61">
        <f t="shared" si="8"/>
        <v>0</v>
      </c>
      <c r="AE42" s="61">
        <f t="shared" si="8"/>
        <v>0</v>
      </c>
      <c r="AF42" s="61">
        <f t="shared" si="8"/>
        <v>0</v>
      </c>
      <c r="AG42" s="61">
        <f t="shared" si="8"/>
        <v>0</v>
      </c>
      <c r="AH42" s="61">
        <f t="shared" si="8"/>
        <v>0</v>
      </c>
      <c r="AI42" s="61">
        <f t="shared" si="8"/>
        <v>0</v>
      </c>
      <c r="AJ42" s="61">
        <f t="shared" si="8"/>
        <v>0</v>
      </c>
      <c r="AK42" s="61">
        <f t="shared" si="8"/>
        <v>0</v>
      </c>
      <c r="AL42" s="61">
        <f t="shared" si="8"/>
        <v>0</v>
      </c>
      <c r="AM42" s="61">
        <f t="shared" si="8"/>
        <v>0</v>
      </c>
      <c r="AN42" s="61">
        <f t="shared" si="8"/>
        <v>0</v>
      </c>
      <c r="AO42" s="61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>D42+D39</f>
        <v>133135</v>
      </c>
      <c r="E43" s="39">
        <f>E42+E39</f>
        <v>338828.58</v>
      </c>
      <c r="F43" s="61">
        <f>AB42+AB39</f>
        <v>0</v>
      </c>
      <c r="G43" s="39">
        <f>AC42+AC39</f>
        <v>0</v>
      </c>
      <c r="H43" s="61">
        <f t="shared" ref="H43:AO43" si="9">H42+H39</f>
        <v>0</v>
      </c>
      <c r="I43" s="61">
        <f t="shared" si="9"/>
        <v>0</v>
      </c>
      <c r="J43" s="61">
        <f t="shared" si="9"/>
        <v>0</v>
      </c>
      <c r="K43" s="61">
        <f t="shared" si="9"/>
        <v>0</v>
      </c>
      <c r="L43" s="61">
        <f>L42+L39</f>
        <v>0</v>
      </c>
      <c r="M43" s="61">
        <f>M42+M39</f>
        <v>0</v>
      </c>
      <c r="N43" s="61">
        <f t="shared" si="9"/>
        <v>0</v>
      </c>
      <c r="O43" s="61">
        <f t="shared" si="9"/>
        <v>0</v>
      </c>
      <c r="P43" s="61">
        <f t="shared" si="9"/>
        <v>0</v>
      </c>
      <c r="Q43" s="61">
        <f t="shared" si="9"/>
        <v>0</v>
      </c>
      <c r="R43" s="61">
        <f t="shared" si="9"/>
        <v>0</v>
      </c>
      <c r="S43" s="61">
        <f t="shared" si="9"/>
        <v>0</v>
      </c>
      <c r="T43" s="61">
        <f t="shared" si="9"/>
        <v>133135</v>
      </c>
      <c r="U43" s="61">
        <f t="shared" si="9"/>
        <v>338828.58</v>
      </c>
      <c r="V43" s="61">
        <f t="shared" si="9"/>
        <v>0</v>
      </c>
      <c r="W43" s="61">
        <f t="shared" si="9"/>
        <v>0</v>
      </c>
      <c r="X43" s="61">
        <f t="shared" si="9"/>
        <v>0</v>
      </c>
      <c r="Y43" s="61">
        <f t="shared" si="9"/>
        <v>0</v>
      </c>
      <c r="Z43" s="61">
        <f t="shared" si="9"/>
        <v>0</v>
      </c>
      <c r="AA43" s="61">
        <f t="shared" si="9"/>
        <v>0</v>
      </c>
      <c r="AB43" s="61">
        <f t="shared" si="9"/>
        <v>0</v>
      </c>
      <c r="AC43" s="61">
        <f t="shared" si="9"/>
        <v>0</v>
      </c>
      <c r="AD43" s="61">
        <f t="shared" si="9"/>
        <v>0</v>
      </c>
      <c r="AE43" s="61">
        <f t="shared" si="9"/>
        <v>0</v>
      </c>
      <c r="AF43" s="61">
        <f t="shared" si="9"/>
        <v>0</v>
      </c>
      <c r="AG43" s="61">
        <f t="shared" si="9"/>
        <v>0</v>
      </c>
      <c r="AH43" s="61">
        <f t="shared" si="9"/>
        <v>0</v>
      </c>
      <c r="AI43" s="61">
        <f t="shared" si="9"/>
        <v>0</v>
      </c>
      <c r="AJ43" s="61">
        <f t="shared" si="9"/>
        <v>0</v>
      </c>
      <c r="AK43" s="61">
        <f t="shared" si="9"/>
        <v>0</v>
      </c>
      <c r="AL43" s="61">
        <f t="shared" si="9"/>
        <v>0</v>
      </c>
      <c r="AM43" s="61">
        <f t="shared" si="9"/>
        <v>0</v>
      </c>
      <c r="AN43" s="61">
        <f t="shared" si="9"/>
        <v>0</v>
      </c>
      <c r="AO43" s="61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'TIE-OUT'!AD45+RECLASS!AD45</f>
        <v>0</v>
      </c>
      <c r="G45" s="68">
        <f>'TIE-OUT'!AE45+RECLASS!AE45</f>
        <v>0</v>
      </c>
      <c r="H45" s="118">
        <f>+Actuals!E423</f>
        <v>0</v>
      </c>
      <c r="I45" s="118">
        <f>+Actuals!F423</f>
        <v>0</v>
      </c>
      <c r="J45" s="118">
        <f>+Actuals!G423</f>
        <v>0</v>
      </c>
      <c r="K45" s="118">
        <f>+Actuals!H423</f>
        <v>0</v>
      </c>
      <c r="L45" s="118">
        <f>+Actuals!I423</f>
        <v>0</v>
      </c>
      <c r="M45" s="118">
        <f>+Actuals!J423</f>
        <v>0</v>
      </c>
      <c r="N45" s="118">
        <f>+Actuals!K423</f>
        <v>0</v>
      </c>
      <c r="O45" s="118">
        <f>+Actuals!L423</f>
        <v>0</v>
      </c>
      <c r="P45" s="118">
        <f>+Actuals!M423</f>
        <v>0</v>
      </c>
      <c r="Q45" s="118">
        <f>+Actuals!N423</f>
        <v>0</v>
      </c>
      <c r="R45" s="118">
        <f>+Actuals!O423</f>
        <v>0</v>
      </c>
      <c r="S45" s="118">
        <f>+Actuals!P423</f>
        <v>0</v>
      </c>
      <c r="T45" s="118">
        <f>+Actuals!Q423</f>
        <v>0</v>
      </c>
      <c r="U45" s="118">
        <f>+Actuals!R423</f>
        <v>0</v>
      </c>
      <c r="V45" s="118">
        <f>+Actuals!S423</f>
        <v>0</v>
      </c>
      <c r="W45" s="118">
        <f>+Actuals!T423</f>
        <v>0</v>
      </c>
      <c r="X45" s="118">
        <f>+Actuals!U423</f>
        <v>0</v>
      </c>
      <c r="Y45" s="118">
        <f>+Actuals!V423</f>
        <v>0</v>
      </c>
      <c r="Z45" s="118">
        <f>+Actuals!W423</f>
        <v>0</v>
      </c>
      <c r="AA45" s="118">
        <f>+Actuals!X423</f>
        <v>0</v>
      </c>
      <c r="AB45" s="118">
        <f>+Actuals!Y423</f>
        <v>0</v>
      </c>
      <c r="AC45" s="118">
        <f>+Actuals!Z423</f>
        <v>0</v>
      </c>
      <c r="AD45" s="118">
        <f>+Actuals!AA423</f>
        <v>0</v>
      </c>
      <c r="AE45" s="118">
        <f>+Actuals!AB423</f>
        <v>0</v>
      </c>
      <c r="AF45" s="118">
        <f>+Actuals!AC423</f>
        <v>0</v>
      </c>
      <c r="AG45" s="118">
        <f>+Actuals!AD423</f>
        <v>0</v>
      </c>
      <c r="AH45" s="118">
        <f>+Actuals!AE423</f>
        <v>0</v>
      </c>
      <c r="AI45" s="118">
        <f>+Actuals!AF423</f>
        <v>0</v>
      </c>
      <c r="AJ45" s="118">
        <f>+Actuals!AG423</f>
        <v>0</v>
      </c>
      <c r="AK45" s="118">
        <f>+Actuals!AH423</f>
        <v>0</v>
      </c>
      <c r="AL45" s="118">
        <f>+Actuals!AI423</f>
        <v>0</v>
      </c>
      <c r="AM45" s="118">
        <f>+Actuals!AJ423</f>
        <v>0</v>
      </c>
      <c r="AN45" s="118">
        <f>+Actuals!AK423</f>
        <v>0</v>
      </c>
      <c r="AO45" s="118">
        <f>+Actuals!AL423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'TIE-OUT'!AD47+RECLASS!AD47</f>
        <v>0</v>
      </c>
      <c r="G47" s="38">
        <f>'TIE-OUT'!AE47+RECLASS!AE47</f>
        <v>0</v>
      </c>
      <c r="H47" s="118">
        <f>+Actuals!E424</f>
        <v>0</v>
      </c>
      <c r="I47" s="118">
        <f>+Actuals!F424</f>
        <v>0</v>
      </c>
      <c r="J47" s="118">
        <f>+Actuals!G424</f>
        <v>0</v>
      </c>
      <c r="K47" s="118">
        <f>+Actuals!H424</f>
        <v>0</v>
      </c>
      <c r="L47" s="118">
        <f>+Actuals!I424</f>
        <v>0</v>
      </c>
      <c r="M47" s="118">
        <f>+Actuals!J424</f>
        <v>0</v>
      </c>
      <c r="N47" s="118">
        <f>+Actuals!K424</f>
        <v>0</v>
      </c>
      <c r="O47" s="118">
        <f>+Actuals!L424</f>
        <v>0</v>
      </c>
      <c r="P47" s="118">
        <f>+Actuals!M424</f>
        <v>0</v>
      </c>
      <c r="Q47" s="118">
        <f>+Actuals!N424</f>
        <v>0</v>
      </c>
      <c r="R47" s="118">
        <f>+Actuals!O424</f>
        <v>0</v>
      </c>
      <c r="S47" s="118">
        <f>+Actuals!P424</f>
        <v>0</v>
      </c>
      <c r="T47" s="118">
        <f>+Actuals!Q424</f>
        <v>0</v>
      </c>
      <c r="U47" s="118">
        <f>+Actuals!R424</f>
        <v>0</v>
      </c>
      <c r="V47" s="118">
        <f>+Actuals!S424</f>
        <v>0</v>
      </c>
      <c r="W47" s="118">
        <f>+Actuals!T424</f>
        <v>0</v>
      </c>
      <c r="X47" s="118">
        <f>+Actuals!U424</f>
        <v>0</v>
      </c>
      <c r="Y47" s="118">
        <f>+Actuals!V424</f>
        <v>0</v>
      </c>
      <c r="Z47" s="118">
        <f>+Actuals!W424</f>
        <v>0</v>
      </c>
      <c r="AA47" s="118">
        <f>+Actuals!X424</f>
        <v>0</v>
      </c>
      <c r="AB47" s="118">
        <f>+Actuals!Y424</f>
        <v>0</v>
      </c>
      <c r="AC47" s="118">
        <f>+Actuals!Z424</f>
        <v>0</v>
      </c>
      <c r="AD47" s="118">
        <f>+Actuals!AA424</f>
        <v>0</v>
      </c>
      <c r="AE47" s="118">
        <f>+Actuals!AB424</f>
        <v>0</v>
      </c>
      <c r="AF47" s="118">
        <f>+Actuals!AC424</f>
        <v>0</v>
      </c>
      <c r="AG47" s="118">
        <f>+Actuals!AD424</f>
        <v>0</v>
      </c>
      <c r="AH47" s="118">
        <f>+Actuals!AE424</f>
        <v>0</v>
      </c>
      <c r="AI47" s="118">
        <f>+Actuals!AF424</f>
        <v>0</v>
      </c>
      <c r="AJ47" s="118">
        <f>+Actuals!AG424</f>
        <v>0</v>
      </c>
      <c r="AK47" s="118">
        <f>+Actuals!AH424</f>
        <v>0</v>
      </c>
      <c r="AL47" s="118">
        <f>+Actuals!AI424</f>
        <v>0</v>
      </c>
      <c r="AM47" s="118">
        <f>+Actuals!AJ424</f>
        <v>0</v>
      </c>
      <c r="AN47" s="118">
        <f>+Actuals!AK424</f>
        <v>0</v>
      </c>
      <c r="AO47" s="118">
        <f>+Actuals!AL424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-53636</v>
      </c>
      <c r="E49" s="38">
        <f>SUM(G49,I49,K49,M49,O49,Q49,S49,U49,W49,Y49,AA49,AC49,AE49)</f>
        <v>-136503.62499999994</v>
      </c>
      <c r="F49" s="60">
        <f>'TIE-OUT'!AD49+RECLASS!AD49</f>
        <v>0</v>
      </c>
      <c r="G49" s="38">
        <f>'TIE-OUT'!AE49+RECLASS!AE49</f>
        <v>0</v>
      </c>
      <c r="H49" s="118">
        <f>+Actuals!E425</f>
        <v>-2946701</v>
      </c>
      <c r="I49" s="118">
        <f>+Actuals!F425</f>
        <v>-7499354.0449999999</v>
      </c>
      <c r="J49" s="118">
        <f>+Actuals!G425</f>
        <v>27233</v>
      </c>
      <c r="K49" s="118">
        <f>+Actuals!H425</f>
        <v>69307.985000000335</v>
      </c>
      <c r="L49" s="118">
        <f>+Actuals!I425</f>
        <v>0</v>
      </c>
      <c r="M49" s="118">
        <f>+Actuals!J425</f>
        <v>0</v>
      </c>
      <c r="N49" s="118">
        <f>+Actuals!K425</f>
        <v>2998967</v>
      </c>
      <c r="O49" s="118">
        <f>+Actuals!L425</f>
        <v>7632371.0149999997</v>
      </c>
      <c r="P49" s="118">
        <f>+Actuals!M425</f>
        <v>0</v>
      </c>
      <c r="Q49" s="118">
        <f>+Actuals!N425</f>
        <v>0</v>
      </c>
      <c r="R49" s="118">
        <f>+Actuals!O425</f>
        <v>0</v>
      </c>
      <c r="S49" s="118">
        <f>+Actuals!P425</f>
        <v>0</v>
      </c>
      <c r="T49" s="118">
        <v>-133135</v>
      </c>
      <c r="U49" s="118">
        <v>-338828.58</v>
      </c>
      <c r="V49" s="118">
        <f>+Actuals!S425</f>
        <v>0</v>
      </c>
      <c r="W49" s="118">
        <f>+Actuals!T425</f>
        <v>0</v>
      </c>
      <c r="X49" s="118">
        <f>+Actuals!U425</f>
        <v>0</v>
      </c>
      <c r="Y49" s="118">
        <f>+Actuals!V425</f>
        <v>0</v>
      </c>
      <c r="Z49" s="118">
        <f>+Actuals!W425</f>
        <v>0</v>
      </c>
      <c r="AA49" s="118">
        <f>+Actuals!X425</f>
        <v>0</v>
      </c>
      <c r="AB49" s="118">
        <f>+Actuals!Y425</f>
        <v>0</v>
      </c>
      <c r="AC49" s="118">
        <f>+Actuals!Z425</f>
        <v>0</v>
      </c>
      <c r="AD49" s="118">
        <f>+Actuals!AA425</f>
        <v>0</v>
      </c>
      <c r="AE49" s="118">
        <f>+Actuals!AB425</f>
        <v>0</v>
      </c>
      <c r="AF49" s="118">
        <f>+Actuals!AC425</f>
        <v>0</v>
      </c>
      <c r="AG49" s="118">
        <f>+Actuals!AD425</f>
        <v>0</v>
      </c>
      <c r="AH49" s="118">
        <f>+Actuals!AE425</f>
        <v>0</v>
      </c>
      <c r="AI49" s="118">
        <f>+Actuals!AF425</f>
        <v>0</v>
      </c>
      <c r="AJ49" s="118">
        <f>+Actuals!AG425</f>
        <v>0</v>
      </c>
      <c r="AK49" s="118">
        <f>+Actuals!AH425</f>
        <v>0</v>
      </c>
      <c r="AL49" s="118">
        <f>+Actuals!AI425</f>
        <v>0</v>
      </c>
      <c r="AM49" s="118">
        <f>+Actuals!AJ425</f>
        <v>0</v>
      </c>
      <c r="AN49" s="118">
        <f>+Actuals!AK425</f>
        <v>0</v>
      </c>
      <c r="AO49" s="118">
        <f>+Actuals!AL425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'TIE-OUT'!AD51+RECLASS!AD51</f>
        <v>0</v>
      </c>
      <c r="G51" s="38">
        <f>'TIE-OUT'!AE51+RECLASS!AE51</f>
        <v>0</v>
      </c>
      <c r="H51" s="118">
        <f>+Actuals!E426</f>
        <v>0</v>
      </c>
      <c r="I51" s="118">
        <f>+Actuals!F426</f>
        <v>0</v>
      </c>
      <c r="J51" s="118">
        <f>+Actuals!G426</f>
        <v>0</v>
      </c>
      <c r="K51" s="118">
        <f>+Actuals!H426</f>
        <v>0</v>
      </c>
      <c r="L51" s="118">
        <f>+Actuals!I426</f>
        <v>0</v>
      </c>
      <c r="M51" s="118">
        <f>+Actuals!J426</f>
        <v>0</v>
      </c>
      <c r="N51" s="118">
        <f>+Actuals!K426</f>
        <v>0</v>
      </c>
      <c r="O51" s="118">
        <f>+Actuals!L426</f>
        <v>0</v>
      </c>
      <c r="P51" s="118">
        <f>+Actuals!M426</f>
        <v>0</v>
      </c>
      <c r="Q51" s="118">
        <f>+Actuals!N426</f>
        <v>0</v>
      </c>
      <c r="R51" s="118">
        <f>+Actuals!O426</f>
        <v>0</v>
      </c>
      <c r="S51" s="118">
        <f>+Actuals!P426</f>
        <v>0</v>
      </c>
      <c r="T51" s="118">
        <f>+Actuals!Q426</f>
        <v>0</v>
      </c>
      <c r="U51" s="118">
        <f>+Actuals!R426</f>
        <v>0</v>
      </c>
      <c r="V51" s="118">
        <f>+Actuals!S426</f>
        <v>0</v>
      </c>
      <c r="W51" s="118">
        <f>+Actuals!T426</f>
        <v>0</v>
      </c>
      <c r="X51" s="118">
        <f>+Actuals!U426</f>
        <v>0</v>
      </c>
      <c r="Y51" s="118">
        <f>+Actuals!V426</f>
        <v>0</v>
      </c>
      <c r="Z51" s="118">
        <f>+Actuals!W426</f>
        <v>0</v>
      </c>
      <c r="AA51" s="118">
        <f>+Actuals!X426</f>
        <v>0</v>
      </c>
      <c r="AB51" s="118">
        <f>+Actuals!Y426</f>
        <v>0</v>
      </c>
      <c r="AC51" s="118">
        <f>+Actuals!Z426</f>
        <v>0</v>
      </c>
      <c r="AD51" s="118">
        <f>+Actuals!AA426</f>
        <v>0</v>
      </c>
      <c r="AE51" s="118">
        <f>+Actuals!AB426</f>
        <v>0</v>
      </c>
      <c r="AF51" s="118">
        <f>+Actuals!AC426</f>
        <v>0</v>
      </c>
      <c r="AG51" s="118">
        <f>+Actuals!AD426</f>
        <v>0</v>
      </c>
      <c r="AH51" s="118">
        <f>+Actuals!AE426</f>
        <v>0</v>
      </c>
      <c r="AI51" s="118">
        <f>+Actuals!AF426</f>
        <v>0</v>
      </c>
      <c r="AJ51" s="118">
        <f>+Actuals!AG426</f>
        <v>0</v>
      </c>
      <c r="AK51" s="118">
        <f>+Actuals!AH426</f>
        <v>0</v>
      </c>
      <c r="AL51" s="118">
        <f>+Actuals!AI426</f>
        <v>0</v>
      </c>
      <c r="AM51" s="118">
        <f>+Actuals!AJ426</f>
        <v>0</v>
      </c>
      <c r="AN51" s="118">
        <f>+Actuals!AK426</f>
        <v>0</v>
      </c>
      <c r="AO51" s="118">
        <f>+Actuals!AL426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-212423.79</v>
      </c>
      <c r="E54" s="38">
        <f>SUM(G54,I54,K54,M54,O54,Q54,S54,U54,W54,Y54,AA54,AC54,AE54)</f>
        <v>-689523.08</v>
      </c>
      <c r="F54" s="64">
        <f>'TIE-OUT'!AD54+RECLASS!AD54</f>
        <v>0</v>
      </c>
      <c r="G54" s="68">
        <f>'TIE-OUT'!AE54+RECLASS!AE54</f>
        <v>0</v>
      </c>
      <c r="H54" s="118">
        <f>+Actuals!E427</f>
        <v>0</v>
      </c>
      <c r="I54" s="118">
        <f>+Actuals!F427</f>
        <v>0</v>
      </c>
      <c r="J54" s="118">
        <f>+Actuals!G427</f>
        <v>0</v>
      </c>
      <c r="K54" s="118">
        <f>+Actuals!H427</f>
        <v>0</v>
      </c>
      <c r="L54" s="118">
        <f>+Actuals!I427</f>
        <v>0</v>
      </c>
      <c r="M54" s="118">
        <f>+Actuals!J427</f>
        <v>0</v>
      </c>
      <c r="N54" s="118">
        <f>+Actuals!K427</f>
        <v>0</v>
      </c>
      <c r="O54" s="118">
        <f>+Actuals!L427</f>
        <v>-663089.96</v>
      </c>
      <c r="P54" s="118">
        <f>+Actuals!M427</f>
        <v>0</v>
      </c>
      <c r="Q54" s="118">
        <f>+Actuals!N427</f>
        <v>0</v>
      </c>
      <c r="R54" s="118">
        <v>19837</v>
      </c>
      <c r="S54" s="118">
        <v>105.83</v>
      </c>
      <c r="T54" s="118">
        <v>-232260.79</v>
      </c>
      <c r="U54" s="118">
        <v>-26538.95</v>
      </c>
      <c r="V54" s="118">
        <f>+Actuals!S427</f>
        <v>0</v>
      </c>
      <c r="W54" s="118">
        <f>+Actuals!T427</f>
        <v>0</v>
      </c>
      <c r="X54" s="118">
        <f>+Actuals!U427</f>
        <v>0</v>
      </c>
      <c r="Y54" s="118">
        <f>+Actuals!V427</f>
        <v>0</v>
      </c>
      <c r="Z54" s="118">
        <f>+Actuals!W427</f>
        <v>0</v>
      </c>
      <c r="AA54" s="118">
        <f>+Actuals!X427</f>
        <v>0</v>
      </c>
      <c r="AB54" s="118">
        <f>+Actuals!Y427</f>
        <v>0</v>
      </c>
      <c r="AC54" s="118">
        <f>+Actuals!Z427</f>
        <v>0</v>
      </c>
      <c r="AD54" s="118">
        <f>+Actuals!AA427</f>
        <v>0</v>
      </c>
      <c r="AE54" s="118">
        <f>+Actuals!AB427</f>
        <v>0</v>
      </c>
      <c r="AF54" s="118">
        <f>+Actuals!AC427</f>
        <v>0</v>
      </c>
      <c r="AG54" s="118">
        <f>+Actuals!AD427</f>
        <v>0</v>
      </c>
      <c r="AH54" s="118">
        <f>+Actuals!AE427</f>
        <v>0</v>
      </c>
      <c r="AI54" s="118">
        <f>+Actuals!AF427</f>
        <v>0</v>
      </c>
      <c r="AJ54" s="118">
        <f>+Actuals!AG427</f>
        <v>0</v>
      </c>
      <c r="AK54" s="118">
        <f>+Actuals!AH427</f>
        <v>0</v>
      </c>
      <c r="AL54" s="118">
        <f>+Actuals!AI427</f>
        <v>0</v>
      </c>
      <c r="AM54" s="118">
        <f>+Actuals!AJ427</f>
        <v>0</v>
      </c>
      <c r="AN54" s="118">
        <f>+Actuals!AK427</f>
        <v>0</v>
      </c>
      <c r="AO54" s="118">
        <f>+Actuals!AL427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'TIE-OUT'!AD55+RECLASS!AD55</f>
        <v>0</v>
      </c>
      <c r="G55" s="82">
        <f>'TIE-OUT'!AE55+RECLASS!AE55</f>
        <v>0</v>
      </c>
      <c r="H55" s="118">
        <f>+Actuals!E428</f>
        <v>0</v>
      </c>
      <c r="I55" s="118">
        <f>+Actuals!F428</f>
        <v>0</v>
      </c>
      <c r="J55" s="118">
        <f>+Actuals!G428</f>
        <v>0</v>
      </c>
      <c r="K55" s="118">
        <f>+Actuals!H428</f>
        <v>0</v>
      </c>
      <c r="L55" s="118">
        <f>+Actuals!I428</f>
        <v>0</v>
      </c>
      <c r="M55" s="118">
        <f>+Actuals!J428</f>
        <v>0</v>
      </c>
      <c r="N55" s="118">
        <f>+Actuals!K428</f>
        <v>0</v>
      </c>
      <c r="O55" s="118">
        <f>+Actuals!L428</f>
        <v>0</v>
      </c>
      <c r="P55" s="118">
        <f>+Actuals!M428</f>
        <v>0</v>
      </c>
      <c r="Q55" s="118">
        <f>+Actuals!N428</f>
        <v>0</v>
      </c>
      <c r="R55" s="118">
        <f>+Actuals!O428</f>
        <v>0</v>
      </c>
      <c r="S55" s="118">
        <f>+Actuals!P428</f>
        <v>0</v>
      </c>
      <c r="T55" s="118">
        <f>+Actuals!Q428</f>
        <v>0</v>
      </c>
      <c r="U55" s="118">
        <f>+Actuals!R428</f>
        <v>0</v>
      </c>
      <c r="V55" s="118">
        <f>+Actuals!S428</f>
        <v>0</v>
      </c>
      <c r="W55" s="118">
        <f>+Actuals!T428</f>
        <v>0</v>
      </c>
      <c r="X55" s="118">
        <f>+Actuals!U428</f>
        <v>0</v>
      </c>
      <c r="Y55" s="118">
        <f>+Actuals!V428</f>
        <v>0</v>
      </c>
      <c r="Z55" s="118">
        <f>+Actuals!W428</f>
        <v>0</v>
      </c>
      <c r="AA55" s="118">
        <f>+Actuals!X428</f>
        <v>0</v>
      </c>
      <c r="AB55" s="118">
        <f>+Actuals!Y428</f>
        <v>0</v>
      </c>
      <c r="AC55" s="118">
        <f>+Actuals!Z428</f>
        <v>0</v>
      </c>
      <c r="AD55" s="118">
        <f>+Actuals!AA428</f>
        <v>0</v>
      </c>
      <c r="AE55" s="118">
        <f>+Actuals!AB428</f>
        <v>0</v>
      </c>
      <c r="AF55" s="118">
        <f>+Actuals!AC428</f>
        <v>0</v>
      </c>
      <c r="AG55" s="118">
        <f>+Actuals!AD428</f>
        <v>0</v>
      </c>
      <c r="AH55" s="118">
        <f>+Actuals!AE428</f>
        <v>0</v>
      </c>
      <c r="AI55" s="118">
        <f>+Actuals!AF428</f>
        <v>0</v>
      </c>
      <c r="AJ55" s="118">
        <f>+Actuals!AG428</f>
        <v>0</v>
      </c>
      <c r="AK55" s="118">
        <f>+Actuals!AH428</f>
        <v>0</v>
      </c>
      <c r="AL55" s="118">
        <f>+Actuals!AI428</f>
        <v>0</v>
      </c>
      <c r="AM55" s="118">
        <f>+Actuals!AJ428</f>
        <v>0</v>
      </c>
      <c r="AN55" s="118">
        <f>+Actuals!AK428</f>
        <v>0</v>
      </c>
      <c r="AO55" s="118">
        <f>+Actuals!AL428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-212423.79</v>
      </c>
      <c r="E56" s="39">
        <f t="shared" si="10"/>
        <v>-689523.08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61">
        <f t="shared" si="10"/>
        <v>0</v>
      </c>
      <c r="J56" s="61">
        <f t="shared" si="10"/>
        <v>0</v>
      </c>
      <c r="K56" s="61">
        <f t="shared" si="10"/>
        <v>0</v>
      </c>
      <c r="L56" s="61">
        <f>SUM(L54:L55)</f>
        <v>0</v>
      </c>
      <c r="M56" s="61">
        <f>SUM(M54:M55)</f>
        <v>0</v>
      </c>
      <c r="N56" s="61">
        <f t="shared" si="10"/>
        <v>0</v>
      </c>
      <c r="O56" s="61">
        <f t="shared" si="10"/>
        <v>-663089.96</v>
      </c>
      <c r="P56" s="61">
        <f t="shared" si="10"/>
        <v>0</v>
      </c>
      <c r="Q56" s="61">
        <f t="shared" si="10"/>
        <v>0</v>
      </c>
      <c r="R56" s="61">
        <f t="shared" si="10"/>
        <v>19837</v>
      </c>
      <c r="S56" s="61">
        <f t="shared" si="10"/>
        <v>105.83</v>
      </c>
      <c r="T56" s="61">
        <f t="shared" si="10"/>
        <v>-232260.79</v>
      </c>
      <c r="U56" s="61">
        <f t="shared" si="10"/>
        <v>-26538.95</v>
      </c>
      <c r="V56" s="61">
        <f t="shared" si="10"/>
        <v>0</v>
      </c>
      <c r="W56" s="61">
        <f t="shared" si="10"/>
        <v>0</v>
      </c>
      <c r="X56" s="61">
        <f t="shared" si="10"/>
        <v>0</v>
      </c>
      <c r="Y56" s="61">
        <f t="shared" si="10"/>
        <v>0</v>
      </c>
      <c r="Z56" s="61">
        <f t="shared" si="10"/>
        <v>0</v>
      </c>
      <c r="AA56" s="61">
        <f t="shared" si="10"/>
        <v>0</v>
      </c>
      <c r="AB56" s="61">
        <f t="shared" si="10"/>
        <v>0</v>
      </c>
      <c r="AC56" s="61">
        <f t="shared" si="10"/>
        <v>0</v>
      </c>
      <c r="AD56" s="61">
        <f t="shared" si="10"/>
        <v>0</v>
      </c>
      <c r="AE56" s="61">
        <f t="shared" si="10"/>
        <v>0</v>
      </c>
      <c r="AF56" s="61">
        <f t="shared" si="10"/>
        <v>0</v>
      </c>
      <c r="AG56" s="61">
        <f t="shared" si="10"/>
        <v>0</v>
      </c>
      <c r="AH56" s="61">
        <f t="shared" si="10"/>
        <v>0</v>
      </c>
      <c r="AI56" s="61">
        <f t="shared" si="10"/>
        <v>0</v>
      </c>
      <c r="AJ56" s="61">
        <f t="shared" si="10"/>
        <v>0</v>
      </c>
      <c r="AK56" s="61">
        <f t="shared" si="10"/>
        <v>0</v>
      </c>
      <c r="AL56" s="61">
        <f t="shared" si="10"/>
        <v>0</v>
      </c>
      <c r="AM56" s="61">
        <f t="shared" si="10"/>
        <v>0</v>
      </c>
      <c r="AN56" s="61">
        <f t="shared" si="10"/>
        <v>0</v>
      </c>
      <c r="AO56" s="61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'TIE-OUT'!AD59+RECLASS!AD59</f>
        <v>0</v>
      </c>
      <c r="G59" s="68">
        <f>'TIE-OUT'!AE59+RECLASS!AE59</f>
        <v>0</v>
      </c>
      <c r="H59" s="118">
        <f>+Actuals!E429</f>
        <v>0</v>
      </c>
      <c r="I59" s="118">
        <f>+Actuals!F429</f>
        <v>0</v>
      </c>
      <c r="J59" s="118">
        <f>+Actuals!G429</f>
        <v>0</v>
      </c>
      <c r="K59" s="118">
        <f>+Actuals!H429</f>
        <v>0</v>
      </c>
      <c r="L59" s="118">
        <f>+Actuals!I429</f>
        <v>0</v>
      </c>
      <c r="M59" s="118">
        <f>+Actuals!J429</f>
        <v>0</v>
      </c>
      <c r="N59" s="118">
        <f>+Actuals!K429</f>
        <v>0</v>
      </c>
      <c r="O59" s="118">
        <f>+Actuals!L429</f>
        <v>0</v>
      </c>
      <c r="P59" s="118">
        <f>+Actuals!M429</f>
        <v>0</v>
      </c>
      <c r="Q59" s="118">
        <f>+Actuals!N429</f>
        <v>0</v>
      </c>
      <c r="R59" s="118">
        <f>+Actuals!O429</f>
        <v>0</v>
      </c>
      <c r="S59" s="118">
        <f>+Actuals!P429</f>
        <v>0</v>
      </c>
      <c r="T59" s="118">
        <f>+Actuals!Q429</f>
        <v>0</v>
      </c>
      <c r="U59" s="118">
        <f>+Actuals!R429</f>
        <v>0</v>
      </c>
      <c r="V59" s="118">
        <f>+Actuals!S429</f>
        <v>0</v>
      </c>
      <c r="W59" s="118">
        <f>+Actuals!T429</f>
        <v>0</v>
      </c>
      <c r="X59" s="118">
        <f>+Actuals!U429</f>
        <v>0</v>
      </c>
      <c r="Y59" s="118">
        <f>+Actuals!V429</f>
        <v>0</v>
      </c>
      <c r="Z59" s="118">
        <f>+Actuals!W429</f>
        <v>0</v>
      </c>
      <c r="AA59" s="118">
        <f>+Actuals!X429</f>
        <v>0</v>
      </c>
      <c r="AB59" s="118">
        <f>+Actuals!Y429</f>
        <v>0</v>
      </c>
      <c r="AC59" s="118">
        <f>+Actuals!Z429</f>
        <v>0</v>
      </c>
      <c r="AD59" s="118">
        <f>+Actuals!AA429</f>
        <v>0</v>
      </c>
      <c r="AE59" s="118">
        <f>+Actuals!AB429</f>
        <v>0</v>
      </c>
      <c r="AF59" s="118">
        <f>+Actuals!AC429</f>
        <v>0</v>
      </c>
      <c r="AG59" s="118">
        <f>+Actuals!AD429</f>
        <v>0</v>
      </c>
      <c r="AH59" s="118">
        <f>+Actuals!AE429</f>
        <v>0</v>
      </c>
      <c r="AI59" s="118">
        <f>+Actuals!AF429</f>
        <v>0</v>
      </c>
      <c r="AJ59" s="118">
        <f>+Actuals!AG429</f>
        <v>0</v>
      </c>
      <c r="AK59" s="118">
        <f>+Actuals!AH429</f>
        <v>0</v>
      </c>
      <c r="AL59" s="118">
        <f>+Actuals!AI429</f>
        <v>0</v>
      </c>
      <c r="AM59" s="118">
        <f>+Actuals!AJ429</f>
        <v>0</v>
      </c>
      <c r="AN59" s="118">
        <f>+Actuals!AK429</f>
        <v>0</v>
      </c>
      <c r="AO59" s="118">
        <f>+Actuals!AL429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'TIE-OUT'!AD60+RECLASS!AD60</f>
        <v>0</v>
      </c>
      <c r="G60" s="82">
        <f>'TIE-OUT'!AE60+RECLASS!AE60</f>
        <v>0</v>
      </c>
      <c r="H60" s="118">
        <f>+Actuals!E430</f>
        <v>0</v>
      </c>
      <c r="I60" s="118">
        <f>+Actuals!F430</f>
        <v>0</v>
      </c>
      <c r="J60" s="118">
        <f>+Actuals!G430</f>
        <v>0</v>
      </c>
      <c r="K60" s="118">
        <f>+Actuals!H430</f>
        <v>0</v>
      </c>
      <c r="L60" s="118">
        <f>+Actuals!I430</f>
        <v>0</v>
      </c>
      <c r="M60" s="118">
        <f>+Actuals!J430</f>
        <v>0</v>
      </c>
      <c r="N60" s="118">
        <f>+Actuals!K430</f>
        <v>0</v>
      </c>
      <c r="O60" s="118">
        <f>+Actuals!L430</f>
        <v>0</v>
      </c>
      <c r="P60" s="118">
        <f>+Actuals!M430</f>
        <v>0</v>
      </c>
      <c r="Q60" s="118">
        <f>+Actuals!N430</f>
        <v>0</v>
      </c>
      <c r="R60" s="118">
        <f>+Actuals!O430</f>
        <v>0</v>
      </c>
      <c r="S60" s="118">
        <f>+Actuals!P430</f>
        <v>0</v>
      </c>
      <c r="T60" s="118">
        <f>+Actuals!Q430</f>
        <v>0</v>
      </c>
      <c r="U60" s="118">
        <f>+Actuals!R430</f>
        <v>0</v>
      </c>
      <c r="V60" s="118">
        <f>+Actuals!S430</f>
        <v>0</v>
      </c>
      <c r="W60" s="118">
        <f>+Actuals!T430</f>
        <v>0</v>
      </c>
      <c r="X60" s="118">
        <f>+Actuals!U430</f>
        <v>0</v>
      </c>
      <c r="Y60" s="118">
        <f>+Actuals!V430</f>
        <v>0</v>
      </c>
      <c r="Z60" s="118">
        <f>+Actuals!W430</f>
        <v>0</v>
      </c>
      <c r="AA60" s="118">
        <f>+Actuals!X430</f>
        <v>0</v>
      </c>
      <c r="AB60" s="118">
        <f>+Actuals!Y430</f>
        <v>0</v>
      </c>
      <c r="AC60" s="118">
        <f>+Actuals!Z430</f>
        <v>0</v>
      </c>
      <c r="AD60" s="118">
        <f>+Actuals!AA430</f>
        <v>0</v>
      </c>
      <c r="AE60" s="118">
        <f>+Actuals!AB430</f>
        <v>0</v>
      </c>
      <c r="AF60" s="118">
        <f>+Actuals!AC430</f>
        <v>0</v>
      </c>
      <c r="AG60" s="118">
        <f>+Actuals!AD430</f>
        <v>0</v>
      </c>
      <c r="AH60" s="118">
        <f>+Actuals!AE430</f>
        <v>0</v>
      </c>
      <c r="AI60" s="118">
        <f>+Actuals!AF430</f>
        <v>0</v>
      </c>
      <c r="AJ60" s="118">
        <f>+Actuals!AG430</f>
        <v>0</v>
      </c>
      <c r="AK60" s="118">
        <f>+Actuals!AH430</f>
        <v>0</v>
      </c>
      <c r="AL60" s="118">
        <f>+Actuals!AI430</f>
        <v>0</v>
      </c>
      <c r="AM60" s="118">
        <f>+Actuals!AJ430</f>
        <v>0</v>
      </c>
      <c r="AN60" s="118">
        <f>+Actuals!AK430</f>
        <v>0</v>
      </c>
      <c r="AO60" s="118">
        <f>+Actuals!AL430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61">
        <f t="shared" si="11"/>
        <v>0</v>
      </c>
      <c r="J61" s="61">
        <f t="shared" si="11"/>
        <v>0</v>
      </c>
      <c r="K61" s="61">
        <f t="shared" si="11"/>
        <v>0</v>
      </c>
      <c r="L61" s="61">
        <f>SUM(L59:L60)</f>
        <v>0</v>
      </c>
      <c r="M61" s="61">
        <f>SUM(M59:M60)</f>
        <v>0</v>
      </c>
      <c r="N61" s="61">
        <f t="shared" si="11"/>
        <v>0</v>
      </c>
      <c r="O61" s="61">
        <f t="shared" si="11"/>
        <v>0</v>
      </c>
      <c r="P61" s="61">
        <f t="shared" si="11"/>
        <v>0</v>
      </c>
      <c r="Q61" s="61">
        <f t="shared" si="11"/>
        <v>0</v>
      </c>
      <c r="R61" s="61">
        <f t="shared" si="11"/>
        <v>0</v>
      </c>
      <c r="S61" s="61">
        <f t="shared" si="11"/>
        <v>0</v>
      </c>
      <c r="T61" s="61">
        <f t="shared" si="11"/>
        <v>0</v>
      </c>
      <c r="U61" s="61">
        <f t="shared" si="11"/>
        <v>0</v>
      </c>
      <c r="V61" s="61">
        <f t="shared" si="11"/>
        <v>0</v>
      </c>
      <c r="W61" s="61">
        <f t="shared" si="11"/>
        <v>0</v>
      </c>
      <c r="X61" s="61">
        <f t="shared" si="11"/>
        <v>0</v>
      </c>
      <c r="Y61" s="61">
        <f t="shared" si="11"/>
        <v>0</v>
      </c>
      <c r="Z61" s="61">
        <f t="shared" si="11"/>
        <v>0</v>
      </c>
      <c r="AA61" s="61">
        <f t="shared" si="11"/>
        <v>0</v>
      </c>
      <c r="AB61" s="61">
        <f t="shared" si="11"/>
        <v>0</v>
      </c>
      <c r="AC61" s="61">
        <f t="shared" si="11"/>
        <v>0</v>
      </c>
      <c r="AD61" s="61">
        <f t="shared" si="11"/>
        <v>0</v>
      </c>
      <c r="AE61" s="61">
        <f t="shared" si="11"/>
        <v>0</v>
      </c>
      <c r="AF61" s="61">
        <f t="shared" si="11"/>
        <v>0</v>
      </c>
      <c r="AG61" s="61">
        <f t="shared" si="11"/>
        <v>0</v>
      </c>
      <c r="AH61" s="61">
        <f t="shared" si="11"/>
        <v>0</v>
      </c>
      <c r="AI61" s="61">
        <f t="shared" si="11"/>
        <v>0</v>
      </c>
      <c r="AJ61" s="61">
        <f t="shared" si="11"/>
        <v>0</v>
      </c>
      <c r="AK61" s="61">
        <f t="shared" si="11"/>
        <v>0</v>
      </c>
      <c r="AL61" s="61">
        <f t="shared" si="11"/>
        <v>0</v>
      </c>
      <c r="AM61" s="61">
        <f t="shared" si="11"/>
        <v>0</v>
      </c>
      <c r="AN61" s="61">
        <f t="shared" si="11"/>
        <v>0</v>
      </c>
      <c r="AO61" s="61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'TIE-OUT'!AD64+RECLASS!AD64</f>
        <v>0</v>
      </c>
      <c r="G64" s="68">
        <f>'TIE-OUT'!AE64+RECLASS!AE64</f>
        <v>0</v>
      </c>
      <c r="H64" s="118">
        <f>+Actuals!E431</f>
        <v>0</v>
      </c>
      <c r="I64" s="118">
        <f>+Actuals!F431</f>
        <v>0</v>
      </c>
      <c r="J64" s="118">
        <f>+Actuals!G431</f>
        <v>0</v>
      </c>
      <c r="K64" s="118">
        <f>+Actuals!H431</f>
        <v>0</v>
      </c>
      <c r="L64" s="118">
        <f>+Actuals!I431</f>
        <v>0</v>
      </c>
      <c r="M64" s="118">
        <f>+Actuals!J431</f>
        <v>0</v>
      </c>
      <c r="N64" s="118">
        <f>+Actuals!K431</f>
        <v>0</v>
      </c>
      <c r="O64" s="118">
        <f>+Actuals!L431</f>
        <v>0</v>
      </c>
      <c r="P64" s="118">
        <f>+Actuals!M431</f>
        <v>0</v>
      </c>
      <c r="Q64" s="118">
        <f>+Actuals!N431</f>
        <v>0</v>
      </c>
      <c r="R64" s="118">
        <f>+Actuals!O431</f>
        <v>0</v>
      </c>
      <c r="S64" s="118">
        <f>+Actuals!P431</f>
        <v>0</v>
      </c>
      <c r="T64" s="118">
        <f>+Actuals!Q431</f>
        <v>0</v>
      </c>
      <c r="U64" s="118">
        <f>+Actuals!R431</f>
        <v>0</v>
      </c>
      <c r="V64" s="118">
        <f>+Actuals!S431</f>
        <v>0</v>
      </c>
      <c r="W64" s="118">
        <f>+Actuals!T431</f>
        <v>0</v>
      </c>
      <c r="X64" s="118">
        <f>+Actuals!U431</f>
        <v>0</v>
      </c>
      <c r="Y64" s="118">
        <f>+Actuals!V431</f>
        <v>0</v>
      </c>
      <c r="Z64" s="118">
        <f>+Actuals!W431</f>
        <v>0</v>
      </c>
      <c r="AA64" s="118">
        <f>+Actuals!X431</f>
        <v>0</v>
      </c>
      <c r="AB64" s="118">
        <f>+Actuals!Y431</f>
        <v>0</v>
      </c>
      <c r="AC64" s="118">
        <f>+Actuals!Z431</f>
        <v>0</v>
      </c>
      <c r="AD64" s="118">
        <f>+Actuals!AA431</f>
        <v>0</v>
      </c>
      <c r="AE64" s="118">
        <f>+Actuals!AB431</f>
        <v>0</v>
      </c>
      <c r="AF64" s="118">
        <f>+Actuals!AC431</f>
        <v>0</v>
      </c>
      <c r="AG64" s="118">
        <f>+Actuals!AD431</f>
        <v>0</v>
      </c>
      <c r="AH64" s="118">
        <f>+Actuals!AE431</f>
        <v>0</v>
      </c>
      <c r="AI64" s="118">
        <f>+Actuals!AF431</f>
        <v>0</v>
      </c>
      <c r="AJ64" s="118">
        <f>+Actuals!AG431</f>
        <v>0</v>
      </c>
      <c r="AK64" s="118">
        <f>+Actuals!AH431</f>
        <v>0</v>
      </c>
      <c r="AL64" s="118">
        <f>+Actuals!AI431</f>
        <v>0</v>
      </c>
      <c r="AM64" s="118">
        <f>+Actuals!AJ431</f>
        <v>0</v>
      </c>
      <c r="AN64" s="118">
        <f>+Actuals!AK431</f>
        <v>0</v>
      </c>
      <c r="AO64" s="118">
        <f>+Actuals!AL431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'TIE-OUT'!AD65+RECLASS!AD65</f>
        <v>0</v>
      </c>
      <c r="G65" s="82">
        <f>'TIE-OUT'!AE65+RECLASS!AE65</f>
        <v>0</v>
      </c>
      <c r="H65" s="118">
        <f>+Actuals!E432</f>
        <v>0</v>
      </c>
      <c r="I65" s="118">
        <f>+Actuals!F432</f>
        <v>0</v>
      </c>
      <c r="J65" s="118">
        <f>+Actuals!G432</f>
        <v>0</v>
      </c>
      <c r="K65" s="118">
        <f>+Actuals!H432</f>
        <v>0</v>
      </c>
      <c r="L65" s="118">
        <f>+Actuals!I432</f>
        <v>0</v>
      </c>
      <c r="M65" s="118">
        <f>+Actuals!J432</f>
        <v>0</v>
      </c>
      <c r="N65" s="118">
        <f>+Actuals!K432</f>
        <v>0</v>
      </c>
      <c r="O65" s="118">
        <f>+Actuals!L432</f>
        <v>0</v>
      </c>
      <c r="P65" s="118">
        <f>+Actuals!M432</f>
        <v>0</v>
      </c>
      <c r="Q65" s="118">
        <f>+Actuals!N432</f>
        <v>0</v>
      </c>
      <c r="R65" s="118">
        <f>+Actuals!O432</f>
        <v>0</v>
      </c>
      <c r="S65" s="118">
        <f>+Actuals!P432</f>
        <v>0</v>
      </c>
      <c r="T65" s="118">
        <f>+Actuals!Q432</f>
        <v>0</v>
      </c>
      <c r="U65" s="118">
        <f>+Actuals!R432</f>
        <v>0</v>
      </c>
      <c r="V65" s="118">
        <f>+Actuals!S432</f>
        <v>0</v>
      </c>
      <c r="W65" s="118">
        <f>+Actuals!T432</f>
        <v>0</v>
      </c>
      <c r="X65" s="118">
        <f>+Actuals!U432</f>
        <v>0</v>
      </c>
      <c r="Y65" s="118">
        <f>+Actuals!V432</f>
        <v>0</v>
      </c>
      <c r="Z65" s="118">
        <f>+Actuals!W432</f>
        <v>0</v>
      </c>
      <c r="AA65" s="118">
        <f>+Actuals!X432</f>
        <v>0</v>
      </c>
      <c r="AB65" s="118">
        <f>+Actuals!Y432</f>
        <v>0</v>
      </c>
      <c r="AC65" s="118">
        <f>+Actuals!Z432</f>
        <v>0</v>
      </c>
      <c r="AD65" s="118">
        <f>+Actuals!AA432</f>
        <v>0</v>
      </c>
      <c r="AE65" s="118">
        <f>+Actuals!AB432</f>
        <v>0</v>
      </c>
      <c r="AF65" s="118">
        <f>+Actuals!AC432</f>
        <v>0</v>
      </c>
      <c r="AG65" s="118">
        <f>+Actuals!AD432</f>
        <v>0</v>
      </c>
      <c r="AH65" s="118">
        <f>+Actuals!AE432</f>
        <v>0</v>
      </c>
      <c r="AI65" s="118">
        <f>+Actuals!AF432</f>
        <v>0</v>
      </c>
      <c r="AJ65" s="118">
        <f>+Actuals!AG432</f>
        <v>0</v>
      </c>
      <c r="AK65" s="118">
        <f>+Actuals!AH432</f>
        <v>0</v>
      </c>
      <c r="AL65" s="118">
        <f>+Actuals!AI432</f>
        <v>0</v>
      </c>
      <c r="AM65" s="118">
        <f>+Actuals!AJ432</f>
        <v>0</v>
      </c>
      <c r="AN65" s="118">
        <f>+Actuals!AK432</f>
        <v>0</v>
      </c>
      <c r="AO65" s="118">
        <f>+Actuals!AL432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61">
        <f t="shared" si="12"/>
        <v>0</v>
      </c>
      <c r="J66" s="61">
        <f t="shared" si="12"/>
        <v>0</v>
      </c>
      <c r="K66" s="61">
        <f t="shared" si="12"/>
        <v>0</v>
      </c>
      <c r="L66" s="61">
        <f>SUM(L64:L65)</f>
        <v>0</v>
      </c>
      <c r="M66" s="61">
        <f>SUM(M64:M65)</f>
        <v>0</v>
      </c>
      <c r="N66" s="61">
        <f t="shared" si="12"/>
        <v>0</v>
      </c>
      <c r="O66" s="61">
        <f t="shared" si="12"/>
        <v>0</v>
      </c>
      <c r="P66" s="61">
        <f t="shared" si="12"/>
        <v>0</v>
      </c>
      <c r="Q66" s="61">
        <f t="shared" si="12"/>
        <v>0</v>
      </c>
      <c r="R66" s="61">
        <f t="shared" si="12"/>
        <v>0</v>
      </c>
      <c r="S66" s="61">
        <f t="shared" si="12"/>
        <v>0</v>
      </c>
      <c r="T66" s="61">
        <f t="shared" si="12"/>
        <v>0</v>
      </c>
      <c r="U66" s="61">
        <f t="shared" si="12"/>
        <v>0</v>
      </c>
      <c r="V66" s="61">
        <f t="shared" si="12"/>
        <v>0</v>
      </c>
      <c r="W66" s="61">
        <f t="shared" si="12"/>
        <v>0</v>
      </c>
      <c r="X66" s="61">
        <f t="shared" si="12"/>
        <v>0</v>
      </c>
      <c r="Y66" s="61">
        <f t="shared" si="12"/>
        <v>0</v>
      </c>
      <c r="Z66" s="61">
        <f t="shared" si="12"/>
        <v>0</v>
      </c>
      <c r="AA66" s="61">
        <f t="shared" si="12"/>
        <v>0</v>
      </c>
      <c r="AB66" s="61">
        <f t="shared" si="12"/>
        <v>0</v>
      </c>
      <c r="AC66" s="61">
        <f t="shared" si="12"/>
        <v>0</v>
      </c>
      <c r="AD66" s="61">
        <f t="shared" si="12"/>
        <v>0</v>
      </c>
      <c r="AE66" s="61">
        <f t="shared" si="12"/>
        <v>0</v>
      </c>
      <c r="AF66" s="61">
        <f t="shared" si="12"/>
        <v>0</v>
      </c>
      <c r="AG66" s="61">
        <f t="shared" si="12"/>
        <v>0</v>
      </c>
      <c r="AH66" s="61">
        <f t="shared" si="12"/>
        <v>0</v>
      </c>
      <c r="AI66" s="61">
        <f t="shared" si="12"/>
        <v>0</v>
      </c>
      <c r="AJ66" s="61">
        <f t="shared" si="12"/>
        <v>0</v>
      </c>
      <c r="AK66" s="61">
        <f t="shared" si="12"/>
        <v>0</v>
      </c>
      <c r="AL66" s="61">
        <f t="shared" si="12"/>
        <v>0</v>
      </c>
      <c r="AM66" s="61">
        <f t="shared" si="12"/>
        <v>0</v>
      </c>
      <c r="AN66" s="61">
        <f t="shared" si="12"/>
        <v>0</v>
      </c>
      <c r="AO66" s="61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-344118.43</v>
      </c>
      <c r="F70" s="64">
        <f>'TIE-OUT'!AD70+RECLASS!AD70</f>
        <v>0</v>
      </c>
      <c r="G70" s="68">
        <f>'TIE-OUT'!AE70+RECLASS!AE70</f>
        <v>-344118.43</v>
      </c>
      <c r="H70" s="118">
        <f>+Actuals!E433</f>
        <v>0</v>
      </c>
      <c r="I70" s="118">
        <f>+Actuals!F433</f>
        <v>0</v>
      </c>
      <c r="J70" s="118">
        <f>+Actuals!G433</f>
        <v>0</v>
      </c>
      <c r="K70" s="118">
        <f>+Actuals!H433</f>
        <v>0</v>
      </c>
      <c r="L70" s="118">
        <f>+Actuals!I433</f>
        <v>0</v>
      </c>
      <c r="M70" s="118">
        <f>+Actuals!J433</f>
        <v>0</v>
      </c>
      <c r="N70" s="118">
        <f>+Actuals!K433</f>
        <v>0</v>
      </c>
      <c r="O70" s="118">
        <f>+Actuals!L433</f>
        <v>0</v>
      </c>
      <c r="P70" s="118">
        <f>+Actuals!M433</f>
        <v>0</v>
      </c>
      <c r="Q70" s="118">
        <f>+Actuals!N433</f>
        <v>0</v>
      </c>
      <c r="R70" s="118">
        <f>+Actuals!O433</f>
        <v>0</v>
      </c>
      <c r="S70" s="118">
        <f>+Actuals!P433</f>
        <v>0</v>
      </c>
      <c r="T70" s="118">
        <f>+Actuals!Q433</f>
        <v>0</v>
      </c>
      <c r="U70" s="118">
        <f>+Actuals!R433</f>
        <v>0</v>
      </c>
      <c r="V70" s="118">
        <f>+Actuals!S433</f>
        <v>0</v>
      </c>
      <c r="W70" s="118">
        <f>+Actuals!T433</f>
        <v>0</v>
      </c>
      <c r="X70" s="118">
        <f>+Actuals!U433</f>
        <v>0</v>
      </c>
      <c r="Y70" s="118">
        <f>+Actuals!V433</f>
        <v>0</v>
      </c>
      <c r="Z70" s="118">
        <f>+Actuals!W433</f>
        <v>0</v>
      </c>
      <c r="AA70" s="118">
        <f>+Actuals!X433</f>
        <v>0</v>
      </c>
      <c r="AB70" s="118">
        <f>+Actuals!Y433</f>
        <v>0</v>
      </c>
      <c r="AC70" s="118">
        <f>+Actuals!Z433</f>
        <v>0</v>
      </c>
      <c r="AD70" s="118">
        <f>+Actuals!AA433</f>
        <v>0</v>
      </c>
      <c r="AE70" s="118">
        <f>+Actuals!AB433</f>
        <v>0</v>
      </c>
      <c r="AF70" s="118">
        <f>+Actuals!AC433</f>
        <v>0</v>
      </c>
      <c r="AG70" s="118">
        <f>+Actuals!AD433</f>
        <v>0</v>
      </c>
      <c r="AH70" s="118">
        <f>+Actuals!AE433</f>
        <v>0</v>
      </c>
      <c r="AI70" s="118">
        <f>+Actuals!AF433</f>
        <v>0</v>
      </c>
      <c r="AJ70" s="118">
        <f>+Actuals!AG433</f>
        <v>0</v>
      </c>
      <c r="AK70" s="118">
        <f>+Actuals!AH433</f>
        <v>0</v>
      </c>
      <c r="AL70" s="118">
        <f>+Actuals!AI433</f>
        <v>0</v>
      </c>
      <c r="AM70" s="118">
        <f>+Actuals!AJ433</f>
        <v>0</v>
      </c>
      <c r="AN70" s="118">
        <f>+Actuals!AK433</f>
        <v>0</v>
      </c>
      <c r="AO70" s="118">
        <f>+Actuals!AL433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259749.42</v>
      </c>
      <c r="F71" s="81">
        <f>'TIE-OUT'!AD71+RECLASS!AD71</f>
        <v>0</v>
      </c>
      <c r="G71" s="82">
        <f>'TIE-OUT'!AE71+RECLASS!AE71</f>
        <v>259749.42</v>
      </c>
      <c r="H71" s="118">
        <f>+Actuals!E434</f>
        <v>0</v>
      </c>
      <c r="I71" s="118">
        <f>+Actuals!F434</f>
        <v>0</v>
      </c>
      <c r="J71" s="118">
        <f>+Actuals!G434</f>
        <v>0</v>
      </c>
      <c r="K71" s="118">
        <f>+Actuals!H434</f>
        <v>0</v>
      </c>
      <c r="L71" s="118">
        <f>+Actuals!I434</f>
        <v>0</v>
      </c>
      <c r="M71" s="118">
        <f>+Actuals!J434</f>
        <v>0</v>
      </c>
      <c r="N71" s="118">
        <f>+Actuals!K434</f>
        <v>0</v>
      </c>
      <c r="O71" s="118">
        <f>+Actuals!L434</f>
        <v>0</v>
      </c>
      <c r="P71" s="118">
        <f>+Actuals!M434</f>
        <v>0</v>
      </c>
      <c r="Q71" s="118">
        <f>+Actuals!N434</f>
        <v>0</v>
      </c>
      <c r="R71" s="118">
        <f>+Actuals!O434</f>
        <v>0</v>
      </c>
      <c r="S71" s="118">
        <f>+Actuals!P434</f>
        <v>0</v>
      </c>
      <c r="T71" s="118">
        <f>+Actuals!Q434</f>
        <v>0</v>
      </c>
      <c r="U71" s="118">
        <f>+Actuals!R434</f>
        <v>0</v>
      </c>
      <c r="V71" s="118">
        <f>+Actuals!S434</f>
        <v>0</v>
      </c>
      <c r="W71" s="118">
        <f>+Actuals!T434</f>
        <v>0</v>
      </c>
      <c r="X71" s="118">
        <f>+Actuals!U434</f>
        <v>0</v>
      </c>
      <c r="Y71" s="118">
        <f>+Actuals!V434</f>
        <v>0</v>
      </c>
      <c r="Z71" s="118">
        <f>+Actuals!W434</f>
        <v>0</v>
      </c>
      <c r="AA71" s="118">
        <f>+Actuals!X434</f>
        <v>0</v>
      </c>
      <c r="AB71" s="118">
        <f>+Actuals!Y434</f>
        <v>0</v>
      </c>
      <c r="AC71" s="118">
        <f>+Actuals!Z434</f>
        <v>0</v>
      </c>
      <c r="AD71" s="118">
        <f>+Actuals!AA434</f>
        <v>0</v>
      </c>
      <c r="AE71" s="118">
        <f>+Actuals!AB434</f>
        <v>0</v>
      </c>
      <c r="AF71" s="118">
        <f>+Actuals!AC434</f>
        <v>0</v>
      </c>
      <c r="AG71" s="118">
        <f>+Actuals!AD434</f>
        <v>0</v>
      </c>
      <c r="AH71" s="118">
        <f>+Actuals!AE434</f>
        <v>0</v>
      </c>
      <c r="AI71" s="118">
        <f>+Actuals!AF434</f>
        <v>0</v>
      </c>
      <c r="AJ71" s="118">
        <f>+Actuals!AG434</f>
        <v>0</v>
      </c>
      <c r="AK71" s="118">
        <f>+Actuals!AH434</f>
        <v>0</v>
      </c>
      <c r="AL71" s="118">
        <f>+Actuals!AI434</f>
        <v>0</v>
      </c>
      <c r="AM71" s="118">
        <f>+Actuals!AJ434</f>
        <v>0</v>
      </c>
      <c r="AN71" s="118">
        <f>+Actuals!AK434</f>
        <v>0</v>
      </c>
      <c r="AO71" s="118">
        <f>+Actuals!AL434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-84369.00999999998</v>
      </c>
      <c r="F72" s="61">
        <f t="shared" si="13"/>
        <v>0</v>
      </c>
      <c r="G72" s="39">
        <f t="shared" si="13"/>
        <v>-84369.00999999998</v>
      </c>
      <c r="H72" s="61">
        <f t="shared" si="13"/>
        <v>0</v>
      </c>
      <c r="I72" s="61">
        <f t="shared" si="13"/>
        <v>0</v>
      </c>
      <c r="J72" s="61">
        <f t="shared" si="13"/>
        <v>0</v>
      </c>
      <c r="K72" s="61">
        <f t="shared" si="13"/>
        <v>0</v>
      </c>
      <c r="L72" s="61">
        <f>SUM(L70:L71)</f>
        <v>0</v>
      </c>
      <c r="M72" s="61">
        <f>SUM(M70:M71)</f>
        <v>0</v>
      </c>
      <c r="N72" s="61">
        <f t="shared" si="13"/>
        <v>0</v>
      </c>
      <c r="O72" s="61">
        <f t="shared" si="13"/>
        <v>0</v>
      </c>
      <c r="P72" s="61">
        <f t="shared" si="13"/>
        <v>0</v>
      </c>
      <c r="Q72" s="61">
        <f t="shared" si="13"/>
        <v>0</v>
      </c>
      <c r="R72" s="61">
        <f t="shared" si="13"/>
        <v>0</v>
      </c>
      <c r="S72" s="61">
        <f t="shared" si="13"/>
        <v>0</v>
      </c>
      <c r="T72" s="61">
        <f t="shared" si="13"/>
        <v>0</v>
      </c>
      <c r="U72" s="61">
        <f t="shared" si="13"/>
        <v>0</v>
      </c>
      <c r="V72" s="61">
        <f t="shared" si="13"/>
        <v>0</v>
      </c>
      <c r="W72" s="61">
        <f t="shared" si="13"/>
        <v>0</v>
      </c>
      <c r="X72" s="61">
        <f t="shared" si="13"/>
        <v>0</v>
      </c>
      <c r="Y72" s="61">
        <f t="shared" si="13"/>
        <v>0</v>
      </c>
      <c r="Z72" s="61">
        <f t="shared" si="13"/>
        <v>0</v>
      </c>
      <c r="AA72" s="61">
        <f t="shared" si="13"/>
        <v>0</v>
      </c>
      <c r="AB72" s="61">
        <f t="shared" si="13"/>
        <v>0</v>
      </c>
      <c r="AC72" s="61">
        <f t="shared" si="13"/>
        <v>0</v>
      </c>
      <c r="AD72" s="61">
        <f t="shared" si="13"/>
        <v>0</v>
      </c>
      <c r="AE72" s="61">
        <f t="shared" si="13"/>
        <v>0</v>
      </c>
      <c r="AF72" s="61">
        <f t="shared" si="13"/>
        <v>0</v>
      </c>
      <c r="AG72" s="61">
        <f t="shared" si="13"/>
        <v>0</v>
      </c>
      <c r="AH72" s="61">
        <f t="shared" si="13"/>
        <v>0</v>
      </c>
      <c r="AI72" s="61">
        <f t="shared" si="13"/>
        <v>0</v>
      </c>
      <c r="AJ72" s="61">
        <f t="shared" si="13"/>
        <v>0</v>
      </c>
      <c r="AK72" s="61">
        <f t="shared" si="13"/>
        <v>0</v>
      </c>
      <c r="AL72" s="61">
        <f t="shared" si="13"/>
        <v>0</v>
      </c>
      <c r="AM72" s="61">
        <f t="shared" si="13"/>
        <v>0</v>
      </c>
      <c r="AN72" s="61">
        <f t="shared" si="13"/>
        <v>0</v>
      </c>
      <c r="AO72" s="61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'TIE-OUT'!AD73+RECLASS!AD73</f>
        <v>0</v>
      </c>
      <c r="G73" s="60">
        <f>'TIE-OUT'!AE73+RECLASS!AE73</f>
        <v>0</v>
      </c>
      <c r="H73" s="118">
        <f>+Actuals!E435</f>
        <v>0</v>
      </c>
      <c r="I73" s="118">
        <f>+Actuals!F435</f>
        <v>0</v>
      </c>
      <c r="J73" s="118">
        <f>+Actuals!G435</f>
        <v>0</v>
      </c>
      <c r="K73" s="118">
        <f>+Actuals!H435</f>
        <v>0</v>
      </c>
      <c r="L73" s="118">
        <f>+Actuals!I435</f>
        <v>0</v>
      </c>
      <c r="M73" s="118">
        <f>+Actuals!J435</f>
        <v>0</v>
      </c>
      <c r="N73" s="118">
        <f>+Actuals!K435</f>
        <v>0</v>
      </c>
      <c r="O73" s="118">
        <f>+Actuals!L435</f>
        <v>0</v>
      </c>
      <c r="P73" s="118">
        <f>+Actuals!M435</f>
        <v>0</v>
      </c>
      <c r="Q73" s="118">
        <f>+Actuals!N435</f>
        <v>0</v>
      </c>
      <c r="R73" s="118">
        <f>+Actuals!O435</f>
        <v>0</v>
      </c>
      <c r="S73" s="118">
        <f>+Actuals!P435</f>
        <v>0</v>
      </c>
      <c r="T73" s="118">
        <f>+Actuals!Q435</f>
        <v>0</v>
      </c>
      <c r="U73" s="118">
        <f>+Actuals!R435</f>
        <v>0</v>
      </c>
      <c r="V73" s="118">
        <f>+Actuals!S435</f>
        <v>0</v>
      </c>
      <c r="W73" s="118">
        <f>+Actuals!T435</f>
        <v>0</v>
      </c>
      <c r="X73" s="118">
        <f>+Actuals!U435</f>
        <v>0</v>
      </c>
      <c r="Y73" s="118">
        <f>+Actuals!V435</f>
        <v>0</v>
      </c>
      <c r="Z73" s="118">
        <f>+Actuals!W435</f>
        <v>0</v>
      </c>
      <c r="AA73" s="118">
        <f>+Actuals!X435</f>
        <v>0</v>
      </c>
      <c r="AB73" s="118">
        <f>+Actuals!Y435</f>
        <v>0</v>
      </c>
      <c r="AC73" s="118">
        <f>+Actuals!Z435</f>
        <v>0</v>
      </c>
      <c r="AD73" s="118">
        <f>+Actuals!AA435</f>
        <v>0</v>
      </c>
      <c r="AE73" s="118">
        <f>+Actuals!AB435</f>
        <v>0</v>
      </c>
      <c r="AF73" s="118">
        <f>+Actuals!AC435</f>
        <v>0</v>
      </c>
      <c r="AG73" s="118">
        <f>+Actuals!AD435</f>
        <v>0</v>
      </c>
      <c r="AH73" s="118">
        <f>+Actuals!AE435</f>
        <v>0</v>
      </c>
      <c r="AI73" s="118">
        <f>+Actuals!AF435</f>
        <v>0</v>
      </c>
      <c r="AJ73" s="118">
        <f>+Actuals!AG435</f>
        <v>0</v>
      </c>
      <c r="AK73" s="118">
        <f>+Actuals!AH435</f>
        <v>0</v>
      </c>
      <c r="AL73" s="118">
        <f>+Actuals!AI435</f>
        <v>0</v>
      </c>
      <c r="AM73" s="118">
        <f>+Actuals!AJ435</f>
        <v>0</v>
      </c>
      <c r="AN73" s="118">
        <f>+Actuals!AK435</f>
        <v>0</v>
      </c>
      <c r="AO73" s="118">
        <f>+Actuals!AL435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-140577</v>
      </c>
      <c r="F74" s="60">
        <f>'TIE-OUT'!AD74+RECLASS!AD74</f>
        <v>0</v>
      </c>
      <c r="G74" s="60">
        <f>'TIE-OUT'!AE74+RECLASS!AE74</f>
        <v>-550</v>
      </c>
      <c r="H74" s="118">
        <f>+Actuals!E436</f>
        <v>0</v>
      </c>
      <c r="I74" s="118">
        <f>+Actuals!F436</f>
        <v>0</v>
      </c>
      <c r="J74" s="118">
        <f>+Actuals!G436</f>
        <v>0</v>
      </c>
      <c r="K74" s="118">
        <f>+Actuals!H436</f>
        <v>0</v>
      </c>
      <c r="L74" s="118">
        <f>+Actuals!I436</f>
        <v>0</v>
      </c>
      <c r="M74" s="118">
        <f>+Actuals!J436</f>
        <v>0</v>
      </c>
      <c r="N74" s="118">
        <f>+Actuals!K436</f>
        <v>0</v>
      </c>
      <c r="O74" s="118">
        <f>+Actuals!L436</f>
        <v>0</v>
      </c>
      <c r="P74" s="118">
        <f>+Actuals!M436</f>
        <v>0</v>
      </c>
      <c r="Q74" s="118">
        <v>-140027</v>
      </c>
      <c r="R74" s="118">
        <f>+Actuals!O436</f>
        <v>0</v>
      </c>
      <c r="S74" s="118">
        <f>+Actuals!P436</f>
        <v>0</v>
      </c>
      <c r="T74" s="118">
        <f>+Actuals!Q436</f>
        <v>0</v>
      </c>
      <c r="U74" s="118">
        <f>+Actuals!R436</f>
        <v>0</v>
      </c>
      <c r="V74" s="118">
        <f>+Actuals!S436</f>
        <v>0</v>
      </c>
      <c r="W74" s="118">
        <f>+Actuals!T436</f>
        <v>0</v>
      </c>
      <c r="X74" s="118">
        <f>+Actuals!U436</f>
        <v>0</v>
      </c>
      <c r="Y74" s="118">
        <f>+Actuals!V436</f>
        <v>0</v>
      </c>
      <c r="Z74" s="118">
        <f>+Actuals!W436</f>
        <v>0</v>
      </c>
      <c r="AA74" s="118">
        <f>+Actuals!X436</f>
        <v>0</v>
      </c>
      <c r="AB74" s="118">
        <f>+Actuals!Y436</f>
        <v>0</v>
      </c>
      <c r="AC74" s="118">
        <f>+Actuals!Z436</f>
        <v>0</v>
      </c>
      <c r="AD74" s="118">
        <f>+Actuals!AA436</f>
        <v>0</v>
      </c>
      <c r="AE74" s="118">
        <f>+Actuals!AB436</f>
        <v>0</v>
      </c>
      <c r="AF74" s="118">
        <f>+Actuals!AC436</f>
        <v>0</v>
      </c>
      <c r="AG74" s="118">
        <f>+Actuals!AD436</f>
        <v>0</v>
      </c>
      <c r="AH74" s="118">
        <f>+Actuals!AE436</f>
        <v>0</v>
      </c>
      <c r="AI74" s="118">
        <f>+Actuals!AF436</f>
        <v>0</v>
      </c>
      <c r="AJ74" s="118">
        <f>+Actuals!AG436</f>
        <v>0</v>
      </c>
      <c r="AK74" s="118">
        <f>+Actuals!AH436</f>
        <v>0</v>
      </c>
      <c r="AL74" s="118">
        <f>+Actuals!AI436</f>
        <v>0</v>
      </c>
      <c r="AM74" s="118">
        <f>+Actuals!AJ436</f>
        <v>0</v>
      </c>
      <c r="AN74" s="118">
        <f>+Actuals!AK436</f>
        <v>0</v>
      </c>
      <c r="AO74" s="118">
        <f>+Actuals!AL436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'TIE-OUT'!AD75+RECLASS!AD75</f>
        <v>0</v>
      </c>
      <c r="G75" s="60">
        <f>'TIE-OUT'!AE75+RECLASS!AE75</f>
        <v>0</v>
      </c>
      <c r="H75" s="118">
        <f>+Actuals!E437</f>
        <v>0</v>
      </c>
      <c r="I75" s="118">
        <f>+Actuals!F437</f>
        <v>0</v>
      </c>
      <c r="J75" s="118">
        <f>+Actuals!G437</f>
        <v>0</v>
      </c>
      <c r="K75" s="118">
        <f>+Actuals!H437</f>
        <v>0</v>
      </c>
      <c r="L75" s="118">
        <f>+Actuals!I437</f>
        <v>0</v>
      </c>
      <c r="M75" s="118">
        <f>+Actuals!J437</f>
        <v>0</v>
      </c>
      <c r="N75" s="118">
        <f>+Actuals!K437</f>
        <v>0</v>
      </c>
      <c r="O75" s="118">
        <f>+Actuals!L437</f>
        <v>0</v>
      </c>
      <c r="P75" s="118">
        <f>+Actuals!M437</f>
        <v>0</v>
      </c>
      <c r="Q75" s="118">
        <f>+Actuals!N437</f>
        <v>0</v>
      </c>
      <c r="R75" s="118">
        <f>+Actuals!O437</f>
        <v>0</v>
      </c>
      <c r="S75" s="118">
        <f>+Actuals!P437</f>
        <v>0</v>
      </c>
      <c r="T75" s="118">
        <f>+Actuals!Q437</f>
        <v>0</v>
      </c>
      <c r="U75" s="118">
        <f>+Actuals!R437</f>
        <v>0</v>
      </c>
      <c r="V75" s="118">
        <f>+Actuals!S437</f>
        <v>0</v>
      </c>
      <c r="W75" s="118">
        <f>+Actuals!T437</f>
        <v>0</v>
      </c>
      <c r="X75" s="118">
        <f>+Actuals!U437</f>
        <v>0</v>
      </c>
      <c r="Y75" s="118">
        <f>+Actuals!V437</f>
        <v>0</v>
      </c>
      <c r="Z75" s="118">
        <f>+Actuals!W437</f>
        <v>0</v>
      </c>
      <c r="AA75" s="118">
        <f>+Actuals!X437</f>
        <v>0</v>
      </c>
      <c r="AB75" s="118">
        <f>+Actuals!Y437</f>
        <v>0</v>
      </c>
      <c r="AC75" s="118">
        <f>+Actuals!Z437</f>
        <v>0</v>
      </c>
      <c r="AD75" s="118">
        <f>+Actuals!AA437</f>
        <v>0</v>
      </c>
      <c r="AE75" s="118">
        <f>+Actuals!AB437</f>
        <v>0</v>
      </c>
      <c r="AF75" s="118">
        <f>+Actuals!AC437</f>
        <v>0</v>
      </c>
      <c r="AG75" s="118">
        <f>+Actuals!AD437</f>
        <v>0</v>
      </c>
      <c r="AH75" s="118">
        <f>+Actuals!AE437</f>
        <v>0</v>
      </c>
      <c r="AI75" s="118">
        <f>+Actuals!AF437</f>
        <v>0</v>
      </c>
      <c r="AJ75" s="118">
        <f>+Actuals!AG437</f>
        <v>0</v>
      </c>
      <c r="AK75" s="118">
        <f>+Actuals!AH437</f>
        <v>0</v>
      </c>
      <c r="AL75" s="118">
        <f>+Actuals!AI437</f>
        <v>0</v>
      </c>
      <c r="AM75" s="118">
        <f>+Actuals!AJ437</f>
        <v>0</v>
      </c>
      <c r="AN75" s="118">
        <f>+Actuals!AK437</f>
        <v>0</v>
      </c>
      <c r="AO75" s="118">
        <f>+Actuals!AL437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'TIE-OUT'!AD76+RECLASS!AD76</f>
        <v>0</v>
      </c>
      <c r="G76" s="60">
        <f>'TIE-OUT'!AE76+RECLASS!AE76</f>
        <v>0</v>
      </c>
      <c r="H76" s="118">
        <f>+Actuals!E438</f>
        <v>0</v>
      </c>
      <c r="I76" s="118">
        <f>+Actuals!F438</f>
        <v>0</v>
      </c>
      <c r="J76" s="118">
        <f>+Actuals!G438</f>
        <v>0</v>
      </c>
      <c r="K76" s="118">
        <f>+Actuals!H438</f>
        <v>0</v>
      </c>
      <c r="L76" s="118">
        <f>+Actuals!I438</f>
        <v>0</v>
      </c>
      <c r="M76" s="118">
        <f>+Actuals!J438</f>
        <v>0</v>
      </c>
      <c r="N76" s="118">
        <f>+Actuals!K438</f>
        <v>0</v>
      </c>
      <c r="O76" s="118">
        <f>+Actuals!L438</f>
        <v>0</v>
      </c>
      <c r="P76" s="118">
        <f>+Actuals!M438</f>
        <v>0</v>
      </c>
      <c r="Q76" s="118">
        <f>+Actuals!N438</f>
        <v>0</v>
      </c>
      <c r="R76" s="118">
        <f>+Actuals!O438</f>
        <v>0</v>
      </c>
      <c r="S76" s="118">
        <f>+Actuals!P438</f>
        <v>0</v>
      </c>
      <c r="T76" s="118">
        <f>+Actuals!Q438</f>
        <v>0</v>
      </c>
      <c r="U76" s="118">
        <f>+Actuals!R438</f>
        <v>0</v>
      </c>
      <c r="V76" s="118">
        <f>+Actuals!S438</f>
        <v>0</v>
      </c>
      <c r="W76" s="118">
        <f>+Actuals!T438</f>
        <v>0</v>
      </c>
      <c r="X76" s="118">
        <f>+Actuals!U438</f>
        <v>0</v>
      </c>
      <c r="Y76" s="118">
        <f>+Actuals!V438</f>
        <v>0</v>
      </c>
      <c r="Z76" s="118">
        <f>+Actuals!W438</f>
        <v>0</v>
      </c>
      <c r="AA76" s="118">
        <f>+Actuals!X438</f>
        <v>0</v>
      </c>
      <c r="AB76" s="118">
        <f>+Actuals!Y438</f>
        <v>0</v>
      </c>
      <c r="AC76" s="118">
        <f>+Actuals!Z438</f>
        <v>0</v>
      </c>
      <c r="AD76" s="118">
        <f>+Actuals!AA438</f>
        <v>0</v>
      </c>
      <c r="AE76" s="118">
        <f>+Actuals!AB438</f>
        <v>0</v>
      </c>
      <c r="AF76" s="118">
        <f>+Actuals!AC438</f>
        <v>0</v>
      </c>
      <c r="AG76" s="118">
        <f>+Actuals!AD438</f>
        <v>0</v>
      </c>
      <c r="AH76" s="118">
        <f>+Actuals!AE438</f>
        <v>0</v>
      </c>
      <c r="AI76" s="118">
        <f>+Actuals!AF438</f>
        <v>0</v>
      </c>
      <c r="AJ76" s="118">
        <f>+Actuals!AG438</f>
        <v>0</v>
      </c>
      <c r="AK76" s="118">
        <f>+Actuals!AH438</f>
        <v>0</v>
      </c>
      <c r="AL76" s="118">
        <f>+Actuals!AI438</f>
        <v>0</v>
      </c>
      <c r="AM76" s="118">
        <f>+Actuals!AJ438</f>
        <v>0</v>
      </c>
      <c r="AN76" s="118">
        <f>+Actuals!AK438</f>
        <v>0</v>
      </c>
      <c r="AO76" s="118">
        <f>+Actuals!AL438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'TIE-OUT'!AD77+RECLASS!AD77</f>
        <v>0</v>
      </c>
      <c r="G77" s="60">
        <f>'TIE-OUT'!AE77+RECLASS!AE77</f>
        <v>0</v>
      </c>
      <c r="H77" s="118">
        <f>+Actuals!E439</f>
        <v>0</v>
      </c>
      <c r="I77" s="118">
        <f>+Actuals!F439</f>
        <v>0</v>
      </c>
      <c r="J77" s="118">
        <f>+Actuals!G439</f>
        <v>0</v>
      </c>
      <c r="K77" s="118">
        <f>+Actuals!H439</f>
        <v>0</v>
      </c>
      <c r="L77" s="118">
        <f>+Actuals!I439</f>
        <v>0</v>
      </c>
      <c r="M77" s="118">
        <f>+Actuals!J439</f>
        <v>0</v>
      </c>
      <c r="N77" s="118">
        <f>+Actuals!K439</f>
        <v>0</v>
      </c>
      <c r="O77" s="118">
        <f>+Actuals!L439</f>
        <v>0</v>
      </c>
      <c r="P77" s="118">
        <f>+Actuals!M439</f>
        <v>0</v>
      </c>
      <c r="Q77" s="118">
        <f>+Actuals!N439</f>
        <v>0</v>
      </c>
      <c r="R77" s="118">
        <f>+Actuals!O439</f>
        <v>0</v>
      </c>
      <c r="S77" s="118">
        <f>+Actuals!P439</f>
        <v>0</v>
      </c>
      <c r="T77" s="118">
        <f>+Actuals!Q439</f>
        <v>0</v>
      </c>
      <c r="U77" s="118">
        <f>+Actuals!R439</f>
        <v>0</v>
      </c>
      <c r="V77" s="118">
        <f>+Actuals!S439</f>
        <v>0</v>
      </c>
      <c r="W77" s="118">
        <f>+Actuals!T439</f>
        <v>0</v>
      </c>
      <c r="X77" s="118">
        <f>+Actuals!U439</f>
        <v>0</v>
      </c>
      <c r="Y77" s="118">
        <f>+Actuals!V439</f>
        <v>0</v>
      </c>
      <c r="Z77" s="118">
        <f>+Actuals!W439</f>
        <v>0</v>
      </c>
      <c r="AA77" s="118">
        <f>+Actuals!X439</f>
        <v>0</v>
      </c>
      <c r="AB77" s="118">
        <f>+Actuals!Y439</f>
        <v>0</v>
      </c>
      <c r="AC77" s="118">
        <f>+Actuals!Z439</f>
        <v>0</v>
      </c>
      <c r="AD77" s="118">
        <f>+Actuals!AA439</f>
        <v>0</v>
      </c>
      <c r="AE77" s="118">
        <f>+Actuals!AB439</f>
        <v>0</v>
      </c>
      <c r="AF77" s="118">
        <f>+Actuals!AC439</f>
        <v>0</v>
      </c>
      <c r="AG77" s="118">
        <f>+Actuals!AD439</f>
        <v>0</v>
      </c>
      <c r="AH77" s="118">
        <f>+Actuals!AE439</f>
        <v>0</v>
      </c>
      <c r="AI77" s="118">
        <f>+Actuals!AF439</f>
        <v>0</v>
      </c>
      <c r="AJ77" s="118">
        <f>+Actuals!AG439</f>
        <v>0</v>
      </c>
      <c r="AK77" s="118">
        <f>+Actuals!AH439</f>
        <v>0</v>
      </c>
      <c r="AL77" s="118">
        <f>+Actuals!AI439</f>
        <v>0</v>
      </c>
      <c r="AM77" s="118">
        <f>+Actuals!AJ439</f>
        <v>0</v>
      </c>
      <c r="AN77" s="118">
        <f>+Actuals!AK439</f>
        <v>0</v>
      </c>
      <c r="AO77" s="118">
        <f>+Actuals!AL439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'TIE-OUT'!AD78+RECLASS!AD78</f>
        <v>0</v>
      </c>
      <c r="G78" s="60">
        <f>'TIE-OUT'!AE78+RECLASS!AE78</f>
        <v>0</v>
      </c>
      <c r="H78" s="118">
        <f>+Actuals!E440</f>
        <v>0</v>
      </c>
      <c r="I78" s="118">
        <f>+Actuals!F440</f>
        <v>0</v>
      </c>
      <c r="J78" s="118">
        <f>+Actuals!G440</f>
        <v>0</v>
      </c>
      <c r="K78" s="118">
        <f>+Actuals!H440</f>
        <v>0</v>
      </c>
      <c r="L78" s="118">
        <f>+Actuals!I440</f>
        <v>0</v>
      </c>
      <c r="M78" s="118">
        <f>+Actuals!J440</f>
        <v>0</v>
      </c>
      <c r="N78" s="118">
        <f>+Actuals!K440</f>
        <v>0</v>
      </c>
      <c r="O78" s="118">
        <f>+Actuals!L440</f>
        <v>0</v>
      </c>
      <c r="P78" s="118">
        <f>+Actuals!M440</f>
        <v>0</v>
      </c>
      <c r="Q78" s="118">
        <f>+Actuals!N440</f>
        <v>0</v>
      </c>
      <c r="R78" s="118">
        <f>+Actuals!O440</f>
        <v>0</v>
      </c>
      <c r="S78" s="118">
        <f>+Actuals!P440</f>
        <v>0</v>
      </c>
      <c r="T78" s="118">
        <f>+Actuals!Q440</f>
        <v>0</v>
      </c>
      <c r="U78" s="118">
        <f>+Actuals!R440</f>
        <v>0</v>
      </c>
      <c r="V78" s="118">
        <f>+Actuals!S440</f>
        <v>0</v>
      </c>
      <c r="W78" s="118">
        <f>+Actuals!T440</f>
        <v>0</v>
      </c>
      <c r="X78" s="118">
        <f>+Actuals!U440</f>
        <v>0</v>
      </c>
      <c r="Y78" s="118">
        <f>+Actuals!V440</f>
        <v>0</v>
      </c>
      <c r="Z78" s="118">
        <f>+Actuals!W440</f>
        <v>0</v>
      </c>
      <c r="AA78" s="118">
        <f>+Actuals!X440</f>
        <v>0</v>
      </c>
      <c r="AB78" s="118">
        <f>+Actuals!Y440</f>
        <v>0</v>
      </c>
      <c r="AC78" s="118">
        <f>+Actuals!Z440</f>
        <v>0</v>
      </c>
      <c r="AD78" s="118">
        <f>+Actuals!AA440</f>
        <v>0</v>
      </c>
      <c r="AE78" s="118">
        <f>+Actuals!AB440</f>
        <v>0</v>
      </c>
      <c r="AF78" s="118">
        <f>+Actuals!AC440</f>
        <v>0</v>
      </c>
      <c r="AG78" s="118">
        <f>+Actuals!AD440</f>
        <v>0</v>
      </c>
      <c r="AH78" s="118">
        <f>+Actuals!AE440</f>
        <v>0</v>
      </c>
      <c r="AI78" s="118">
        <f>+Actuals!AF440</f>
        <v>0</v>
      </c>
      <c r="AJ78" s="118">
        <f>+Actuals!AG440</f>
        <v>0</v>
      </c>
      <c r="AK78" s="118">
        <f>+Actuals!AH440</f>
        <v>0</v>
      </c>
      <c r="AL78" s="118">
        <f>+Actuals!AI440</f>
        <v>0</v>
      </c>
      <c r="AM78" s="118">
        <f>+Actuals!AJ440</f>
        <v>0</v>
      </c>
      <c r="AN78" s="118">
        <f>+Actuals!AK440</f>
        <v>0</v>
      </c>
      <c r="AO78" s="118">
        <f>+Actuals!AL440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'TIE-OUT'!AD79+RECLASS!AD79</f>
        <v>0</v>
      </c>
      <c r="G79" s="60">
        <f>'TIE-OUT'!AE79+RECLASS!AE79</f>
        <v>0</v>
      </c>
      <c r="H79" s="118">
        <f>+Actuals!E441</f>
        <v>0</v>
      </c>
      <c r="I79" s="118">
        <f>+Actuals!F441</f>
        <v>0</v>
      </c>
      <c r="J79" s="118">
        <f>+Actuals!G441</f>
        <v>0</v>
      </c>
      <c r="K79" s="118">
        <f>+Actuals!H441</f>
        <v>0</v>
      </c>
      <c r="L79" s="118">
        <f>+Actuals!I441</f>
        <v>0</v>
      </c>
      <c r="M79" s="118">
        <f>+Actuals!J441</f>
        <v>0</v>
      </c>
      <c r="N79" s="118">
        <f>+Actuals!K441</f>
        <v>0</v>
      </c>
      <c r="O79" s="118">
        <f>+Actuals!L441</f>
        <v>0</v>
      </c>
      <c r="P79" s="118">
        <f>+Actuals!M441</f>
        <v>0</v>
      </c>
      <c r="Q79" s="118">
        <f>+Actuals!N441</f>
        <v>0</v>
      </c>
      <c r="R79" s="118">
        <f>+Actuals!O441</f>
        <v>0</v>
      </c>
      <c r="S79" s="118">
        <f>+Actuals!P441</f>
        <v>0</v>
      </c>
      <c r="T79" s="118">
        <f>+Actuals!Q441</f>
        <v>0</v>
      </c>
      <c r="U79" s="118">
        <f>+Actuals!R441</f>
        <v>0</v>
      </c>
      <c r="V79" s="118">
        <f>+Actuals!S441</f>
        <v>0</v>
      </c>
      <c r="W79" s="118">
        <f>+Actuals!T441</f>
        <v>0</v>
      </c>
      <c r="X79" s="118">
        <f>+Actuals!U441</f>
        <v>0</v>
      </c>
      <c r="Y79" s="118">
        <f>+Actuals!V441</f>
        <v>0</v>
      </c>
      <c r="Z79" s="118">
        <f>+Actuals!W441</f>
        <v>0</v>
      </c>
      <c r="AA79" s="118">
        <f>+Actuals!X441</f>
        <v>0</v>
      </c>
      <c r="AB79" s="118">
        <f>+Actuals!Y441</f>
        <v>0</v>
      </c>
      <c r="AC79" s="118">
        <f>+Actuals!Z441</f>
        <v>0</v>
      </c>
      <c r="AD79" s="118">
        <f>+Actuals!AA441</f>
        <v>0</v>
      </c>
      <c r="AE79" s="118">
        <f>+Actuals!AB441</f>
        <v>0</v>
      </c>
      <c r="AF79" s="118">
        <f>+Actuals!AC441</f>
        <v>0</v>
      </c>
      <c r="AG79" s="118">
        <f>+Actuals!AD441</f>
        <v>0</v>
      </c>
      <c r="AH79" s="118">
        <f>+Actuals!AE441</f>
        <v>0</v>
      </c>
      <c r="AI79" s="118">
        <f>+Actuals!AF441</f>
        <v>0</v>
      </c>
      <c r="AJ79" s="118">
        <f>+Actuals!AG441</f>
        <v>0</v>
      </c>
      <c r="AK79" s="118">
        <f>+Actuals!AH441</f>
        <v>0</v>
      </c>
      <c r="AL79" s="118">
        <f>+Actuals!AI441</f>
        <v>0</v>
      </c>
      <c r="AM79" s="118">
        <f>+Actuals!AJ441</f>
        <v>0</v>
      </c>
      <c r="AN79" s="118">
        <f>+Actuals!AK441</f>
        <v>0</v>
      </c>
      <c r="AO79" s="118">
        <f>+Actuals!AL441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'TIE-OUT'!AD80+RECLASS!AD80</f>
        <v>0</v>
      </c>
      <c r="G80" s="60">
        <f>'TIE-OUT'!AE80+RECLASS!AE80</f>
        <v>0</v>
      </c>
      <c r="H80" s="118">
        <f>+Actuals!E442</f>
        <v>0</v>
      </c>
      <c r="I80" s="118">
        <f>+Actuals!F442</f>
        <v>0</v>
      </c>
      <c r="J80" s="118">
        <f>+Actuals!G442</f>
        <v>0</v>
      </c>
      <c r="K80" s="118">
        <f>+Actuals!H442</f>
        <v>0</v>
      </c>
      <c r="L80" s="118">
        <f>+Actuals!I442</f>
        <v>0</v>
      </c>
      <c r="M80" s="118">
        <f>+Actuals!J442</f>
        <v>0</v>
      </c>
      <c r="N80" s="118">
        <f>+Actuals!K442</f>
        <v>0</v>
      </c>
      <c r="O80" s="118">
        <f>+Actuals!L442</f>
        <v>0</v>
      </c>
      <c r="P80" s="118">
        <f>+Actuals!M442</f>
        <v>0</v>
      </c>
      <c r="Q80" s="118">
        <f>+Actuals!N442</f>
        <v>0</v>
      </c>
      <c r="R80" s="118">
        <f>+Actuals!O442</f>
        <v>0</v>
      </c>
      <c r="S80" s="118">
        <f>+Actuals!P442</f>
        <v>0</v>
      </c>
      <c r="T80" s="118">
        <f>+Actuals!Q442</f>
        <v>0</v>
      </c>
      <c r="U80" s="118">
        <f>+Actuals!R442</f>
        <v>0</v>
      </c>
      <c r="V80" s="118">
        <f>+Actuals!S442</f>
        <v>0</v>
      </c>
      <c r="W80" s="118">
        <f>+Actuals!T442</f>
        <v>0</v>
      </c>
      <c r="X80" s="118">
        <f>+Actuals!U442</f>
        <v>0</v>
      </c>
      <c r="Y80" s="118">
        <f>+Actuals!V442</f>
        <v>0</v>
      </c>
      <c r="Z80" s="118">
        <f>+Actuals!W442</f>
        <v>0</v>
      </c>
      <c r="AA80" s="118">
        <f>+Actuals!X442</f>
        <v>0</v>
      </c>
      <c r="AB80" s="118">
        <f>+Actuals!Y442</f>
        <v>0</v>
      </c>
      <c r="AC80" s="118">
        <f>+Actuals!Z442</f>
        <v>0</v>
      </c>
      <c r="AD80" s="118">
        <f>+Actuals!AA442</f>
        <v>0</v>
      </c>
      <c r="AE80" s="118">
        <f>+Actuals!AB442</f>
        <v>0</v>
      </c>
      <c r="AF80" s="118">
        <f>+Actuals!AC442</f>
        <v>0</v>
      </c>
      <c r="AG80" s="118">
        <f>+Actuals!AD442</f>
        <v>0</v>
      </c>
      <c r="AH80" s="118">
        <f>+Actuals!AE442</f>
        <v>0</v>
      </c>
      <c r="AI80" s="118">
        <f>+Actuals!AF442</f>
        <v>0</v>
      </c>
      <c r="AJ80" s="118">
        <f>+Actuals!AG442</f>
        <v>0</v>
      </c>
      <c r="AK80" s="118">
        <f>+Actuals!AH442</f>
        <v>0</v>
      </c>
      <c r="AL80" s="118">
        <f>+Actuals!AI442</f>
        <v>0</v>
      </c>
      <c r="AM80" s="118">
        <f>+Actuals!AJ442</f>
        <v>0</v>
      </c>
      <c r="AN80" s="118">
        <f>+Actuals!AK442</f>
        <v>0</v>
      </c>
      <c r="AO80" s="118">
        <f>+Actuals!AL442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'TIE-OUT'!AD81+RECLASS!AD81</f>
        <v>0</v>
      </c>
      <c r="G81" s="60">
        <f>'TIE-OUT'!AE81+RECLASS!AE81</f>
        <v>0</v>
      </c>
      <c r="H81" s="118">
        <f>+Actuals!E443</f>
        <v>0</v>
      </c>
      <c r="I81" s="216">
        <v>-153274</v>
      </c>
      <c r="J81" s="118">
        <f>+Actuals!G443</f>
        <v>0</v>
      </c>
      <c r="K81" s="118">
        <f>+Actuals!H443</f>
        <v>0</v>
      </c>
      <c r="L81" s="118">
        <f>+Actuals!I443</f>
        <v>0</v>
      </c>
      <c r="M81" s="216">
        <f>+Actuals!J443+153274</f>
        <v>153274</v>
      </c>
      <c r="N81" s="118">
        <f>+Actuals!K443</f>
        <v>0</v>
      </c>
      <c r="O81" s="232">
        <v>153274</v>
      </c>
      <c r="P81" s="118">
        <f>+Actuals!M443</f>
        <v>0</v>
      </c>
      <c r="Q81" s="118">
        <v>-153274</v>
      </c>
      <c r="R81" s="118">
        <f>+Actuals!O443</f>
        <v>0</v>
      </c>
      <c r="S81" s="118">
        <f>+Actuals!P443</f>
        <v>0</v>
      </c>
      <c r="T81" s="118">
        <f>+Actuals!Q443</f>
        <v>0</v>
      </c>
      <c r="U81" s="118">
        <f>+Actuals!R443</f>
        <v>0</v>
      </c>
      <c r="V81" s="118">
        <f>+Actuals!S443</f>
        <v>0</v>
      </c>
      <c r="W81" s="118">
        <f>+Actuals!T443</f>
        <v>0</v>
      </c>
      <c r="X81" s="118">
        <f>+Actuals!U443</f>
        <v>0</v>
      </c>
      <c r="Y81" s="118">
        <f>+Actuals!V443</f>
        <v>0</v>
      </c>
      <c r="Z81" s="118">
        <f>+Actuals!W443</f>
        <v>0</v>
      </c>
      <c r="AA81" s="118">
        <f>+Actuals!X443</f>
        <v>0</v>
      </c>
      <c r="AB81" s="118">
        <f>+Actuals!Y443</f>
        <v>0</v>
      </c>
      <c r="AC81" s="118">
        <f>+Actuals!Z443</f>
        <v>0</v>
      </c>
      <c r="AD81" s="118">
        <f>+Actuals!AA443</f>
        <v>0</v>
      </c>
      <c r="AE81" s="118">
        <f>+Actuals!AB443</f>
        <v>0</v>
      </c>
      <c r="AF81" s="118">
        <f>+Actuals!AC443</f>
        <v>0</v>
      </c>
      <c r="AG81" s="118">
        <f>+Actuals!AD443</f>
        <v>0</v>
      </c>
      <c r="AH81" s="118">
        <f>+Actuals!AE443</f>
        <v>0</v>
      </c>
      <c r="AI81" s="118">
        <f>+Actuals!AF443</f>
        <v>0</v>
      </c>
      <c r="AJ81" s="118">
        <f>+Actuals!AG443</f>
        <v>0</v>
      </c>
      <c r="AK81" s="118">
        <f>+Actuals!AH443</f>
        <v>0</v>
      </c>
      <c r="AL81" s="118">
        <f>+Actuals!AI443</f>
        <v>0</v>
      </c>
      <c r="AM81" s="118">
        <f>+Actuals!AJ443</f>
        <v>0</v>
      </c>
      <c r="AN81" s="118">
        <f>+Actuals!AK443</f>
        <v>0</v>
      </c>
      <c r="AO81" s="118">
        <f>+Actuals!AL443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-374076.66500000271</v>
      </c>
      <c r="F82" s="91">
        <f>F16+F24+F29+F36+F43+F45+F47+F49</f>
        <v>0</v>
      </c>
      <c r="G82" s="92">
        <f>SUM(G72:G81)+G16+G24+G29+G36+G43+G45+G47+G49+G51+G56+G61+G66</f>
        <v>-841695.51</v>
      </c>
      <c r="H82" s="91">
        <f t="shared" ref="H82:N82" si="15">H16+H24+H29+H36+H43+H45+H47+H49</f>
        <v>0</v>
      </c>
      <c r="I82" s="91">
        <f t="shared" si="15"/>
        <v>4894400.4249999989</v>
      </c>
      <c r="J82" s="91">
        <f t="shared" si="15"/>
        <v>0</v>
      </c>
      <c r="K82" s="137">
        <f t="shared" si="15"/>
        <v>-4145734.2450000001</v>
      </c>
      <c r="L82" s="91">
        <f t="shared" si="15"/>
        <v>0</v>
      </c>
      <c r="M82" s="137">
        <f t="shared" si="15"/>
        <v>47411</v>
      </c>
      <c r="N82" s="91">
        <f t="shared" si="15"/>
        <v>0</v>
      </c>
      <c r="O82" s="92">
        <f>SUM(O72:O81)+O16+O24+O29+O36+O43+O45+O47+O49+O51+O56+O61+O66</f>
        <v>615934.50500000082</v>
      </c>
      <c r="P82" s="91">
        <f>P16+P24+P29+P36+P43+P45+P47+P49</f>
        <v>0</v>
      </c>
      <c r="Q82" s="92">
        <f>SUM(Q72:Q81)+Q16+Q24+Q29+Q36+Q43+Q45+Q47+Q49+Q51+Q56+Q61+Q66</f>
        <v>-917959.72</v>
      </c>
      <c r="R82" s="91">
        <f>R16+R24+R29+R36+R43+R45+R47+R49</f>
        <v>0</v>
      </c>
      <c r="S82" s="92">
        <f>SUM(S72:S81)+S16+S24+S29+S36+S43+S45+S47+S49+S51+S56+S61+S66</f>
        <v>105.83</v>
      </c>
      <c r="T82" s="91">
        <f>T16+T24+T29+T36+T43+T45+T47+T49</f>
        <v>0</v>
      </c>
      <c r="U82" s="92">
        <f>SUM(U72:U81)+U16+U24+U29+U36+U43+U45+U47+U49+U51+U56+U61+U66</f>
        <v>-26538.95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9" orientation="landscape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79"/>
  <sheetViews>
    <sheetView zoomScale="75" workbookViewId="0">
      <pane xSplit="3" ySplit="7" topLeftCell="O8" activePane="bottomRight" state="frozen"/>
      <selection activeCell="T9" sqref="T9"/>
      <selection pane="topRight" activeCell="T9" sqref="T9"/>
      <selection pane="bottomLeft" activeCell="T9" sqref="T9"/>
      <selection pane="bottomRight" activeCell="T9" sqref="T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1" width="15.42578125" customWidth="1"/>
    <col min="22" max="43" width="15.42578125" hidden="1" customWidth="1"/>
    <col min="44" max="6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">
        <v>221</v>
      </c>
      <c r="M8" s="27"/>
      <c r="N8" s="26" t="s">
        <v>222</v>
      </c>
      <c r="O8" s="27"/>
      <c r="P8" s="26" t="s">
        <v>223</v>
      </c>
      <c r="Q8" s="27"/>
      <c r="R8" s="26" t="s">
        <v>224</v>
      </c>
      <c r="S8" s="27"/>
      <c r="T8" s="26" t="s">
        <v>225</v>
      </c>
      <c r="U8" s="27"/>
      <c r="V8" s="26" t="s">
        <v>100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15578321</v>
      </c>
      <c r="E11" s="38">
        <f>SUM(G11,I11,K11,M11,O11,Q11,S11,U11,W11,Y11,AA11,AC11,AE11)</f>
        <v>41213533.420000002</v>
      </c>
      <c r="F11" s="60">
        <f>'TIE-OUT'!H11+RECLASS!AB11</f>
        <v>0</v>
      </c>
      <c r="G11" s="38">
        <f>'TIE-OUT'!I11+RECLASS!AC11</f>
        <v>-233863</v>
      </c>
      <c r="H11" s="118">
        <f>+Actuals!E324</f>
        <v>15578321</v>
      </c>
      <c r="I11" s="119">
        <f>+Actuals!F324</f>
        <v>41308896.420000002</v>
      </c>
      <c r="J11" s="118">
        <f>+Actuals!G324</f>
        <v>14056</v>
      </c>
      <c r="K11" s="119">
        <f>+Actuals!H324</f>
        <v>175151.02</v>
      </c>
      <c r="L11" s="118">
        <f>+Actuals!I324</f>
        <v>-14056</v>
      </c>
      <c r="M11" s="119">
        <f>+Actuals!J324</f>
        <v>-36651.019999999997</v>
      </c>
      <c r="N11" s="118">
        <f>+Actuals!K324</f>
        <v>0</v>
      </c>
      <c r="O11" s="119">
        <f>+Actuals!L324</f>
        <v>0</v>
      </c>
      <c r="P11" s="118">
        <f>+Actuals!M324</f>
        <v>0</v>
      </c>
      <c r="Q11" s="119">
        <f>+Actuals!N324</f>
        <v>0</v>
      </c>
      <c r="R11" s="118">
        <f>+Actuals!O324</f>
        <v>0</v>
      </c>
      <c r="S11" s="119">
        <f>+Actuals!P324</f>
        <v>0</v>
      </c>
      <c r="T11" s="118">
        <f>+Actuals!Q324</f>
        <v>0</v>
      </c>
      <c r="U11" s="119">
        <f>+Actuals!R324</f>
        <v>0</v>
      </c>
      <c r="V11" s="118">
        <f>+Actuals!S324</f>
        <v>0</v>
      </c>
      <c r="W11" s="119">
        <f>+Actuals!T324</f>
        <v>0</v>
      </c>
      <c r="X11" s="118">
        <f>+Actuals!U324</f>
        <v>0</v>
      </c>
      <c r="Y11" s="119">
        <f>+Actuals!V324</f>
        <v>0</v>
      </c>
      <c r="Z11" s="118">
        <f>+Actuals!W324</f>
        <v>0</v>
      </c>
      <c r="AA11" s="119">
        <f>+Actuals!X324</f>
        <v>0</v>
      </c>
      <c r="AB11" s="118">
        <f>+Actuals!Y324</f>
        <v>0</v>
      </c>
      <c r="AC11" s="119">
        <f>+Actuals!Z324</f>
        <v>0</v>
      </c>
      <c r="AD11" s="118">
        <f>+Actuals!AA324</f>
        <v>0</v>
      </c>
      <c r="AE11" s="119">
        <f>+Actuals!AB324</f>
        <v>0</v>
      </c>
      <c r="AF11" s="118">
        <f>+Actuals!AC324</f>
        <v>0</v>
      </c>
      <c r="AG11" s="119">
        <f>+Actuals!AD324</f>
        <v>0</v>
      </c>
      <c r="AH11" s="118">
        <f>+Actuals!AE324</f>
        <v>0</v>
      </c>
      <c r="AI11" s="119">
        <f>+Actuals!AF324</f>
        <v>0</v>
      </c>
      <c r="AJ11" s="118">
        <f>+Actuals!AG324</f>
        <v>0</v>
      </c>
      <c r="AK11" s="119">
        <f>+Actuals!AH324</f>
        <v>0</v>
      </c>
      <c r="AL11" s="118">
        <f>+Actuals!AI324</f>
        <v>0</v>
      </c>
      <c r="AM11" s="119">
        <f>+Actuals!AJ324</f>
        <v>0</v>
      </c>
      <c r="AN11" s="118">
        <f>+Actuals!AK324</f>
        <v>0</v>
      </c>
      <c r="AO11" s="119">
        <f>+Actuals!AL324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715209.96</v>
      </c>
      <c r="F12" s="60">
        <f>'TIE-OUT'!H12+RECLASS!AB12</f>
        <v>0</v>
      </c>
      <c r="G12" s="38">
        <f>'TIE-OUT'!I12+RECLASS!AC12</f>
        <v>715209.96</v>
      </c>
      <c r="H12" s="118">
        <f>+Actuals!E325</f>
        <v>0</v>
      </c>
      <c r="I12" s="119">
        <f>+Actuals!F325</f>
        <v>0</v>
      </c>
      <c r="J12" s="118">
        <f>+Actuals!G325</f>
        <v>0</v>
      </c>
      <c r="K12" s="119">
        <f>+Actuals!H325</f>
        <v>0</v>
      </c>
      <c r="L12" s="118">
        <f>+Actuals!I325</f>
        <v>0</v>
      </c>
      <c r="M12" s="119"/>
      <c r="N12" s="118">
        <f>+Actuals!K325</f>
        <v>0</v>
      </c>
      <c r="O12" s="119">
        <f>+Actuals!L325</f>
        <v>0</v>
      </c>
      <c r="P12" s="118">
        <f>+Actuals!M325</f>
        <v>0</v>
      </c>
      <c r="Q12" s="119">
        <f>+Actuals!N325</f>
        <v>0</v>
      </c>
      <c r="R12" s="118">
        <f>+Actuals!O325</f>
        <v>0</v>
      </c>
      <c r="S12" s="119">
        <f>+Actuals!P325</f>
        <v>0</v>
      </c>
      <c r="T12" s="118">
        <f>+Actuals!Q325</f>
        <v>0</v>
      </c>
      <c r="U12" s="119">
        <f>+Actuals!R325</f>
        <v>0</v>
      </c>
      <c r="V12" s="118">
        <f>+Actuals!S325</f>
        <v>0</v>
      </c>
      <c r="W12" s="119">
        <f>+Actuals!T325</f>
        <v>0</v>
      </c>
      <c r="X12" s="118">
        <f>+Actuals!U325</f>
        <v>0</v>
      </c>
      <c r="Y12" s="119">
        <f>+Actuals!V325</f>
        <v>0</v>
      </c>
      <c r="Z12" s="118">
        <f>+Actuals!W325</f>
        <v>0</v>
      </c>
      <c r="AA12" s="119">
        <f>+Actuals!X325</f>
        <v>0</v>
      </c>
      <c r="AB12" s="118">
        <f>+Actuals!Y325</f>
        <v>0</v>
      </c>
      <c r="AC12" s="119">
        <f>+Actuals!Z325</f>
        <v>0</v>
      </c>
      <c r="AD12" s="118">
        <f>+Actuals!AA325</f>
        <v>0</v>
      </c>
      <c r="AE12" s="119">
        <f>+Actuals!AB325</f>
        <v>0</v>
      </c>
      <c r="AF12" s="118">
        <f>+Actuals!AC325</f>
        <v>0</v>
      </c>
      <c r="AG12" s="119">
        <f>+Actuals!AD325</f>
        <v>0</v>
      </c>
      <c r="AH12" s="118">
        <f>+Actuals!AE325</f>
        <v>0</v>
      </c>
      <c r="AI12" s="119">
        <f>+Actuals!AF325</f>
        <v>0</v>
      </c>
      <c r="AJ12" s="118">
        <f>+Actuals!AG325</f>
        <v>0</v>
      </c>
      <c r="AK12" s="119">
        <f>+Actuals!AH325</f>
        <v>0</v>
      </c>
      <c r="AL12" s="118">
        <f>+Actuals!AI325</f>
        <v>0</v>
      </c>
      <c r="AM12" s="119">
        <f>+Actuals!AJ325</f>
        <v>0</v>
      </c>
      <c r="AN12" s="118">
        <f>+Actuals!AK325</f>
        <v>0</v>
      </c>
      <c r="AO12" s="119">
        <f>+Actuals!AL325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25594555</v>
      </c>
      <c r="E13" s="38">
        <f t="shared" si="0"/>
        <v>71534733</v>
      </c>
      <c r="F13" s="60">
        <f>'TIE-OUT'!H13+RECLASS!AB13</f>
        <v>0</v>
      </c>
      <c r="G13" s="38">
        <f>'TIE-OUT'!I13+RECLASS!AC13</f>
        <v>0</v>
      </c>
      <c r="H13" s="118">
        <f>+Actuals!E326</f>
        <v>625768</v>
      </c>
      <c r="I13" s="119">
        <f>+Actuals!F326</f>
        <v>1777308</v>
      </c>
      <c r="J13" s="118">
        <f>+Actuals!G326</f>
        <v>65854</v>
      </c>
      <c r="K13" s="119">
        <f>+Actuals!H326</f>
        <v>194599</v>
      </c>
      <c r="L13" s="118">
        <f>+Actuals!I326</f>
        <v>0</v>
      </c>
      <c r="M13" s="119">
        <f>+Actuals!J326</f>
        <v>0</v>
      </c>
      <c r="N13" s="118">
        <f>+Actuals!K326</f>
        <v>24902933</v>
      </c>
      <c r="O13" s="119">
        <f>+Actuals!L326</f>
        <v>69562826</v>
      </c>
      <c r="P13" s="118">
        <f>+Actuals!M326</f>
        <v>0</v>
      </c>
      <c r="Q13" s="119">
        <f>+Actuals!N326</f>
        <v>0</v>
      </c>
      <c r="R13" s="118">
        <f>+Actuals!O326</f>
        <v>0</v>
      </c>
      <c r="S13" s="119">
        <f>+Actuals!P326</f>
        <v>0</v>
      </c>
      <c r="T13" s="118">
        <f>+Actuals!Q326</f>
        <v>0</v>
      </c>
      <c r="U13" s="119">
        <f>+Actuals!R326</f>
        <v>0</v>
      </c>
      <c r="V13" s="118">
        <f>+Actuals!S326</f>
        <v>0</v>
      </c>
      <c r="W13" s="119">
        <f>+Actuals!T326</f>
        <v>0</v>
      </c>
      <c r="X13" s="118">
        <f>+Actuals!U326</f>
        <v>0</v>
      </c>
      <c r="Y13" s="119">
        <f>+Actuals!V326</f>
        <v>0</v>
      </c>
      <c r="Z13" s="118">
        <f>+Actuals!W326</f>
        <v>0</v>
      </c>
      <c r="AA13" s="119">
        <f>+Actuals!X326</f>
        <v>0</v>
      </c>
      <c r="AB13" s="118">
        <f>+Actuals!Y326</f>
        <v>0</v>
      </c>
      <c r="AC13" s="119">
        <f>+Actuals!Z326</f>
        <v>0</v>
      </c>
      <c r="AD13" s="118">
        <f>+Actuals!AA326</f>
        <v>0</v>
      </c>
      <c r="AE13" s="119">
        <f>+Actuals!AB326</f>
        <v>0</v>
      </c>
      <c r="AF13" s="118">
        <f>+Actuals!AC326</f>
        <v>0</v>
      </c>
      <c r="AG13" s="119">
        <f>+Actuals!AD326</f>
        <v>0</v>
      </c>
      <c r="AH13" s="118">
        <f>+Actuals!AE326</f>
        <v>0</v>
      </c>
      <c r="AI13" s="119">
        <f>+Actuals!AF326</f>
        <v>0</v>
      </c>
      <c r="AJ13" s="118">
        <f>+Actuals!AG326</f>
        <v>0</v>
      </c>
      <c r="AK13" s="119">
        <f>+Actuals!AH326</f>
        <v>0</v>
      </c>
      <c r="AL13" s="118">
        <f>+Actuals!AI326</f>
        <v>0</v>
      </c>
      <c r="AM13" s="119">
        <f>+Actuals!AJ326</f>
        <v>0</v>
      </c>
      <c r="AN13" s="118">
        <f>+Actuals!AK326</f>
        <v>0</v>
      </c>
      <c r="AO13" s="119">
        <f>+Actuals!AL326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'TIE-OUT'!H14+RECLASS!AB14</f>
        <v>0</v>
      </c>
      <c r="G14" s="38">
        <f>'TIE-OUT'!I14+RECLASS!AC14</f>
        <v>0</v>
      </c>
      <c r="H14" s="118">
        <f>+Actuals!E327</f>
        <v>0</v>
      </c>
      <c r="I14" s="119">
        <f>+Actuals!F327</f>
        <v>0</v>
      </c>
      <c r="J14" s="118">
        <f>+Actuals!G327</f>
        <v>0</v>
      </c>
      <c r="K14" s="119">
        <f>+Actuals!H327</f>
        <v>0</v>
      </c>
      <c r="L14" s="118">
        <f>+Actuals!I327</f>
        <v>0</v>
      </c>
      <c r="M14" s="119">
        <f>+Actuals!J327</f>
        <v>0</v>
      </c>
      <c r="N14" s="118">
        <f>+Actuals!K327</f>
        <v>0</v>
      </c>
      <c r="O14" s="119">
        <f>+Actuals!L327</f>
        <v>0</v>
      </c>
      <c r="P14" s="118">
        <f>+Actuals!M327</f>
        <v>0</v>
      </c>
      <c r="Q14" s="119">
        <f>+Actuals!N327</f>
        <v>0</v>
      </c>
      <c r="R14" s="118">
        <f>+Actuals!O327</f>
        <v>0</v>
      </c>
      <c r="S14" s="119">
        <f>+Actuals!P327</f>
        <v>0</v>
      </c>
      <c r="T14" s="118">
        <f>+Actuals!Q327</f>
        <v>0</v>
      </c>
      <c r="U14" s="119">
        <f>+Actuals!R327</f>
        <v>0</v>
      </c>
      <c r="V14" s="118">
        <f>+Actuals!S327</f>
        <v>0</v>
      </c>
      <c r="W14" s="119">
        <f>+Actuals!T327</f>
        <v>0</v>
      </c>
      <c r="X14" s="118">
        <f>+Actuals!U327</f>
        <v>0</v>
      </c>
      <c r="Y14" s="119">
        <f>+Actuals!V327</f>
        <v>0</v>
      </c>
      <c r="Z14" s="118">
        <f>+Actuals!W327</f>
        <v>0</v>
      </c>
      <c r="AA14" s="119">
        <f>+Actuals!X327</f>
        <v>0</v>
      </c>
      <c r="AB14" s="118">
        <f>+Actuals!Y327</f>
        <v>0</v>
      </c>
      <c r="AC14" s="119">
        <f>+Actuals!Z327</f>
        <v>0</v>
      </c>
      <c r="AD14" s="118">
        <f>+Actuals!AA327</f>
        <v>0</v>
      </c>
      <c r="AE14" s="119">
        <f>+Actuals!AB327</f>
        <v>0</v>
      </c>
      <c r="AF14" s="118">
        <f>+Actuals!AC327</f>
        <v>0</v>
      </c>
      <c r="AG14" s="119">
        <f>+Actuals!AD327</f>
        <v>0</v>
      </c>
      <c r="AH14" s="118">
        <f>+Actuals!AE327</f>
        <v>0</v>
      </c>
      <c r="AI14" s="119">
        <f>+Actuals!AF327</f>
        <v>0</v>
      </c>
      <c r="AJ14" s="118">
        <f>+Actuals!AG327</f>
        <v>0</v>
      </c>
      <c r="AK14" s="119">
        <f>+Actuals!AH327</f>
        <v>0</v>
      </c>
      <c r="AL14" s="118">
        <f>+Actuals!AI327</f>
        <v>0</v>
      </c>
      <c r="AM14" s="119">
        <f>+Actuals!AJ327</f>
        <v>0</v>
      </c>
      <c r="AN14" s="118">
        <f>+Actuals!AK327</f>
        <v>0</v>
      </c>
      <c r="AO14" s="119">
        <f>+Actuals!AL327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3058223</v>
      </c>
      <c r="F15" s="81">
        <f>'TIE-OUT'!H15+RECLASS!AB15</f>
        <v>0</v>
      </c>
      <c r="G15" s="82">
        <f>'TIE-OUT'!I15+RECLASS!AC15</f>
        <v>0</v>
      </c>
      <c r="H15" s="118">
        <f>+Actuals!E328</f>
        <v>0</v>
      </c>
      <c r="I15" s="119">
        <f>+Actuals!F328</f>
        <v>3000223</v>
      </c>
      <c r="J15" s="118">
        <f>+Actuals!G328</f>
        <v>0</v>
      </c>
      <c r="K15" s="119">
        <f>+Actuals!H328</f>
        <v>58000</v>
      </c>
      <c r="L15" s="118">
        <f>+Actuals!I328</f>
        <v>0</v>
      </c>
      <c r="M15" s="119">
        <f>+Actuals!J328</f>
        <v>0</v>
      </c>
      <c r="N15" s="118">
        <f>+Actuals!K328</f>
        <v>0</v>
      </c>
      <c r="O15" s="119">
        <f>+Actuals!L328</f>
        <v>0</v>
      </c>
      <c r="P15" s="118">
        <f>+Actuals!M328</f>
        <v>0</v>
      </c>
      <c r="Q15" s="119">
        <f>+Actuals!N328</f>
        <v>0</v>
      </c>
      <c r="R15" s="118">
        <f>+Actuals!O328</f>
        <v>0</v>
      </c>
      <c r="S15" s="119">
        <f>+Actuals!P328</f>
        <v>0</v>
      </c>
      <c r="T15" s="118">
        <f>+Actuals!Q328</f>
        <v>0</v>
      </c>
      <c r="U15" s="119">
        <f>+Actuals!R328</f>
        <v>0</v>
      </c>
      <c r="V15" s="118">
        <f>+Actuals!S328</f>
        <v>0</v>
      </c>
      <c r="W15" s="119">
        <f>+Actuals!T328</f>
        <v>0</v>
      </c>
      <c r="X15" s="118">
        <f>+Actuals!U328</f>
        <v>0</v>
      </c>
      <c r="Y15" s="119">
        <f>+Actuals!V328</f>
        <v>0</v>
      </c>
      <c r="Z15" s="118">
        <f>+Actuals!W328</f>
        <v>0</v>
      </c>
      <c r="AA15" s="119">
        <f>+Actuals!X328</f>
        <v>0</v>
      </c>
      <c r="AB15" s="118">
        <f>+Actuals!Y328</f>
        <v>0</v>
      </c>
      <c r="AC15" s="119">
        <f>+Actuals!Z328</f>
        <v>0</v>
      </c>
      <c r="AD15" s="118">
        <f>+Actuals!AA328</f>
        <v>0</v>
      </c>
      <c r="AE15" s="119">
        <f>+Actuals!AB328</f>
        <v>0</v>
      </c>
      <c r="AF15" s="118">
        <f>+Actuals!AC328</f>
        <v>0</v>
      </c>
      <c r="AG15" s="119">
        <f>+Actuals!AD328</f>
        <v>0</v>
      </c>
      <c r="AH15" s="118">
        <f>+Actuals!AE328</f>
        <v>0</v>
      </c>
      <c r="AI15" s="119">
        <f>+Actuals!AF328</f>
        <v>0</v>
      </c>
      <c r="AJ15" s="118">
        <f>+Actuals!AG328</f>
        <v>0</v>
      </c>
      <c r="AK15" s="119">
        <f>+Actuals!AH328</f>
        <v>0</v>
      </c>
      <c r="AL15" s="118">
        <f>+Actuals!AI328</f>
        <v>0</v>
      </c>
      <c r="AM15" s="119">
        <f>+Actuals!AJ328</f>
        <v>0</v>
      </c>
      <c r="AN15" s="118">
        <f>+Actuals!AK328</f>
        <v>0</v>
      </c>
      <c r="AO15" s="119">
        <f>+Actuals!AL328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41172876</v>
      </c>
      <c r="E16" s="39">
        <f t="shared" si="1"/>
        <v>116521699.38</v>
      </c>
      <c r="F16" s="61">
        <f t="shared" si="1"/>
        <v>0</v>
      </c>
      <c r="G16" s="39">
        <f t="shared" si="1"/>
        <v>481346.95999999996</v>
      </c>
      <c r="H16" s="61">
        <f t="shared" si="1"/>
        <v>16204089</v>
      </c>
      <c r="I16" s="39">
        <f t="shared" si="1"/>
        <v>46086427.420000002</v>
      </c>
      <c r="J16" s="61">
        <f t="shared" ref="J16:AO16" si="2">SUM(J11:J15)</f>
        <v>79910</v>
      </c>
      <c r="K16" s="39">
        <f t="shared" si="2"/>
        <v>427750.02</v>
      </c>
      <c r="L16" s="61">
        <f>SUM(L11:L15)</f>
        <v>-14056</v>
      </c>
      <c r="M16" s="39">
        <f>SUM(M11:M15)</f>
        <v>-36651.019999999997</v>
      </c>
      <c r="N16" s="61">
        <f t="shared" si="2"/>
        <v>24902933</v>
      </c>
      <c r="O16" s="39">
        <f t="shared" si="2"/>
        <v>69562826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-9905988</v>
      </c>
      <c r="E19" s="38">
        <f t="shared" si="3"/>
        <v>-25852987.260000002</v>
      </c>
      <c r="F19" s="64">
        <f>'TIE-OUT'!H19+RECLASS!AB19</f>
        <v>0</v>
      </c>
      <c r="G19" s="68">
        <f>'TIE-OUT'!I19+RECLASS!AC19</f>
        <v>134932</v>
      </c>
      <c r="H19" s="118">
        <f>+Actuals!E329</f>
        <v>-9905968</v>
      </c>
      <c r="I19" s="119">
        <f>+Actuals!F329</f>
        <v>-25985875.810000002</v>
      </c>
      <c r="J19" s="118">
        <f>+Actuals!G329</f>
        <v>-20</v>
      </c>
      <c r="K19" s="119">
        <f>+Actuals!H329</f>
        <v>0.01</v>
      </c>
      <c r="L19" s="118">
        <f>+Actuals!I329</f>
        <v>0</v>
      </c>
      <c r="M19" s="119">
        <f>+Actuals!J329</f>
        <v>0</v>
      </c>
      <c r="N19" s="118">
        <f>+Actuals!K329</f>
        <v>0</v>
      </c>
      <c r="O19" s="119">
        <f>+Actuals!L329</f>
        <v>0</v>
      </c>
      <c r="P19" s="118">
        <f>+Actuals!M329</f>
        <v>0</v>
      </c>
      <c r="Q19" s="119">
        <f>+Actuals!N329</f>
        <v>0</v>
      </c>
      <c r="R19" s="118">
        <f>+Actuals!O329</f>
        <v>0</v>
      </c>
      <c r="S19" s="119">
        <v>-2043.46</v>
      </c>
      <c r="T19" s="118">
        <f>+Actuals!Q329</f>
        <v>0</v>
      </c>
      <c r="U19" s="119">
        <f>+Actuals!R329</f>
        <v>0</v>
      </c>
      <c r="V19" s="118">
        <f>+Actuals!S329</f>
        <v>0</v>
      </c>
      <c r="W19" s="119">
        <f>+Actuals!T329</f>
        <v>0</v>
      </c>
      <c r="X19" s="118">
        <f>+Actuals!U329</f>
        <v>0</v>
      </c>
      <c r="Y19" s="119">
        <f>+Actuals!V329</f>
        <v>0</v>
      </c>
      <c r="Z19" s="118">
        <f>+Actuals!W329</f>
        <v>0</v>
      </c>
      <c r="AA19" s="119">
        <f>+Actuals!X329</f>
        <v>0</v>
      </c>
      <c r="AB19" s="118">
        <f>+Actuals!Y329</f>
        <v>0</v>
      </c>
      <c r="AC19" s="119">
        <f>+Actuals!Z329</f>
        <v>0</v>
      </c>
      <c r="AD19" s="118">
        <f>+Actuals!AA329</f>
        <v>0</v>
      </c>
      <c r="AE19" s="119">
        <f>+Actuals!AB329</f>
        <v>0</v>
      </c>
      <c r="AF19" s="118">
        <f>+Actuals!AC329</f>
        <v>0</v>
      </c>
      <c r="AG19" s="119">
        <f>+Actuals!AD329</f>
        <v>0</v>
      </c>
      <c r="AH19" s="118">
        <f>+Actuals!AE329</f>
        <v>0</v>
      </c>
      <c r="AI19" s="119">
        <f>+Actuals!AF329</f>
        <v>0</v>
      </c>
      <c r="AJ19" s="118">
        <f>+Actuals!AG329</f>
        <v>0</v>
      </c>
      <c r="AK19" s="119">
        <f>+Actuals!AH329</f>
        <v>0</v>
      </c>
      <c r="AL19" s="118">
        <f>+Actuals!AI329</f>
        <v>0</v>
      </c>
      <c r="AM19" s="119">
        <f>+Actuals!AJ329</f>
        <v>0</v>
      </c>
      <c r="AN19" s="118">
        <f>+Actuals!AK329</f>
        <v>0</v>
      </c>
      <c r="AO19" s="119">
        <f>+Actuals!AL329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-335726</v>
      </c>
      <c r="F20" s="60">
        <f>'TIE-OUT'!H20+RECLASS!AB20</f>
        <v>0</v>
      </c>
      <c r="G20" s="38">
        <f>'TIE-OUT'!I20+RECLASS!AC20</f>
        <v>-335726</v>
      </c>
      <c r="H20" s="118">
        <f>+Actuals!E330</f>
        <v>0</v>
      </c>
      <c r="I20" s="119">
        <f>+Actuals!F330</f>
        <v>0</v>
      </c>
      <c r="J20" s="118">
        <f>+Actuals!G330</f>
        <v>0</v>
      </c>
      <c r="K20" s="215">
        <f>+Actuals!H330</f>
        <v>0</v>
      </c>
      <c r="L20" s="118">
        <f>+Actuals!I330</f>
        <v>0</v>
      </c>
      <c r="M20" s="215">
        <f>+Actuals!J330</f>
        <v>0</v>
      </c>
      <c r="N20" s="118">
        <f>+Actuals!K330</f>
        <v>0</v>
      </c>
      <c r="O20" s="119">
        <f>+Actuals!L330</f>
        <v>0</v>
      </c>
      <c r="P20" s="118">
        <f>+Actuals!M330</f>
        <v>0</v>
      </c>
      <c r="Q20" s="119">
        <f>+Actuals!N330</f>
        <v>0</v>
      </c>
      <c r="R20" s="118">
        <f>+Actuals!O330</f>
        <v>0</v>
      </c>
      <c r="S20" s="119">
        <f>+Actuals!P330</f>
        <v>0</v>
      </c>
      <c r="T20" s="118">
        <f>+Actuals!Q330</f>
        <v>0</v>
      </c>
      <c r="U20" s="119">
        <f>+Actuals!R330</f>
        <v>0</v>
      </c>
      <c r="V20" s="118">
        <f>+Actuals!S330</f>
        <v>0</v>
      </c>
      <c r="W20" s="119">
        <f>+Actuals!T330</f>
        <v>0</v>
      </c>
      <c r="X20" s="118">
        <f>+Actuals!U330</f>
        <v>0</v>
      </c>
      <c r="Y20" s="119">
        <f>+Actuals!V330</f>
        <v>0</v>
      </c>
      <c r="Z20" s="118">
        <f>+Actuals!W330</f>
        <v>0</v>
      </c>
      <c r="AA20" s="119">
        <f>+Actuals!X330</f>
        <v>0</v>
      </c>
      <c r="AB20" s="118">
        <f>+Actuals!Y330</f>
        <v>0</v>
      </c>
      <c r="AC20" s="119">
        <f>+Actuals!Z330</f>
        <v>0</v>
      </c>
      <c r="AD20" s="118">
        <f>+Actuals!AA330</f>
        <v>0</v>
      </c>
      <c r="AE20" s="119">
        <f>+Actuals!AB330</f>
        <v>0</v>
      </c>
      <c r="AF20" s="118">
        <f>+Actuals!AC330</f>
        <v>0</v>
      </c>
      <c r="AG20" s="119">
        <f>+Actuals!AD330</f>
        <v>0</v>
      </c>
      <c r="AH20" s="118">
        <f>+Actuals!AE330</f>
        <v>0</v>
      </c>
      <c r="AI20" s="119">
        <f>+Actuals!AF330</f>
        <v>0</v>
      </c>
      <c r="AJ20" s="118">
        <f>+Actuals!AG330</f>
        <v>0</v>
      </c>
      <c r="AK20" s="119">
        <f>+Actuals!AH330</f>
        <v>0</v>
      </c>
      <c r="AL20" s="118">
        <f>+Actuals!AI330</f>
        <v>0</v>
      </c>
      <c r="AM20" s="119">
        <f>+Actuals!AJ330</f>
        <v>0</v>
      </c>
      <c r="AN20" s="118">
        <f>+Actuals!AK330</f>
        <v>0</v>
      </c>
      <c r="AO20" s="119">
        <f>+Actuals!AL330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-31487425</v>
      </c>
      <c r="E21" s="38">
        <f t="shared" si="3"/>
        <v>-86532422</v>
      </c>
      <c r="F21" s="60">
        <f>'TIE-OUT'!H21+RECLASS!AB21</f>
        <v>0</v>
      </c>
      <c r="G21" s="38">
        <f>'TIE-OUT'!I21+RECLASS!AC21</f>
        <v>0</v>
      </c>
      <c r="H21" s="118">
        <f>+Actuals!E331</f>
        <v>-55556</v>
      </c>
      <c r="I21" s="119">
        <f>+Actuals!F331</f>
        <v>-155961</v>
      </c>
      <c r="J21" s="118">
        <f>+Actuals!G331</f>
        <v>0</v>
      </c>
      <c r="K21" s="119">
        <f>+Actuals!H331</f>
        <v>0</v>
      </c>
      <c r="L21" s="118">
        <f>+Actuals!I331</f>
        <v>0</v>
      </c>
      <c r="M21" s="119">
        <f>+Actuals!J331</f>
        <v>0</v>
      </c>
      <c r="N21" s="118">
        <f>+Actuals!K331</f>
        <v>-31431869</v>
      </c>
      <c r="O21" s="119">
        <f>+Actuals!L331</f>
        <v>-86376461</v>
      </c>
      <c r="P21" s="118">
        <f>+Actuals!M331</f>
        <v>0</v>
      </c>
      <c r="Q21" s="119">
        <f>+Actuals!N331</f>
        <v>0</v>
      </c>
      <c r="R21" s="118">
        <f>+Actuals!O331</f>
        <v>0</v>
      </c>
      <c r="S21" s="119">
        <f>+Actuals!P331</f>
        <v>0</v>
      </c>
      <c r="T21" s="118">
        <f>+Actuals!Q331</f>
        <v>0</v>
      </c>
      <c r="U21" s="119">
        <f>+Actuals!R331</f>
        <v>0</v>
      </c>
      <c r="V21" s="118">
        <f>+Actuals!S331</f>
        <v>0</v>
      </c>
      <c r="W21" s="119">
        <f>+Actuals!T331</f>
        <v>0</v>
      </c>
      <c r="X21" s="118">
        <f>+Actuals!U331</f>
        <v>0</v>
      </c>
      <c r="Y21" s="119">
        <f>+Actuals!V331</f>
        <v>0</v>
      </c>
      <c r="Z21" s="118">
        <f>+Actuals!W331</f>
        <v>0</v>
      </c>
      <c r="AA21" s="119">
        <f>+Actuals!X331</f>
        <v>0</v>
      </c>
      <c r="AB21" s="118">
        <f>+Actuals!Y331</f>
        <v>0</v>
      </c>
      <c r="AC21" s="119">
        <f>+Actuals!Z331</f>
        <v>0</v>
      </c>
      <c r="AD21" s="118">
        <f>+Actuals!AA331</f>
        <v>0</v>
      </c>
      <c r="AE21" s="119">
        <f>+Actuals!AB331</f>
        <v>0</v>
      </c>
      <c r="AF21" s="118">
        <f>+Actuals!AC331</f>
        <v>0</v>
      </c>
      <c r="AG21" s="119">
        <f>+Actuals!AD331</f>
        <v>0</v>
      </c>
      <c r="AH21" s="118">
        <f>+Actuals!AE331</f>
        <v>0</v>
      </c>
      <c r="AI21" s="119">
        <f>+Actuals!AF331</f>
        <v>0</v>
      </c>
      <c r="AJ21" s="118">
        <f>+Actuals!AG331</f>
        <v>0</v>
      </c>
      <c r="AK21" s="119">
        <f>+Actuals!AH331</f>
        <v>0</v>
      </c>
      <c r="AL21" s="118">
        <f>+Actuals!AI331</f>
        <v>0</v>
      </c>
      <c r="AM21" s="119">
        <f>+Actuals!AJ331</f>
        <v>0</v>
      </c>
      <c r="AN21" s="118">
        <f>+Actuals!AK331</f>
        <v>0</v>
      </c>
      <c r="AO21" s="119">
        <f>+Actuals!AL331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'TIE-OUT'!H22+RECLASS!AB22</f>
        <v>0</v>
      </c>
      <c r="G22" s="38">
        <f>'TIE-OUT'!I22+RECLASS!AC22</f>
        <v>0</v>
      </c>
      <c r="H22" s="118">
        <f>+Actuals!E332</f>
        <v>0</v>
      </c>
      <c r="I22" s="119">
        <f>+Actuals!F332</f>
        <v>0</v>
      </c>
      <c r="J22" s="118">
        <f>+Actuals!G332</f>
        <v>0</v>
      </c>
      <c r="K22" s="119">
        <f>+Actuals!H332</f>
        <v>0</v>
      </c>
      <c r="L22" s="118">
        <f>+Actuals!I332</f>
        <v>0</v>
      </c>
      <c r="M22" s="119">
        <f>+Actuals!J332</f>
        <v>0</v>
      </c>
      <c r="N22" s="118">
        <f>+Actuals!K332</f>
        <v>0</v>
      </c>
      <c r="O22" s="119">
        <f>+Actuals!L332</f>
        <v>0</v>
      </c>
      <c r="P22" s="118">
        <f>+Actuals!M332</f>
        <v>0</v>
      </c>
      <c r="Q22" s="119">
        <f>+Actuals!N332</f>
        <v>0</v>
      </c>
      <c r="R22" s="118">
        <f>+Actuals!O332</f>
        <v>0</v>
      </c>
      <c r="S22" s="119">
        <f>+Actuals!P332</f>
        <v>0</v>
      </c>
      <c r="T22" s="118">
        <f>+Actuals!Q332</f>
        <v>0</v>
      </c>
      <c r="U22" s="119">
        <f>+Actuals!R332</f>
        <v>0</v>
      </c>
      <c r="V22" s="118">
        <f>+Actuals!S332</f>
        <v>0</v>
      </c>
      <c r="W22" s="119">
        <f>+Actuals!T332</f>
        <v>0</v>
      </c>
      <c r="X22" s="118">
        <f>+Actuals!U332</f>
        <v>0</v>
      </c>
      <c r="Y22" s="119">
        <f>+Actuals!V332</f>
        <v>0</v>
      </c>
      <c r="Z22" s="118">
        <f>+Actuals!W332</f>
        <v>0</v>
      </c>
      <c r="AA22" s="119">
        <f>+Actuals!X332</f>
        <v>0</v>
      </c>
      <c r="AB22" s="118">
        <f>+Actuals!Y332</f>
        <v>0</v>
      </c>
      <c r="AC22" s="119">
        <f>+Actuals!Z332</f>
        <v>0</v>
      </c>
      <c r="AD22" s="118">
        <f>+Actuals!AA332</f>
        <v>0</v>
      </c>
      <c r="AE22" s="119">
        <f>+Actuals!AB332</f>
        <v>0</v>
      </c>
      <c r="AF22" s="118">
        <f>+Actuals!AC332</f>
        <v>0</v>
      </c>
      <c r="AG22" s="119">
        <f>+Actuals!AD332</f>
        <v>0</v>
      </c>
      <c r="AH22" s="118">
        <f>+Actuals!AE332</f>
        <v>0</v>
      </c>
      <c r="AI22" s="119">
        <f>+Actuals!AF332</f>
        <v>0</v>
      </c>
      <c r="AJ22" s="118">
        <f>+Actuals!AG332</f>
        <v>0</v>
      </c>
      <c r="AK22" s="119">
        <f>+Actuals!AH332</f>
        <v>0</v>
      </c>
      <c r="AL22" s="118">
        <f>+Actuals!AI332</f>
        <v>0</v>
      </c>
      <c r="AM22" s="119">
        <f>+Actuals!AJ332</f>
        <v>0</v>
      </c>
      <c r="AN22" s="118">
        <f>+Actuals!AK332</f>
        <v>0</v>
      </c>
      <c r="AO22" s="119">
        <f>+Actuals!AL332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276158</v>
      </c>
      <c r="E23" s="38">
        <f t="shared" si="3"/>
        <v>720081.98499999999</v>
      </c>
      <c r="F23" s="81">
        <f>'TIE-OUT'!H23+RECLASS!AB23</f>
        <v>0</v>
      </c>
      <c r="G23" s="82">
        <f>'TIE-OUT'!I23+RECLASS!AC23</f>
        <v>0</v>
      </c>
      <c r="H23" s="118">
        <f>+Actuals!E333</f>
        <v>0</v>
      </c>
      <c r="I23" s="119">
        <f>+Actuals!F333</f>
        <v>0</v>
      </c>
      <c r="J23" s="118">
        <f>+Actuals!G333</f>
        <v>0</v>
      </c>
      <c r="K23" s="119">
        <f>+Actuals!H333</f>
        <v>0</v>
      </c>
      <c r="L23" s="118">
        <f>+Actuals!I333</f>
        <v>276158</v>
      </c>
      <c r="M23" s="119">
        <f>+Actuals!J333</f>
        <v>720081.98499999999</v>
      </c>
      <c r="N23" s="118">
        <f>+Actuals!K333</f>
        <v>0</v>
      </c>
      <c r="O23" s="119">
        <f>+Actuals!L333</f>
        <v>0</v>
      </c>
      <c r="P23" s="118">
        <f>+Actuals!M333</f>
        <v>0</v>
      </c>
      <c r="Q23" s="119">
        <f>+Actuals!N333</f>
        <v>0</v>
      </c>
      <c r="R23" s="118">
        <f>+Actuals!O333</f>
        <v>0</v>
      </c>
      <c r="S23" s="119">
        <f>+Actuals!P333</f>
        <v>0</v>
      </c>
      <c r="T23" s="118">
        <f>+Actuals!Q333</f>
        <v>0</v>
      </c>
      <c r="U23" s="119">
        <f>+Actuals!R333</f>
        <v>0</v>
      </c>
      <c r="V23" s="118">
        <f>+Actuals!S333</f>
        <v>0</v>
      </c>
      <c r="W23" s="119">
        <f>+Actuals!T333</f>
        <v>0</v>
      </c>
      <c r="X23" s="118">
        <f>+Actuals!U333</f>
        <v>0</v>
      </c>
      <c r="Y23" s="119">
        <f>+Actuals!V333</f>
        <v>0</v>
      </c>
      <c r="Z23" s="118">
        <f>+Actuals!W333</f>
        <v>0</v>
      </c>
      <c r="AA23" s="119">
        <f>+Actuals!X333</f>
        <v>0</v>
      </c>
      <c r="AB23" s="118">
        <f>+Actuals!Y333</f>
        <v>0</v>
      </c>
      <c r="AC23" s="119">
        <f>+Actuals!Z333</f>
        <v>0</v>
      </c>
      <c r="AD23" s="118">
        <f>+Actuals!AA333</f>
        <v>0</v>
      </c>
      <c r="AE23" s="119">
        <f>+Actuals!AB333</f>
        <v>0</v>
      </c>
      <c r="AF23" s="118">
        <f>+Actuals!AC333</f>
        <v>0</v>
      </c>
      <c r="AG23" s="119">
        <f>+Actuals!AD333</f>
        <v>0</v>
      </c>
      <c r="AH23" s="118">
        <f>+Actuals!AE333</f>
        <v>0</v>
      </c>
      <c r="AI23" s="119">
        <f>+Actuals!AF333</f>
        <v>0</v>
      </c>
      <c r="AJ23" s="118">
        <f>+Actuals!AG333</f>
        <v>0</v>
      </c>
      <c r="AK23" s="119">
        <f>+Actuals!AH333</f>
        <v>0</v>
      </c>
      <c r="AL23" s="118">
        <f>+Actuals!AI333</f>
        <v>0</v>
      </c>
      <c r="AM23" s="119">
        <f>+Actuals!AJ333</f>
        <v>0</v>
      </c>
      <c r="AN23" s="118">
        <f>+Actuals!AK333</f>
        <v>0</v>
      </c>
      <c r="AO23" s="119">
        <f>+Actuals!AL333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-41117255</v>
      </c>
      <c r="E24" s="39">
        <f t="shared" si="4"/>
        <v>-112001053.27500001</v>
      </c>
      <c r="F24" s="61">
        <f t="shared" si="4"/>
        <v>0</v>
      </c>
      <c r="G24" s="39">
        <f t="shared" si="4"/>
        <v>-200794</v>
      </c>
      <c r="H24" s="61">
        <f t="shared" si="4"/>
        <v>-9961524</v>
      </c>
      <c r="I24" s="39">
        <f t="shared" si="4"/>
        <v>-26141836.810000002</v>
      </c>
      <c r="J24" s="61">
        <f t="shared" ref="J24:AO24" si="5">SUM(J19:J23)</f>
        <v>-20</v>
      </c>
      <c r="K24" s="39">
        <f t="shared" si="5"/>
        <v>0.01</v>
      </c>
      <c r="L24" s="61">
        <f>SUM(L19:L23)</f>
        <v>276158</v>
      </c>
      <c r="M24" s="39">
        <f>SUM(M19:M23)</f>
        <v>720081.98499999999</v>
      </c>
      <c r="N24" s="61">
        <f t="shared" si="5"/>
        <v>-31431869</v>
      </c>
      <c r="O24" s="39">
        <f t="shared" si="5"/>
        <v>-86376461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-2043.46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'TIE-OUT'!H27+RECLASS!AB27</f>
        <v>0</v>
      </c>
      <c r="G27" s="68">
        <f>'TIE-OUT'!I27+RECLASS!AC27</f>
        <v>0</v>
      </c>
      <c r="H27" s="118">
        <f>+Actuals!E334</f>
        <v>0</v>
      </c>
      <c r="I27" s="119">
        <f>+Actuals!F334</f>
        <v>0</v>
      </c>
      <c r="J27" s="118">
        <f>+Actuals!G334</f>
        <v>0</v>
      </c>
      <c r="K27" s="119">
        <f>+Actuals!H334</f>
        <v>0</v>
      </c>
      <c r="L27" s="118">
        <f>+Actuals!I334</f>
        <v>0</v>
      </c>
      <c r="M27" s="119">
        <f>+Actuals!J334</f>
        <v>0</v>
      </c>
      <c r="N27" s="118">
        <f>+Actuals!K334</f>
        <v>0</v>
      </c>
      <c r="O27" s="119">
        <f>+Actuals!L334</f>
        <v>0</v>
      </c>
      <c r="P27" s="118">
        <f>+Actuals!M334</f>
        <v>0</v>
      </c>
      <c r="Q27" s="119">
        <f>+Actuals!N334</f>
        <v>0</v>
      </c>
      <c r="R27" s="118">
        <f>+Actuals!O334</f>
        <v>0</v>
      </c>
      <c r="S27" s="119">
        <f>+Actuals!P334</f>
        <v>0</v>
      </c>
      <c r="T27" s="118">
        <f>+Actuals!Q334</f>
        <v>0</v>
      </c>
      <c r="U27" s="119">
        <f>+Actuals!R334</f>
        <v>0</v>
      </c>
      <c r="V27" s="118">
        <f>+Actuals!S334</f>
        <v>0</v>
      </c>
      <c r="W27" s="119">
        <f>+Actuals!T334</f>
        <v>0</v>
      </c>
      <c r="X27" s="118">
        <f>+Actuals!U334</f>
        <v>0</v>
      </c>
      <c r="Y27" s="119">
        <f>+Actuals!V334</f>
        <v>0</v>
      </c>
      <c r="Z27" s="118">
        <f>+Actuals!W334</f>
        <v>0</v>
      </c>
      <c r="AA27" s="119">
        <f>+Actuals!X334</f>
        <v>0</v>
      </c>
      <c r="AB27" s="118">
        <f>+Actuals!Y334</f>
        <v>0</v>
      </c>
      <c r="AC27" s="119">
        <f>+Actuals!Z334</f>
        <v>0</v>
      </c>
      <c r="AD27" s="118">
        <f>+Actuals!AA334</f>
        <v>0</v>
      </c>
      <c r="AE27" s="119">
        <f>+Actuals!AB334</f>
        <v>0</v>
      </c>
      <c r="AF27" s="118">
        <f>+Actuals!AC334</f>
        <v>0</v>
      </c>
      <c r="AG27" s="119">
        <f>+Actuals!AD334</f>
        <v>0</v>
      </c>
      <c r="AH27" s="118">
        <f>+Actuals!AE334</f>
        <v>0</v>
      </c>
      <c r="AI27" s="119">
        <f>+Actuals!AF334</f>
        <v>0</v>
      </c>
      <c r="AJ27" s="118">
        <f>+Actuals!AG334</f>
        <v>0</v>
      </c>
      <c r="AK27" s="119">
        <f>+Actuals!AH334</f>
        <v>0</v>
      </c>
      <c r="AL27" s="118">
        <f>+Actuals!AI334</f>
        <v>0</v>
      </c>
      <c r="AM27" s="119">
        <f>+Actuals!AJ334</f>
        <v>0</v>
      </c>
      <c r="AN27" s="118">
        <f>+Actuals!AK334</f>
        <v>0</v>
      </c>
      <c r="AO27" s="119">
        <f>+Actuals!AL334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'TIE-OUT'!H28+RECLASS!AB28</f>
        <v>0</v>
      </c>
      <c r="G28" s="82">
        <f>'TIE-OUT'!I28+RECLASS!AC28</f>
        <v>0</v>
      </c>
      <c r="H28" s="118">
        <f>+Actuals!E335</f>
        <v>0</v>
      </c>
      <c r="I28" s="119">
        <f>+Actuals!F335</f>
        <v>0</v>
      </c>
      <c r="J28" s="118">
        <f>+Actuals!G335</f>
        <v>0</v>
      </c>
      <c r="K28" s="119">
        <f>+Actuals!H335</f>
        <v>0</v>
      </c>
      <c r="L28" s="118">
        <f>+Actuals!I335</f>
        <v>0</v>
      </c>
      <c r="M28" s="119">
        <f>+Actuals!J335</f>
        <v>0</v>
      </c>
      <c r="N28" s="118">
        <f>+Actuals!K335</f>
        <v>0</v>
      </c>
      <c r="O28" s="119">
        <f>+Actuals!L335</f>
        <v>0</v>
      </c>
      <c r="P28" s="118">
        <f>+Actuals!M335</f>
        <v>0</v>
      </c>
      <c r="Q28" s="119">
        <f>+Actuals!N335</f>
        <v>0</v>
      </c>
      <c r="R28" s="118">
        <f>+Actuals!O335</f>
        <v>0</v>
      </c>
      <c r="S28" s="119">
        <f>+Actuals!P335</f>
        <v>0</v>
      </c>
      <c r="T28" s="118">
        <f>+Actuals!Q335</f>
        <v>0</v>
      </c>
      <c r="U28" s="119">
        <f>+Actuals!R335</f>
        <v>0</v>
      </c>
      <c r="V28" s="118">
        <f>+Actuals!S335</f>
        <v>0</v>
      </c>
      <c r="W28" s="119">
        <f>+Actuals!T335</f>
        <v>0</v>
      </c>
      <c r="X28" s="118">
        <f>+Actuals!U335</f>
        <v>0</v>
      </c>
      <c r="Y28" s="119">
        <f>+Actuals!V335</f>
        <v>0</v>
      </c>
      <c r="Z28" s="118">
        <f>+Actuals!W335</f>
        <v>0</v>
      </c>
      <c r="AA28" s="119">
        <f>+Actuals!X335</f>
        <v>0</v>
      </c>
      <c r="AB28" s="118">
        <f>+Actuals!Y335</f>
        <v>0</v>
      </c>
      <c r="AC28" s="119">
        <f>+Actuals!Z335</f>
        <v>0</v>
      </c>
      <c r="AD28" s="118">
        <f>+Actuals!AA335</f>
        <v>0</v>
      </c>
      <c r="AE28" s="119">
        <f>+Actuals!AB335</f>
        <v>0</v>
      </c>
      <c r="AF28" s="118">
        <f>+Actuals!AC335</f>
        <v>0</v>
      </c>
      <c r="AG28" s="119">
        <f>+Actuals!AD335</f>
        <v>0</v>
      </c>
      <c r="AH28" s="118">
        <f>+Actuals!AE335</f>
        <v>0</v>
      </c>
      <c r="AI28" s="119">
        <f>+Actuals!AF335</f>
        <v>0</v>
      </c>
      <c r="AJ28" s="118">
        <f>+Actuals!AG335</f>
        <v>0</v>
      </c>
      <c r="AK28" s="119">
        <f>+Actuals!AH335</f>
        <v>0</v>
      </c>
      <c r="AL28" s="118">
        <f>+Actuals!AI335</f>
        <v>0</v>
      </c>
      <c r="AM28" s="119">
        <f>+Actuals!AJ335</f>
        <v>0</v>
      </c>
      <c r="AN28" s="118">
        <f>+Actuals!AK335</f>
        <v>0</v>
      </c>
      <c r="AO28" s="119">
        <f>+Actuals!AL335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ref="J29:AO29" si="7">SUM(J27:J28)</f>
        <v>0</v>
      </c>
      <c r="K29" s="39">
        <f t="shared" si="7"/>
        <v>0</v>
      </c>
      <c r="L29" s="61">
        <f>SUM(L27:L28)</f>
        <v>0</v>
      </c>
      <c r="M29" s="39">
        <f>SUM(M27:M28)</f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'TIE-OUT'!H32+RECLASS!AB32</f>
        <v>0</v>
      </c>
      <c r="G32" s="68">
        <f>'TIE-OUT'!I32+RECLASS!AC32</f>
        <v>0</v>
      </c>
      <c r="H32" s="118">
        <f>+Actuals!E336</f>
        <v>0</v>
      </c>
      <c r="I32" s="119">
        <f>+Actuals!F336</f>
        <v>0</v>
      </c>
      <c r="J32" s="118">
        <f>+Actuals!G336</f>
        <v>0</v>
      </c>
      <c r="K32" s="119">
        <f>+Actuals!H336</f>
        <v>0</v>
      </c>
      <c r="L32" s="118">
        <f>+Actuals!I336</f>
        <v>0</v>
      </c>
      <c r="M32" s="119">
        <f>+Actuals!J336</f>
        <v>0</v>
      </c>
      <c r="N32" s="118">
        <f>+Actuals!K336</f>
        <v>0</v>
      </c>
      <c r="O32" s="119">
        <f>+Actuals!L336</f>
        <v>0</v>
      </c>
      <c r="P32" s="118">
        <f>+Actuals!M336</f>
        <v>0</v>
      </c>
      <c r="Q32" s="119">
        <f>+Actuals!N336</f>
        <v>0</v>
      </c>
      <c r="R32" s="118">
        <f>+Actuals!O336</f>
        <v>0</v>
      </c>
      <c r="S32" s="119">
        <f>+Actuals!P336</f>
        <v>0</v>
      </c>
      <c r="T32" s="118">
        <f>+Actuals!Q336</f>
        <v>0</v>
      </c>
      <c r="U32" s="119">
        <f>+Actuals!R336</f>
        <v>0</v>
      </c>
      <c r="V32" s="118">
        <f>+Actuals!S336</f>
        <v>0</v>
      </c>
      <c r="W32" s="119">
        <f>+Actuals!T336</f>
        <v>0</v>
      </c>
      <c r="X32" s="118">
        <f>+Actuals!U336</f>
        <v>0</v>
      </c>
      <c r="Y32" s="119">
        <f>+Actuals!V336</f>
        <v>0</v>
      </c>
      <c r="Z32" s="118">
        <f>+Actuals!W336</f>
        <v>0</v>
      </c>
      <c r="AA32" s="119">
        <f>+Actuals!X336</f>
        <v>0</v>
      </c>
      <c r="AB32" s="118">
        <f>+Actuals!Y336</f>
        <v>0</v>
      </c>
      <c r="AC32" s="119">
        <f>+Actuals!Z336</f>
        <v>0</v>
      </c>
      <c r="AD32" s="118">
        <f>+Actuals!AA336</f>
        <v>0</v>
      </c>
      <c r="AE32" s="119">
        <f>+Actuals!AB336</f>
        <v>0</v>
      </c>
      <c r="AF32" s="118">
        <f>+Actuals!AC336</f>
        <v>0</v>
      </c>
      <c r="AG32" s="119">
        <f>+Actuals!AD336</f>
        <v>0</v>
      </c>
      <c r="AH32" s="118">
        <f>+Actuals!AE336</f>
        <v>0</v>
      </c>
      <c r="AI32" s="119">
        <f>+Actuals!AF336</f>
        <v>0</v>
      </c>
      <c r="AJ32" s="118">
        <f>+Actuals!AG336</f>
        <v>0</v>
      </c>
      <c r="AK32" s="119">
        <f>+Actuals!AH336</f>
        <v>0</v>
      </c>
      <c r="AL32" s="118">
        <f>+Actuals!AI336</f>
        <v>0</v>
      </c>
      <c r="AM32" s="119">
        <f>+Actuals!AJ336</f>
        <v>0</v>
      </c>
      <c r="AN32" s="118">
        <f>+Actuals!AK336</f>
        <v>0</v>
      </c>
      <c r="AO32" s="119">
        <f>+Actuals!AL336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'TIE-OUT'!H33+RECLASS!AB33</f>
        <v>0</v>
      </c>
      <c r="G33" s="38">
        <f>'TIE-OUT'!I33+RECLASS!AC33</f>
        <v>0</v>
      </c>
      <c r="H33" s="118">
        <f>+Actuals!E337</f>
        <v>0</v>
      </c>
      <c r="I33" s="119">
        <f>+Actuals!F337</f>
        <v>0</v>
      </c>
      <c r="J33" s="118">
        <f>+Actuals!G337</f>
        <v>0</v>
      </c>
      <c r="K33" s="119">
        <f>+Actuals!H337</f>
        <v>0</v>
      </c>
      <c r="L33" s="118">
        <f>+Actuals!I337</f>
        <v>0</v>
      </c>
      <c r="M33" s="119">
        <f>+Actuals!J337</f>
        <v>0</v>
      </c>
      <c r="N33" s="118">
        <f>+Actuals!K337</f>
        <v>0</v>
      </c>
      <c r="O33" s="119">
        <f>+Actuals!L337</f>
        <v>0</v>
      </c>
      <c r="P33" s="118">
        <f>+Actuals!M337</f>
        <v>0</v>
      </c>
      <c r="Q33" s="119">
        <f>+Actuals!N337</f>
        <v>0</v>
      </c>
      <c r="R33" s="118">
        <f>+Actuals!O337</f>
        <v>0</v>
      </c>
      <c r="S33" s="119">
        <f>+Actuals!P337</f>
        <v>0</v>
      </c>
      <c r="T33" s="118">
        <f>+Actuals!Q337</f>
        <v>0</v>
      </c>
      <c r="U33" s="119">
        <f>+Actuals!R337</f>
        <v>0</v>
      </c>
      <c r="V33" s="118">
        <f>+Actuals!S337</f>
        <v>0</v>
      </c>
      <c r="W33" s="119">
        <f>+Actuals!T337</f>
        <v>0</v>
      </c>
      <c r="X33" s="118">
        <f>+Actuals!U337</f>
        <v>0</v>
      </c>
      <c r="Y33" s="119">
        <f>+Actuals!V337</f>
        <v>0</v>
      </c>
      <c r="Z33" s="118">
        <f>+Actuals!W337</f>
        <v>0</v>
      </c>
      <c r="AA33" s="119">
        <f>+Actuals!X337</f>
        <v>0</v>
      </c>
      <c r="AB33" s="118">
        <f>+Actuals!Y337</f>
        <v>0</v>
      </c>
      <c r="AC33" s="119">
        <f>+Actuals!Z337</f>
        <v>0</v>
      </c>
      <c r="AD33" s="118">
        <f>+Actuals!AA337</f>
        <v>0</v>
      </c>
      <c r="AE33" s="119">
        <f>+Actuals!AB337</f>
        <v>0</v>
      </c>
      <c r="AF33" s="118">
        <f>+Actuals!AC337</f>
        <v>0</v>
      </c>
      <c r="AG33" s="119">
        <f>+Actuals!AD337</f>
        <v>0</v>
      </c>
      <c r="AH33" s="118">
        <f>+Actuals!AE337</f>
        <v>0</v>
      </c>
      <c r="AI33" s="119">
        <f>+Actuals!AF337</f>
        <v>0</v>
      </c>
      <c r="AJ33" s="118">
        <f>+Actuals!AG337</f>
        <v>0</v>
      </c>
      <c r="AK33" s="119">
        <f>+Actuals!AH337</f>
        <v>0</v>
      </c>
      <c r="AL33" s="118">
        <f>+Actuals!AI337</f>
        <v>0</v>
      </c>
      <c r="AM33" s="119">
        <f>+Actuals!AJ337</f>
        <v>0</v>
      </c>
      <c r="AN33" s="118">
        <f>+Actuals!AK337</f>
        <v>0</v>
      </c>
      <c r="AO33" s="119">
        <f>+Actuals!AL337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'TIE-OUT'!H34+RECLASS!AB34</f>
        <v>0</v>
      </c>
      <c r="G34" s="38">
        <f>'TIE-OUT'!I34+RECLASS!AC34</f>
        <v>0</v>
      </c>
      <c r="H34" s="118">
        <f>+Actuals!E338</f>
        <v>0</v>
      </c>
      <c r="I34" s="119">
        <f>+Actuals!F338</f>
        <v>0</v>
      </c>
      <c r="J34" s="118">
        <f>+Actuals!G338</f>
        <v>0</v>
      </c>
      <c r="K34" s="119">
        <f>+Actuals!H338</f>
        <v>0</v>
      </c>
      <c r="L34" s="118">
        <f>+Actuals!I338</f>
        <v>0</v>
      </c>
      <c r="M34" s="119">
        <f>+Actuals!J338</f>
        <v>0</v>
      </c>
      <c r="N34" s="118">
        <f>+Actuals!K338</f>
        <v>0</v>
      </c>
      <c r="O34" s="119">
        <f>+Actuals!L338</f>
        <v>0</v>
      </c>
      <c r="P34" s="118">
        <f>+Actuals!M338</f>
        <v>0</v>
      </c>
      <c r="Q34" s="119">
        <f>+Actuals!N338</f>
        <v>0</v>
      </c>
      <c r="R34" s="118">
        <f>+Actuals!O338</f>
        <v>0</v>
      </c>
      <c r="S34" s="119">
        <f>+Actuals!P338</f>
        <v>0</v>
      </c>
      <c r="T34" s="118">
        <f>+Actuals!Q338</f>
        <v>0</v>
      </c>
      <c r="U34" s="119">
        <f>+Actuals!R338</f>
        <v>0</v>
      </c>
      <c r="V34" s="118">
        <f>+Actuals!S338</f>
        <v>0</v>
      </c>
      <c r="W34" s="119">
        <f>+Actuals!T338</f>
        <v>0</v>
      </c>
      <c r="X34" s="118">
        <f>+Actuals!U338</f>
        <v>0</v>
      </c>
      <c r="Y34" s="119">
        <f>+Actuals!V338</f>
        <v>0</v>
      </c>
      <c r="Z34" s="118">
        <f>+Actuals!W338</f>
        <v>0</v>
      </c>
      <c r="AA34" s="119">
        <f>+Actuals!X338</f>
        <v>0</v>
      </c>
      <c r="AB34" s="118">
        <f>+Actuals!Y338</f>
        <v>0</v>
      </c>
      <c r="AC34" s="119">
        <f>+Actuals!Z338</f>
        <v>0</v>
      </c>
      <c r="AD34" s="118">
        <f>+Actuals!AA338</f>
        <v>0</v>
      </c>
      <c r="AE34" s="119">
        <f>+Actuals!AB338</f>
        <v>0</v>
      </c>
      <c r="AF34" s="118">
        <f>+Actuals!AC338</f>
        <v>0</v>
      </c>
      <c r="AG34" s="119">
        <f>+Actuals!AD338</f>
        <v>0</v>
      </c>
      <c r="AH34" s="118">
        <f>+Actuals!AE338</f>
        <v>0</v>
      </c>
      <c r="AI34" s="119">
        <f>+Actuals!AF338</f>
        <v>0</v>
      </c>
      <c r="AJ34" s="118">
        <f>+Actuals!AG338</f>
        <v>0</v>
      </c>
      <c r="AK34" s="119">
        <f>+Actuals!AH338</f>
        <v>0</v>
      </c>
      <c r="AL34" s="118">
        <f>+Actuals!AI338</f>
        <v>0</v>
      </c>
      <c r="AM34" s="119">
        <f>+Actuals!AJ338</f>
        <v>0</v>
      </c>
      <c r="AN34" s="118">
        <f>+Actuals!AK338</f>
        <v>0</v>
      </c>
      <c r="AO34" s="119">
        <f>+Actuals!AL338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'TIE-OUT'!H35+RECLASS!AB35</f>
        <v>0</v>
      </c>
      <c r="G35" s="82">
        <f>'TIE-OUT'!I35+RECLASS!AC35</f>
        <v>0</v>
      </c>
      <c r="H35" s="118">
        <f>+Actuals!E339</f>
        <v>0</v>
      </c>
      <c r="I35" s="119">
        <f>+Actuals!F339</f>
        <v>0</v>
      </c>
      <c r="J35" s="118">
        <f>+Actuals!G339</f>
        <v>0</v>
      </c>
      <c r="K35" s="119">
        <f>+Actuals!H339</f>
        <v>0</v>
      </c>
      <c r="L35" s="118">
        <f>+Actuals!I339</f>
        <v>0</v>
      </c>
      <c r="M35" s="119">
        <f>+Actuals!J339</f>
        <v>0</v>
      </c>
      <c r="N35" s="118">
        <f>+Actuals!K339</f>
        <v>0</v>
      </c>
      <c r="O35" s="119">
        <f>+Actuals!L339</f>
        <v>0</v>
      </c>
      <c r="P35" s="118">
        <f>+Actuals!M339</f>
        <v>0</v>
      </c>
      <c r="Q35" s="119">
        <f>+Actuals!N339</f>
        <v>0</v>
      </c>
      <c r="R35" s="118">
        <f>+Actuals!O339</f>
        <v>0</v>
      </c>
      <c r="S35" s="119">
        <f>+Actuals!P339</f>
        <v>0</v>
      </c>
      <c r="T35" s="118">
        <f>+Actuals!Q339</f>
        <v>0</v>
      </c>
      <c r="U35" s="119">
        <f>+Actuals!R339</f>
        <v>0</v>
      </c>
      <c r="V35" s="118">
        <f>+Actuals!S339</f>
        <v>0</v>
      </c>
      <c r="W35" s="119">
        <f>+Actuals!T339</f>
        <v>0</v>
      </c>
      <c r="X35" s="118">
        <f>+Actuals!U339</f>
        <v>0</v>
      </c>
      <c r="Y35" s="119">
        <f>+Actuals!V339</f>
        <v>0</v>
      </c>
      <c r="Z35" s="118">
        <f>+Actuals!W339</f>
        <v>0</v>
      </c>
      <c r="AA35" s="119">
        <f>+Actuals!X339</f>
        <v>0</v>
      </c>
      <c r="AB35" s="118">
        <f>+Actuals!Y339</f>
        <v>0</v>
      </c>
      <c r="AC35" s="119">
        <f>+Actuals!Z339</f>
        <v>0</v>
      </c>
      <c r="AD35" s="118">
        <f>+Actuals!AA339</f>
        <v>0</v>
      </c>
      <c r="AE35" s="119">
        <f>+Actuals!AB339</f>
        <v>0</v>
      </c>
      <c r="AF35" s="118">
        <f>+Actuals!AC339</f>
        <v>0</v>
      </c>
      <c r="AG35" s="119">
        <f>+Actuals!AD339</f>
        <v>0</v>
      </c>
      <c r="AH35" s="118">
        <f>+Actuals!AE339</f>
        <v>0</v>
      </c>
      <c r="AI35" s="119">
        <f>+Actuals!AF339</f>
        <v>0</v>
      </c>
      <c r="AJ35" s="118">
        <f>+Actuals!AG339</f>
        <v>0</v>
      </c>
      <c r="AK35" s="119">
        <f>+Actuals!AH339</f>
        <v>0</v>
      </c>
      <c r="AL35" s="118">
        <f>+Actuals!AI339</f>
        <v>0</v>
      </c>
      <c r="AM35" s="119">
        <f>+Actuals!AJ339</f>
        <v>0</v>
      </c>
      <c r="AN35" s="118">
        <f>+Actuals!AK339</f>
        <v>0</v>
      </c>
      <c r="AO35" s="119">
        <f>+Actuals!AL339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ref="J36:AO36" si="10">SUM(J32:J35)</f>
        <v>0</v>
      </c>
      <c r="K36" s="39">
        <f t="shared" si="10"/>
        <v>0</v>
      </c>
      <c r="L36" s="61">
        <f>SUM(L32:L35)</f>
        <v>0</v>
      </c>
      <c r="M36" s="39">
        <f>SUM(M32:M35)</f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'TIE-OUT'!H39+RECLASS!AB39</f>
        <v>0</v>
      </c>
      <c r="G39" s="68">
        <f>'TIE-OUT'!I39+RECLASS!AC39</f>
        <v>0</v>
      </c>
      <c r="H39" s="118">
        <f>+Actuals!E340</f>
        <v>0</v>
      </c>
      <c r="I39" s="119">
        <f>+Actuals!F340</f>
        <v>0</v>
      </c>
      <c r="J39" s="118">
        <f>+Actuals!G340</f>
        <v>0</v>
      </c>
      <c r="K39" s="119">
        <f>+Actuals!H340</f>
        <v>0</v>
      </c>
      <c r="L39" s="118">
        <f>+Actuals!I340</f>
        <v>0</v>
      </c>
      <c r="M39" s="119">
        <f>+Actuals!J340</f>
        <v>0</v>
      </c>
      <c r="N39" s="118">
        <f>+Actuals!K340</f>
        <v>0</v>
      </c>
      <c r="O39" s="119">
        <f>+Actuals!L340</f>
        <v>0</v>
      </c>
      <c r="P39" s="118">
        <f>+Actuals!M340</f>
        <v>0</v>
      </c>
      <c r="Q39" s="119">
        <f>+Actuals!N340</f>
        <v>0</v>
      </c>
      <c r="R39" s="118">
        <f>+Actuals!O340</f>
        <v>0</v>
      </c>
      <c r="S39" s="119">
        <f>+Actuals!P340</f>
        <v>0</v>
      </c>
      <c r="T39" s="118">
        <f>+Actuals!Q340</f>
        <v>0</v>
      </c>
      <c r="U39" s="119">
        <f>+Actuals!R340</f>
        <v>0</v>
      </c>
      <c r="V39" s="118">
        <f>+Actuals!S340</f>
        <v>0</v>
      </c>
      <c r="W39" s="119">
        <f>+Actuals!T340</f>
        <v>0</v>
      </c>
      <c r="X39" s="118">
        <f>+Actuals!U340</f>
        <v>0</v>
      </c>
      <c r="Y39" s="119">
        <f>+Actuals!V340</f>
        <v>0</v>
      </c>
      <c r="Z39" s="118">
        <f>+Actuals!W340</f>
        <v>0</v>
      </c>
      <c r="AA39" s="119">
        <f>+Actuals!X340</f>
        <v>0</v>
      </c>
      <c r="AB39" s="118">
        <f>+Actuals!Y340</f>
        <v>0</v>
      </c>
      <c r="AC39" s="119">
        <f>+Actuals!Z340</f>
        <v>0</v>
      </c>
      <c r="AD39" s="118">
        <f>+Actuals!AA340</f>
        <v>0</v>
      </c>
      <c r="AE39" s="119">
        <f>+Actuals!AB340</f>
        <v>0</v>
      </c>
      <c r="AF39" s="118">
        <f>+Actuals!AC340</f>
        <v>0</v>
      </c>
      <c r="AG39" s="119">
        <f>+Actuals!AD340</f>
        <v>0</v>
      </c>
      <c r="AH39" s="118">
        <f>+Actuals!AE340</f>
        <v>0</v>
      </c>
      <c r="AI39" s="119">
        <f>+Actuals!AF340</f>
        <v>0</v>
      </c>
      <c r="AJ39" s="118">
        <f>+Actuals!AG340</f>
        <v>0</v>
      </c>
      <c r="AK39" s="119">
        <f>+Actuals!AH340</f>
        <v>0</v>
      </c>
      <c r="AL39" s="118">
        <f>+Actuals!AI340</f>
        <v>0</v>
      </c>
      <c r="AM39" s="119">
        <f>+Actuals!AJ340</f>
        <v>0</v>
      </c>
      <c r="AN39" s="118">
        <f>+Actuals!AK340</f>
        <v>0</v>
      </c>
      <c r="AO39" s="119">
        <f>+Actuals!AL340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'TIE-OUT'!H40+RECLASS!AB40</f>
        <v>0</v>
      </c>
      <c r="G40" s="38">
        <f>'TIE-OUT'!I40+RECLASS!AC40</f>
        <v>0</v>
      </c>
      <c r="H40" s="118">
        <f>+Actuals!E341</f>
        <v>0</v>
      </c>
      <c r="I40" s="119">
        <f>+Actuals!F341</f>
        <v>0</v>
      </c>
      <c r="J40" s="118">
        <f>+Actuals!G341</f>
        <v>0</v>
      </c>
      <c r="K40" s="119">
        <f>+Actuals!H341</f>
        <v>0</v>
      </c>
      <c r="L40" s="118">
        <f>+Actuals!I341</f>
        <v>0</v>
      </c>
      <c r="M40" s="119">
        <f>+Actuals!J341</f>
        <v>0</v>
      </c>
      <c r="N40" s="118">
        <f>+Actuals!K341</f>
        <v>0</v>
      </c>
      <c r="O40" s="119">
        <f>+Actuals!L341</f>
        <v>0</v>
      </c>
      <c r="P40" s="118">
        <f>+Actuals!M341</f>
        <v>0</v>
      </c>
      <c r="Q40" s="119">
        <f>+Actuals!N341</f>
        <v>0</v>
      </c>
      <c r="R40" s="118">
        <f>+Actuals!O341</f>
        <v>0</v>
      </c>
      <c r="S40" s="119">
        <f>+Actuals!P341</f>
        <v>0</v>
      </c>
      <c r="T40" s="118">
        <f>+Actuals!Q341</f>
        <v>0</v>
      </c>
      <c r="U40" s="119">
        <f>+Actuals!R341</f>
        <v>0</v>
      </c>
      <c r="V40" s="118">
        <f>+Actuals!S341</f>
        <v>0</v>
      </c>
      <c r="W40" s="119">
        <f>+Actuals!T341</f>
        <v>0</v>
      </c>
      <c r="X40" s="118">
        <f>+Actuals!U341</f>
        <v>0</v>
      </c>
      <c r="Y40" s="119">
        <f>+Actuals!V341</f>
        <v>0</v>
      </c>
      <c r="Z40" s="118">
        <f>+Actuals!W341</f>
        <v>0</v>
      </c>
      <c r="AA40" s="119">
        <f>+Actuals!X341</f>
        <v>0</v>
      </c>
      <c r="AB40" s="118">
        <f>+Actuals!Y341</f>
        <v>0</v>
      </c>
      <c r="AC40" s="119">
        <f>+Actuals!Z341</f>
        <v>0</v>
      </c>
      <c r="AD40" s="118">
        <f>+Actuals!AA341</f>
        <v>0</v>
      </c>
      <c r="AE40" s="119">
        <f>+Actuals!AB341</f>
        <v>0</v>
      </c>
      <c r="AF40" s="118">
        <f>+Actuals!AC341</f>
        <v>0</v>
      </c>
      <c r="AG40" s="119">
        <f>+Actuals!AD341</f>
        <v>0</v>
      </c>
      <c r="AH40" s="118">
        <f>+Actuals!AE341</f>
        <v>0</v>
      </c>
      <c r="AI40" s="119">
        <f>+Actuals!AF341</f>
        <v>0</v>
      </c>
      <c r="AJ40" s="118">
        <f>+Actuals!AG341</f>
        <v>0</v>
      </c>
      <c r="AK40" s="119">
        <f>+Actuals!AH341</f>
        <v>0</v>
      </c>
      <c r="AL40" s="118">
        <f>+Actuals!AI341</f>
        <v>0</v>
      </c>
      <c r="AM40" s="119">
        <f>+Actuals!AJ341</f>
        <v>0</v>
      </c>
      <c r="AN40" s="118">
        <f>+Actuals!AK341</f>
        <v>0</v>
      </c>
      <c r="AO40" s="119">
        <f>+Actuals!AL341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'TIE-OUT'!H41+RECLASS!AB41</f>
        <v>0</v>
      </c>
      <c r="G41" s="82">
        <f>'TIE-OUT'!I41+RECLASS!AC41</f>
        <v>0</v>
      </c>
      <c r="H41" s="118">
        <f>+Actuals!E342</f>
        <v>0</v>
      </c>
      <c r="I41" s="119">
        <f>+Actuals!F342</f>
        <v>0</v>
      </c>
      <c r="J41" s="118">
        <f>+Actuals!G342</f>
        <v>0</v>
      </c>
      <c r="K41" s="119">
        <f>+Actuals!H342</f>
        <v>0</v>
      </c>
      <c r="L41" s="118">
        <f>+Actuals!I342</f>
        <v>0</v>
      </c>
      <c r="M41" s="119">
        <f>+Actuals!J342</f>
        <v>0</v>
      </c>
      <c r="N41" s="118">
        <f>+Actuals!K342</f>
        <v>0</v>
      </c>
      <c r="O41" s="119">
        <f>+Actuals!L342</f>
        <v>0</v>
      </c>
      <c r="P41" s="118">
        <f>+Actuals!M342</f>
        <v>0</v>
      </c>
      <c r="Q41" s="119">
        <f>+Actuals!N342</f>
        <v>0</v>
      </c>
      <c r="R41" s="118">
        <f>+Actuals!O342</f>
        <v>0</v>
      </c>
      <c r="S41" s="119">
        <f>+Actuals!P342</f>
        <v>0</v>
      </c>
      <c r="T41" s="118">
        <f>+Actuals!Q342</f>
        <v>0</v>
      </c>
      <c r="U41" s="119">
        <f>+Actuals!R342</f>
        <v>0</v>
      </c>
      <c r="V41" s="118">
        <f>+Actuals!S342</f>
        <v>0</v>
      </c>
      <c r="W41" s="119">
        <f>+Actuals!T342</f>
        <v>0</v>
      </c>
      <c r="X41" s="118">
        <f>+Actuals!U342</f>
        <v>0</v>
      </c>
      <c r="Y41" s="119">
        <f>+Actuals!V342</f>
        <v>0</v>
      </c>
      <c r="Z41" s="118">
        <f>+Actuals!W342</f>
        <v>0</v>
      </c>
      <c r="AA41" s="119">
        <f>+Actuals!X342</f>
        <v>0</v>
      </c>
      <c r="AB41" s="118">
        <f>+Actuals!Y342</f>
        <v>0</v>
      </c>
      <c r="AC41" s="119">
        <f>+Actuals!Z342</f>
        <v>0</v>
      </c>
      <c r="AD41" s="118">
        <f>+Actuals!AA342</f>
        <v>0</v>
      </c>
      <c r="AE41" s="119">
        <f>+Actuals!AB342</f>
        <v>0</v>
      </c>
      <c r="AF41" s="118">
        <f>+Actuals!AC342</f>
        <v>0</v>
      </c>
      <c r="AG41" s="119">
        <f>+Actuals!AD342</f>
        <v>0</v>
      </c>
      <c r="AH41" s="118">
        <f>+Actuals!AE342</f>
        <v>0</v>
      </c>
      <c r="AI41" s="119">
        <f>+Actuals!AF342</f>
        <v>0</v>
      </c>
      <c r="AJ41" s="118">
        <f>+Actuals!AG342</f>
        <v>0</v>
      </c>
      <c r="AK41" s="119">
        <f>+Actuals!AH342</f>
        <v>0</v>
      </c>
      <c r="AL41" s="118">
        <f>+Actuals!AI342</f>
        <v>0</v>
      </c>
      <c r="AM41" s="119">
        <f>+Actuals!AJ342</f>
        <v>0</v>
      </c>
      <c r="AN41" s="118">
        <f>+Actuals!AK342</f>
        <v>0</v>
      </c>
      <c r="AO41" s="119">
        <f>+Actuals!AL342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ref="J42:AO42" si="13">SUM(J40:J41)</f>
        <v>0</v>
      </c>
      <c r="K42" s="39">
        <f t="shared" si="13"/>
        <v>0</v>
      </c>
      <c r="L42" s="61">
        <f>SUM(L40:L41)</f>
        <v>0</v>
      </c>
      <c r="M42" s="39">
        <f>SUM(M40:M41)</f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ref="J43:AO43" si="15">J42+J39</f>
        <v>0</v>
      </c>
      <c r="K43" s="39">
        <f t="shared" si="15"/>
        <v>0</v>
      </c>
      <c r="L43" s="61">
        <f>L42+L39</f>
        <v>0</v>
      </c>
      <c r="M43" s="39">
        <f>M42+M39</f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'TIE-OUT'!H45+RECLASS!AB45</f>
        <v>0</v>
      </c>
      <c r="G45" s="68">
        <f>'TIE-OUT'!I45+RECLASS!AC45</f>
        <v>0</v>
      </c>
      <c r="H45" s="118">
        <f>+Actuals!E343</f>
        <v>0</v>
      </c>
      <c r="I45" s="119">
        <f>+Actuals!F343</f>
        <v>0</v>
      </c>
      <c r="J45" s="118">
        <f>+Actuals!G343</f>
        <v>0</v>
      </c>
      <c r="K45" s="119">
        <f>+Actuals!H343</f>
        <v>0</v>
      </c>
      <c r="L45" s="118">
        <f>+Actuals!I343</f>
        <v>0</v>
      </c>
      <c r="M45" s="119">
        <f>+Actuals!J343</f>
        <v>0</v>
      </c>
      <c r="N45" s="118">
        <f>+Actuals!K343</f>
        <v>0</v>
      </c>
      <c r="O45" s="119">
        <f>+Actuals!L343</f>
        <v>0</v>
      </c>
      <c r="P45" s="118">
        <f>+Actuals!M343</f>
        <v>0</v>
      </c>
      <c r="Q45" s="119">
        <f>+Actuals!N343</f>
        <v>0</v>
      </c>
      <c r="R45" s="118">
        <f>+Actuals!O343</f>
        <v>0</v>
      </c>
      <c r="S45" s="119">
        <f>+Actuals!P343</f>
        <v>0</v>
      </c>
      <c r="T45" s="118">
        <f>+Actuals!Q343</f>
        <v>0</v>
      </c>
      <c r="U45" s="119">
        <f>+Actuals!R343</f>
        <v>0</v>
      </c>
      <c r="V45" s="118">
        <f>+Actuals!S343</f>
        <v>0</v>
      </c>
      <c r="W45" s="119">
        <f>+Actuals!T343</f>
        <v>0</v>
      </c>
      <c r="X45" s="118">
        <f>+Actuals!U343</f>
        <v>0</v>
      </c>
      <c r="Y45" s="119">
        <f>+Actuals!V343</f>
        <v>0</v>
      </c>
      <c r="Z45" s="118">
        <f>+Actuals!W343</f>
        <v>0</v>
      </c>
      <c r="AA45" s="119">
        <f>+Actuals!X343</f>
        <v>0</v>
      </c>
      <c r="AB45" s="118">
        <f>+Actuals!Y343</f>
        <v>0</v>
      </c>
      <c r="AC45" s="119">
        <f>+Actuals!Z343</f>
        <v>0</v>
      </c>
      <c r="AD45" s="118">
        <f>+Actuals!AA343</f>
        <v>0</v>
      </c>
      <c r="AE45" s="119">
        <f>+Actuals!AB343</f>
        <v>0</v>
      </c>
      <c r="AF45" s="118">
        <f>+Actuals!AC343</f>
        <v>0</v>
      </c>
      <c r="AG45" s="119">
        <f>+Actuals!AD343</f>
        <v>0</v>
      </c>
      <c r="AH45" s="118">
        <f>+Actuals!AE343</f>
        <v>0</v>
      </c>
      <c r="AI45" s="119">
        <f>+Actuals!AF343</f>
        <v>0</v>
      </c>
      <c r="AJ45" s="118">
        <f>+Actuals!AG343</f>
        <v>0</v>
      </c>
      <c r="AK45" s="119">
        <f>+Actuals!AH343</f>
        <v>0</v>
      </c>
      <c r="AL45" s="118">
        <f>+Actuals!AI343</f>
        <v>0</v>
      </c>
      <c r="AM45" s="119">
        <f>+Actuals!AJ343</f>
        <v>0</v>
      </c>
      <c r="AN45" s="118">
        <f>+Actuals!AK343</f>
        <v>0</v>
      </c>
      <c r="AO45" s="119">
        <f>+Actuals!AL343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'TIE-OUT'!H47+RECLASS!AB47</f>
        <v>0</v>
      </c>
      <c r="G47" s="38">
        <f>'TIE-OUT'!I47+RECLASS!AC47</f>
        <v>0</v>
      </c>
      <c r="H47" s="118">
        <f>+Actuals!E344</f>
        <v>0</v>
      </c>
      <c r="I47" s="119">
        <f>+Actuals!F344</f>
        <v>0</v>
      </c>
      <c r="J47" s="118">
        <f>+Actuals!G344</f>
        <v>0</v>
      </c>
      <c r="K47" s="119">
        <f>+Actuals!H344</f>
        <v>0</v>
      </c>
      <c r="L47" s="118">
        <f>+Actuals!I344</f>
        <v>0</v>
      </c>
      <c r="M47" s="119">
        <f>+Actuals!J344</f>
        <v>0</v>
      </c>
      <c r="N47" s="118">
        <f>+Actuals!K344</f>
        <v>0</v>
      </c>
      <c r="O47" s="119">
        <f>+Actuals!L344</f>
        <v>0</v>
      </c>
      <c r="P47" s="118">
        <f>+Actuals!M344</f>
        <v>0</v>
      </c>
      <c r="Q47" s="119">
        <f>+Actuals!N344</f>
        <v>0</v>
      </c>
      <c r="R47" s="118">
        <f>+Actuals!O344</f>
        <v>0</v>
      </c>
      <c r="S47" s="119">
        <f>+Actuals!P344</f>
        <v>0</v>
      </c>
      <c r="T47" s="118">
        <f>+Actuals!Q344</f>
        <v>0</v>
      </c>
      <c r="U47" s="119">
        <f>+Actuals!R344</f>
        <v>0</v>
      </c>
      <c r="V47" s="118">
        <f>+Actuals!S344</f>
        <v>0</v>
      </c>
      <c r="W47" s="119">
        <f>+Actuals!T344</f>
        <v>0</v>
      </c>
      <c r="X47" s="118">
        <f>+Actuals!U344</f>
        <v>0</v>
      </c>
      <c r="Y47" s="119">
        <f>+Actuals!V344</f>
        <v>0</v>
      </c>
      <c r="Z47" s="118">
        <f>+Actuals!W344</f>
        <v>0</v>
      </c>
      <c r="AA47" s="119">
        <f>+Actuals!X344</f>
        <v>0</v>
      </c>
      <c r="AB47" s="118">
        <f>+Actuals!Y344</f>
        <v>0</v>
      </c>
      <c r="AC47" s="119">
        <f>+Actuals!Z344</f>
        <v>0</v>
      </c>
      <c r="AD47" s="118">
        <f>+Actuals!AA344</f>
        <v>0</v>
      </c>
      <c r="AE47" s="119">
        <f>+Actuals!AB344</f>
        <v>0</v>
      </c>
      <c r="AF47" s="118">
        <f>+Actuals!AC344</f>
        <v>0</v>
      </c>
      <c r="AG47" s="119">
        <f>+Actuals!AD344</f>
        <v>0</v>
      </c>
      <c r="AH47" s="118">
        <f>+Actuals!AE344</f>
        <v>0</v>
      </c>
      <c r="AI47" s="119">
        <f>+Actuals!AF344</f>
        <v>0</v>
      </c>
      <c r="AJ47" s="118">
        <f>+Actuals!AG344</f>
        <v>0</v>
      </c>
      <c r="AK47" s="119">
        <f>+Actuals!AH344</f>
        <v>0</v>
      </c>
      <c r="AL47" s="118">
        <f>+Actuals!AI344</f>
        <v>0</v>
      </c>
      <c r="AM47" s="119">
        <f>+Actuals!AJ344</f>
        <v>0</v>
      </c>
      <c r="AN47" s="118">
        <f>+Actuals!AK344</f>
        <v>0</v>
      </c>
      <c r="AO47" s="119">
        <f>+Actuals!AL344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-55621</v>
      </c>
      <c r="E49" s="38">
        <f>SUM(G49,I49,K49,M49,O49,Q49,S49,U49,W49,Y49,AA49,AC49,AE49)</f>
        <v>-145031.7575000003</v>
      </c>
      <c r="F49" s="60">
        <f>'TIE-OUT'!H49+RECLASS!AB49</f>
        <v>0</v>
      </c>
      <c r="G49" s="38">
        <f>'TIE-OUT'!I49+RECLASS!AC49</f>
        <v>0</v>
      </c>
      <c r="H49" s="118">
        <f>+Actuals!E345</f>
        <v>-6242565</v>
      </c>
      <c r="I49" s="119">
        <f>+Actuals!F345</f>
        <v>-16277488.237500001</v>
      </c>
      <c r="J49" s="118">
        <f>+Actuals!G345</f>
        <v>-79890</v>
      </c>
      <c r="K49" s="119">
        <f>+Actuals!H345</f>
        <v>-208313.17499999888</v>
      </c>
      <c r="L49" s="118">
        <f>+Actuals!I345</f>
        <v>-262102</v>
      </c>
      <c r="M49" s="119">
        <f>+Actuals!J345</f>
        <v>-683430.96499999997</v>
      </c>
      <c r="N49" s="118">
        <f>+Actuals!K345</f>
        <v>6528936</v>
      </c>
      <c r="O49" s="119">
        <f>+Actuals!L345</f>
        <v>17024200.620000001</v>
      </c>
      <c r="P49" s="118">
        <f>+Actuals!M345</f>
        <v>0</v>
      </c>
      <c r="Q49" s="119">
        <f>+Actuals!N345</f>
        <v>0</v>
      </c>
      <c r="R49" s="118">
        <f>+Actuals!O345</f>
        <v>0</v>
      </c>
      <c r="S49" s="119">
        <f>+Actuals!P345</f>
        <v>0</v>
      </c>
      <c r="T49" s="118">
        <f>+Actuals!Q345</f>
        <v>0</v>
      </c>
      <c r="U49" s="119">
        <f>+Actuals!R345</f>
        <v>0</v>
      </c>
      <c r="V49" s="118">
        <f>+Actuals!S345</f>
        <v>0</v>
      </c>
      <c r="W49" s="119">
        <f>+Actuals!T345</f>
        <v>0</v>
      </c>
      <c r="X49" s="118">
        <f>+Actuals!U345</f>
        <v>0</v>
      </c>
      <c r="Y49" s="119">
        <f>+Actuals!V345</f>
        <v>0</v>
      </c>
      <c r="Z49" s="118">
        <f>+Actuals!W345</f>
        <v>0</v>
      </c>
      <c r="AA49" s="119">
        <f>+Actuals!X345</f>
        <v>0</v>
      </c>
      <c r="AB49" s="118">
        <f>+Actuals!Y345</f>
        <v>0</v>
      </c>
      <c r="AC49" s="119">
        <f>+Actuals!Z345</f>
        <v>0</v>
      </c>
      <c r="AD49" s="118">
        <f>+Actuals!AA345</f>
        <v>0</v>
      </c>
      <c r="AE49" s="119">
        <f>+Actuals!AB345</f>
        <v>0</v>
      </c>
      <c r="AF49" s="118">
        <f>+Actuals!AC345</f>
        <v>0</v>
      </c>
      <c r="AG49" s="119">
        <f>+Actuals!AD345</f>
        <v>0</v>
      </c>
      <c r="AH49" s="118">
        <f>+Actuals!AE345</f>
        <v>0</v>
      </c>
      <c r="AI49" s="119">
        <f>+Actuals!AF345</f>
        <v>0</v>
      </c>
      <c r="AJ49" s="118">
        <f>+Actuals!AG345</f>
        <v>0</v>
      </c>
      <c r="AK49" s="119">
        <f>+Actuals!AH345</f>
        <v>0</v>
      </c>
      <c r="AL49" s="118">
        <f>+Actuals!AI345</f>
        <v>0</v>
      </c>
      <c r="AM49" s="119">
        <f>+Actuals!AJ345</f>
        <v>0</v>
      </c>
      <c r="AN49" s="118">
        <f>+Actuals!AK345</f>
        <v>0</v>
      </c>
      <c r="AO49" s="119">
        <f>+Actuals!AL345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-276158</v>
      </c>
      <c r="E51" s="38">
        <f>SUM(G51,I51,K51,M51,O51,Q51,S51,U51,W51,Y51,AA51,AC51,AE51)</f>
        <v>-720081.98499999999</v>
      </c>
      <c r="F51" s="60">
        <f>'TIE-OUT'!H51+RECLASS!AB51</f>
        <v>0</v>
      </c>
      <c r="G51" s="38">
        <f>'TIE-OUT'!I51+RECLASS!AC51</f>
        <v>0</v>
      </c>
      <c r="H51" s="118">
        <f>+Actuals!E346</f>
        <v>0</v>
      </c>
      <c r="I51" s="119">
        <f>+Actuals!F346</f>
        <v>0</v>
      </c>
      <c r="J51" s="118">
        <f>+Actuals!G346</f>
        <v>0</v>
      </c>
      <c r="K51" s="119">
        <f>+Actuals!H346</f>
        <v>0</v>
      </c>
      <c r="L51" s="118">
        <f>+Actuals!I346</f>
        <v>-276158</v>
      </c>
      <c r="M51" s="119">
        <f>+Actuals!J346</f>
        <v>-720081.98499999999</v>
      </c>
      <c r="N51" s="118">
        <f>+Actuals!K346</f>
        <v>0</v>
      </c>
      <c r="O51" s="119">
        <f>+Actuals!L346</f>
        <v>0</v>
      </c>
      <c r="P51" s="118">
        <f>+Actuals!M346</f>
        <v>0</v>
      </c>
      <c r="Q51" s="119">
        <f>+Actuals!N346</f>
        <v>0</v>
      </c>
      <c r="R51" s="118">
        <f>+Actuals!O346</f>
        <v>0</v>
      </c>
      <c r="S51" s="119">
        <f>+Actuals!P346</f>
        <v>0</v>
      </c>
      <c r="T51" s="118">
        <f>+Actuals!Q346</f>
        <v>0</v>
      </c>
      <c r="U51" s="119">
        <f>+Actuals!R346</f>
        <v>0</v>
      </c>
      <c r="V51" s="118">
        <f>+Actuals!S346</f>
        <v>0</v>
      </c>
      <c r="W51" s="119">
        <f>+Actuals!T346</f>
        <v>0</v>
      </c>
      <c r="X51" s="118">
        <f>+Actuals!U346</f>
        <v>0</v>
      </c>
      <c r="Y51" s="119">
        <f>+Actuals!V346</f>
        <v>0</v>
      </c>
      <c r="Z51" s="118">
        <f>+Actuals!W346</f>
        <v>0</v>
      </c>
      <c r="AA51" s="119">
        <f>+Actuals!X346</f>
        <v>0</v>
      </c>
      <c r="AB51" s="118">
        <f>+Actuals!Y346</f>
        <v>0</v>
      </c>
      <c r="AC51" s="119">
        <f>+Actuals!Z346</f>
        <v>0</v>
      </c>
      <c r="AD51" s="118">
        <f>+Actuals!AA346</f>
        <v>0</v>
      </c>
      <c r="AE51" s="119">
        <f>+Actuals!AB346</f>
        <v>0</v>
      </c>
      <c r="AF51" s="118">
        <f>+Actuals!AC346</f>
        <v>0</v>
      </c>
      <c r="AG51" s="119">
        <f>+Actuals!AD346</f>
        <v>0</v>
      </c>
      <c r="AH51" s="118">
        <f>+Actuals!AE346</f>
        <v>0</v>
      </c>
      <c r="AI51" s="119">
        <f>+Actuals!AF346</f>
        <v>0</v>
      </c>
      <c r="AJ51" s="118">
        <f>+Actuals!AG346</f>
        <v>0</v>
      </c>
      <c r="AK51" s="119">
        <f>+Actuals!AH346</f>
        <v>0</v>
      </c>
      <c r="AL51" s="118">
        <f>+Actuals!AI346</f>
        <v>0</v>
      </c>
      <c r="AM51" s="119">
        <f>+Actuals!AJ346</f>
        <v>0</v>
      </c>
      <c r="AN51" s="118">
        <f>+Actuals!AK346</f>
        <v>0</v>
      </c>
      <c r="AO51" s="119">
        <f>+Actuals!AL346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-7488944</v>
      </c>
      <c r="E54" s="38">
        <f>SUM(G54,I54,K54,M54,O54,Q54,S54,U54,W54,Y54,AA54,AC54,AE54)</f>
        <v>-129077.93000000001</v>
      </c>
      <c r="F54" s="64">
        <f>'TIE-OUT'!H54+RECLASS!AB54</f>
        <v>0</v>
      </c>
      <c r="G54" s="68">
        <f>'TIE-OUT'!I54+RECLASS!AC54</f>
        <v>0</v>
      </c>
      <c r="H54" s="118">
        <f>+Actuals!E347</f>
        <v>-7488946</v>
      </c>
      <c r="I54" s="119">
        <f>+Actuals!F347</f>
        <v>-129077.94</v>
      </c>
      <c r="J54" s="118">
        <f>+Actuals!G347</f>
        <v>2</v>
      </c>
      <c r="K54" s="119">
        <f>+Actuals!H347</f>
        <v>0.01</v>
      </c>
      <c r="L54" s="118">
        <f>+Actuals!I347</f>
        <v>0</v>
      </c>
      <c r="M54" s="119">
        <f>+Actuals!J347</f>
        <v>0</v>
      </c>
      <c r="N54" s="118">
        <f>+Actuals!K347</f>
        <v>0</v>
      </c>
      <c r="O54" s="119">
        <f>+Actuals!L347</f>
        <v>0</v>
      </c>
      <c r="P54" s="118">
        <f>+Actuals!M347</f>
        <v>0</v>
      </c>
      <c r="Q54" s="119">
        <f>+Actuals!N347</f>
        <v>0</v>
      </c>
      <c r="R54" s="118">
        <f>+Actuals!O347</f>
        <v>0</v>
      </c>
      <c r="S54" s="119">
        <f>+Actuals!P347</f>
        <v>0</v>
      </c>
      <c r="T54" s="118">
        <f>+Actuals!Q347</f>
        <v>0</v>
      </c>
      <c r="U54" s="119">
        <f>+Actuals!R347</f>
        <v>0</v>
      </c>
      <c r="V54" s="118">
        <f>+Actuals!S347</f>
        <v>0</v>
      </c>
      <c r="W54" s="119">
        <f>+Actuals!T347</f>
        <v>0</v>
      </c>
      <c r="X54" s="118">
        <f>+Actuals!U347</f>
        <v>0</v>
      </c>
      <c r="Y54" s="119">
        <f>+Actuals!V347</f>
        <v>0</v>
      </c>
      <c r="Z54" s="118">
        <f>+Actuals!W347</f>
        <v>0</v>
      </c>
      <c r="AA54" s="119">
        <f>+Actuals!X347</f>
        <v>0</v>
      </c>
      <c r="AB54" s="118">
        <f>+Actuals!Y347</f>
        <v>0</v>
      </c>
      <c r="AC54" s="119">
        <f>+Actuals!Z347</f>
        <v>0</v>
      </c>
      <c r="AD54" s="118">
        <f>+Actuals!AA347</f>
        <v>0</v>
      </c>
      <c r="AE54" s="119">
        <f>+Actuals!AB347</f>
        <v>0</v>
      </c>
      <c r="AF54" s="118">
        <f>+Actuals!AC347</f>
        <v>0</v>
      </c>
      <c r="AG54" s="119">
        <f>+Actuals!AD347</f>
        <v>0</v>
      </c>
      <c r="AH54" s="118">
        <f>+Actuals!AE347</f>
        <v>0</v>
      </c>
      <c r="AI54" s="119">
        <f>+Actuals!AF347</f>
        <v>0</v>
      </c>
      <c r="AJ54" s="118">
        <f>+Actuals!AG347</f>
        <v>0</v>
      </c>
      <c r="AK54" s="119">
        <f>+Actuals!AH347</f>
        <v>0</v>
      </c>
      <c r="AL54" s="118">
        <f>+Actuals!AI347</f>
        <v>0</v>
      </c>
      <c r="AM54" s="119">
        <f>+Actuals!AJ347</f>
        <v>0</v>
      </c>
      <c r="AN54" s="118">
        <f>+Actuals!AK347</f>
        <v>0</v>
      </c>
      <c r="AO54" s="119">
        <f>+Actuals!AL347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-3029624.54</v>
      </c>
      <c r="F55" s="81">
        <f>'TIE-OUT'!H55+RECLASS!AB55</f>
        <v>0</v>
      </c>
      <c r="G55" s="82">
        <f>'TIE-OUT'!I55+RECLASS!AC55</f>
        <v>547052</v>
      </c>
      <c r="H55" s="118">
        <f>+Actuals!E348</f>
        <v>0</v>
      </c>
      <c r="I55" s="119">
        <f>+Actuals!F348</f>
        <v>-3029587.8</v>
      </c>
      <c r="J55" s="118">
        <f>+Actuals!G348</f>
        <v>0</v>
      </c>
      <c r="K55" s="119">
        <f>+Actuals!H348</f>
        <v>-547088.74</v>
      </c>
      <c r="L55" s="118">
        <f>+Actuals!I348</f>
        <v>0</v>
      </c>
      <c r="M55" s="119">
        <f>+Actuals!J348</f>
        <v>0</v>
      </c>
      <c r="N55" s="118">
        <f>+Actuals!K348</f>
        <v>0</v>
      </c>
      <c r="O55" s="119">
        <f>+Actuals!L348</f>
        <v>0</v>
      </c>
      <c r="P55" s="118">
        <f>+Actuals!M348</f>
        <v>0</v>
      </c>
      <c r="Q55" s="119">
        <f>+Actuals!N348</f>
        <v>0</v>
      </c>
      <c r="R55" s="118">
        <f>+Actuals!O348</f>
        <v>0</v>
      </c>
      <c r="S55" s="119">
        <f>+Actuals!P348</f>
        <v>0</v>
      </c>
      <c r="T55" s="118">
        <f>+Actuals!Q348</f>
        <v>0</v>
      </c>
      <c r="U55" s="119">
        <f>+Actuals!R348</f>
        <v>0</v>
      </c>
      <c r="V55" s="118">
        <f>+Actuals!S348</f>
        <v>0</v>
      </c>
      <c r="W55" s="119">
        <f>+Actuals!T348</f>
        <v>0</v>
      </c>
      <c r="X55" s="118">
        <f>+Actuals!U348</f>
        <v>0</v>
      </c>
      <c r="Y55" s="119">
        <f>+Actuals!V348</f>
        <v>0</v>
      </c>
      <c r="Z55" s="118">
        <f>+Actuals!W348</f>
        <v>0</v>
      </c>
      <c r="AA55" s="119">
        <f>+Actuals!X348</f>
        <v>0</v>
      </c>
      <c r="AB55" s="118">
        <f>+Actuals!Y348</f>
        <v>0</v>
      </c>
      <c r="AC55" s="119">
        <f>+Actuals!Z348</f>
        <v>0</v>
      </c>
      <c r="AD55" s="118">
        <f>+Actuals!AA348</f>
        <v>0</v>
      </c>
      <c r="AE55" s="119">
        <f>+Actuals!AB348</f>
        <v>0</v>
      </c>
      <c r="AF55" s="118">
        <f>+Actuals!AC348</f>
        <v>0</v>
      </c>
      <c r="AG55" s="119">
        <f>+Actuals!AD348</f>
        <v>0</v>
      </c>
      <c r="AH55" s="118">
        <f>+Actuals!AE348</f>
        <v>0</v>
      </c>
      <c r="AI55" s="119">
        <f>+Actuals!AF348</f>
        <v>0</v>
      </c>
      <c r="AJ55" s="118">
        <f>+Actuals!AG348</f>
        <v>0</v>
      </c>
      <c r="AK55" s="119">
        <f>+Actuals!AH348</f>
        <v>0</v>
      </c>
      <c r="AL55" s="118">
        <f>+Actuals!AI348</f>
        <v>0</v>
      </c>
      <c r="AM55" s="119">
        <f>+Actuals!AJ348</f>
        <v>0</v>
      </c>
      <c r="AN55" s="118">
        <f>+Actuals!AK348</f>
        <v>0</v>
      </c>
      <c r="AO55" s="119">
        <f>+Actuals!AL348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-7488944</v>
      </c>
      <c r="E56" s="39">
        <f t="shared" si="16"/>
        <v>-3158702.47</v>
      </c>
      <c r="F56" s="61">
        <f t="shared" si="16"/>
        <v>0</v>
      </c>
      <c r="G56" s="39">
        <f t="shared" si="16"/>
        <v>547052</v>
      </c>
      <c r="H56" s="61">
        <f t="shared" si="16"/>
        <v>-7488946</v>
      </c>
      <c r="I56" s="39">
        <f t="shared" si="16"/>
        <v>-3158665.7399999998</v>
      </c>
      <c r="J56" s="61">
        <f t="shared" ref="J56:AO56" si="17">SUM(J54:J55)</f>
        <v>2</v>
      </c>
      <c r="K56" s="39">
        <f t="shared" si="17"/>
        <v>-547088.73</v>
      </c>
      <c r="L56" s="61">
        <f>SUM(L54:L55)</f>
        <v>0</v>
      </c>
      <c r="M56" s="39">
        <f>SUM(M54:M55)</f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'TIE-OUT'!H59+RECLASS!AB59</f>
        <v>0</v>
      </c>
      <c r="G59" s="68">
        <f>'TIE-OUT'!I59+RECLASS!AC59</f>
        <v>0</v>
      </c>
      <c r="H59" s="118">
        <f>+Actuals!E349</f>
        <v>0</v>
      </c>
      <c r="I59" s="119">
        <f>+Actuals!F349</f>
        <v>0</v>
      </c>
      <c r="J59" s="118">
        <f>+Actuals!G349</f>
        <v>0</v>
      </c>
      <c r="K59" s="119">
        <f>+Actuals!H349</f>
        <v>0</v>
      </c>
      <c r="L59" s="118">
        <f>+Actuals!I349</f>
        <v>0</v>
      </c>
      <c r="M59" s="119">
        <f>+Actuals!J349</f>
        <v>0</v>
      </c>
      <c r="N59" s="118">
        <f>+Actuals!K349</f>
        <v>0</v>
      </c>
      <c r="O59" s="119">
        <f>+Actuals!L349</f>
        <v>0</v>
      </c>
      <c r="P59" s="118">
        <f>+Actuals!M349</f>
        <v>0</v>
      </c>
      <c r="Q59" s="119">
        <f>+Actuals!N349</f>
        <v>0</v>
      </c>
      <c r="R59" s="118">
        <f>+Actuals!O349</f>
        <v>0</v>
      </c>
      <c r="S59" s="119">
        <f>+Actuals!P349</f>
        <v>0</v>
      </c>
      <c r="T59" s="118">
        <f>+Actuals!Q349</f>
        <v>0</v>
      </c>
      <c r="U59" s="119">
        <f>+Actuals!R349</f>
        <v>0</v>
      </c>
      <c r="V59" s="118">
        <f>+Actuals!S349</f>
        <v>0</v>
      </c>
      <c r="W59" s="119">
        <f>+Actuals!T349</f>
        <v>0</v>
      </c>
      <c r="X59" s="118">
        <f>+Actuals!U349</f>
        <v>0</v>
      </c>
      <c r="Y59" s="119">
        <f>+Actuals!V349</f>
        <v>0</v>
      </c>
      <c r="Z59" s="118">
        <f>+Actuals!W349</f>
        <v>0</v>
      </c>
      <c r="AA59" s="119">
        <f>+Actuals!X349</f>
        <v>0</v>
      </c>
      <c r="AB59" s="118">
        <f>+Actuals!Y349</f>
        <v>0</v>
      </c>
      <c r="AC59" s="119">
        <f>+Actuals!Z349</f>
        <v>0</v>
      </c>
      <c r="AD59" s="118">
        <f>+Actuals!AA349</f>
        <v>0</v>
      </c>
      <c r="AE59" s="119">
        <f>+Actuals!AB349</f>
        <v>0</v>
      </c>
      <c r="AF59" s="118">
        <f>+Actuals!AC349</f>
        <v>0</v>
      </c>
      <c r="AG59" s="119">
        <f>+Actuals!AD349</f>
        <v>0</v>
      </c>
      <c r="AH59" s="118">
        <f>+Actuals!AE349</f>
        <v>0</v>
      </c>
      <c r="AI59" s="119">
        <f>+Actuals!AF349</f>
        <v>0</v>
      </c>
      <c r="AJ59" s="118">
        <f>+Actuals!AG349</f>
        <v>0</v>
      </c>
      <c r="AK59" s="119">
        <f>+Actuals!AH349</f>
        <v>0</v>
      </c>
      <c r="AL59" s="118">
        <f>+Actuals!AI349</f>
        <v>0</v>
      </c>
      <c r="AM59" s="119">
        <f>+Actuals!AJ349</f>
        <v>0</v>
      </c>
      <c r="AN59" s="118">
        <f>+Actuals!AK349</f>
        <v>0</v>
      </c>
      <c r="AO59" s="119">
        <f>+Actuals!AL349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'TIE-OUT'!H60+RECLASS!AB60</f>
        <v>0</v>
      </c>
      <c r="G60" s="82">
        <f>'TIE-OUT'!I60+RECLASS!AC60</f>
        <v>0</v>
      </c>
      <c r="H60" s="118">
        <f>+Actuals!E350</f>
        <v>0</v>
      </c>
      <c r="I60" s="119">
        <f>+Actuals!F350</f>
        <v>0</v>
      </c>
      <c r="J60" s="118">
        <f>+Actuals!G350</f>
        <v>0</v>
      </c>
      <c r="K60" s="119">
        <f>+Actuals!H350</f>
        <v>0</v>
      </c>
      <c r="L60" s="118">
        <f>+Actuals!I350</f>
        <v>0</v>
      </c>
      <c r="M60" s="119">
        <f>+Actuals!J350</f>
        <v>0</v>
      </c>
      <c r="N60" s="118">
        <f>+Actuals!K350</f>
        <v>0</v>
      </c>
      <c r="O60" s="119">
        <f>+Actuals!L350</f>
        <v>0</v>
      </c>
      <c r="P60" s="118">
        <f>+Actuals!M350</f>
        <v>0</v>
      </c>
      <c r="Q60" s="119">
        <f>+Actuals!N350</f>
        <v>0</v>
      </c>
      <c r="R60" s="118">
        <f>+Actuals!O350</f>
        <v>0</v>
      </c>
      <c r="S60" s="119">
        <f>+Actuals!P350</f>
        <v>0</v>
      </c>
      <c r="T60" s="118">
        <f>+Actuals!Q350</f>
        <v>0</v>
      </c>
      <c r="U60" s="119">
        <f>+Actuals!R350</f>
        <v>0</v>
      </c>
      <c r="V60" s="118">
        <f>+Actuals!S350</f>
        <v>0</v>
      </c>
      <c r="W60" s="119">
        <f>+Actuals!T350</f>
        <v>0</v>
      </c>
      <c r="X60" s="118">
        <f>+Actuals!U350</f>
        <v>0</v>
      </c>
      <c r="Y60" s="119">
        <f>+Actuals!V350</f>
        <v>0</v>
      </c>
      <c r="Z60" s="118">
        <f>+Actuals!W350</f>
        <v>0</v>
      </c>
      <c r="AA60" s="119">
        <f>+Actuals!X350</f>
        <v>0</v>
      </c>
      <c r="AB60" s="118">
        <f>+Actuals!Y350</f>
        <v>0</v>
      </c>
      <c r="AC60" s="119">
        <f>+Actuals!Z350</f>
        <v>0</v>
      </c>
      <c r="AD60" s="118">
        <f>+Actuals!AA350</f>
        <v>0</v>
      </c>
      <c r="AE60" s="119">
        <f>+Actuals!AB350</f>
        <v>0</v>
      </c>
      <c r="AF60" s="118">
        <f>+Actuals!AC350</f>
        <v>0</v>
      </c>
      <c r="AG60" s="119">
        <f>+Actuals!AD350</f>
        <v>0</v>
      </c>
      <c r="AH60" s="118">
        <f>+Actuals!AE350</f>
        <v>0</v>
      </c>
      <c r="AI60" s="119">
        <f>+Actuals!AF350</f>
        <v>0</v>
      </c>
      <c r="AJ60" s="118">
        <f>+Actuals!AG350</f>
        <v>0</v>
      </c>
      <c r="AK60" s="119">
        <f>+Actuals!AH350</f>
        <v>0</v>
      </c>
      <c r="AL60" s="118">
        <f>+Actuals!AI350</f>
        <v>0</v>
      </c>
      <c r="AM60" s="119">
        <f>+Actuals!AJ350</f>
        <v>0</v>
      </c>
      <c r="AN60" s="118">
        <f>+Actuals!AK350</f>
        <v>0</v>
      </c>
      <c r="AO60" s="119">
        <f>+Actuals!AL350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>SUM(L59:L60)</f>
        <v>0</v>
      </c>
      <c r="M61" s="39">
        <f>SUM(M59:M60)</f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'TIE-OUT'!H64+RECLASS!AB64</f>
        <v>0</v>
      </c>
      <c r="G64" s="68">
        <f>'TIE-OUT'!I64+RECLASS!AC64</f>
        <v>0</v>
      </c>
      <c r="H64" s="118">
        <f>+Actuals!E351</f>
        <v>0</v>
      </c>
      <c r="I64" s="119">
        <f>+Actuals!F351</f>
        <v>0</v>
      </c>
      <c r="J64" s="118">
        <f>+Actuals!G351</f>
        <v>0</v>
      </c>
      <c r="K64" s="119">
        <f>+Actuals!H351</f>
        <v>0</v>
      </c>
      <c r="L64" s="118">
        <f>+Actuals!I351</f>
        <v>0</v>
      </c>
      <c r="M64" s="119"/>
      <c r="N64" s="118">
        <f>+Actuals!K351</f>
        <v>0</v>
      </c>
      <c r="O64" s="119">
        <f>+Actuals!L351</f>
        <v>0</v>
      </c>
      <c r="P64" s="118">
        <f>+Actuals!M351</f>
        <v>0</v>
      </c>
      <c r="Q64" s="119">
        <f>+Actuals!N351</f>
        <v>0</v>
      </c>
      <c r="R64" s="118">
        <f>+Actuals!O351</f>
        <v>0</v>
      </c>
      <c r="S64" s="119">
        <f>+Actuals!P351</f>
        <v>0</v>
      </c>
      <c r="T64" s="118">
        <f>+Actuals!Q351</f>
        <v>0</v>
      </c>
      <c r="U64" s="119">
        <f>+Actuals!R351</f>
        <v>0</v>
      </c>
      <c r="V64" s="118">
        <f>+Actuals!S351</f>
        <v>0</v>
      </c>
      <c r="W64" s="119">
        <f>+Actuals!T351</f>
        <v>0</v>
      </c>
      <c r="X64" s="118">
        <f>+Actuals!U351</f>
        <v>0</v>
      </c>
      <c r="Y64" s="119">
        <f>+Actuals!V351</f>
        <v>0</v>
      </c>
      <c r="Z64" s="118">
        <f>+Actuals!W351</f>
        <v>0</v>
      </c>
      <c r="AA64" s="119">
        <f>+Actuals!X351</f>
        <v>0</v>
      </c>
      <c r="AB64" s="118">
        <f>+Actuals!Y351</f>
        <v>0</v>
      </c>
      <c r="AC64" s="119">
        <f>+Actuals!Z351</f>
        <v>0</v>
      </c>
      <c r="AD64" s="118">
        <f>+Actuals!AA351</f>
        <v>0</v>
      </c>
      <c r="AE64" s="119">
        <f>+Actuals!AB351</f>
        <v>0</v>
      </c>
      <c r="AF64" s="118">
        <f>+Actuals!AC351</f>
        <v>0</v>
      </c>
      <c r="AG64" s="119">
        <f>+Actuals!AD351</f>
        <v>0</v>
      </c>
      <c r="AH64" s="118">
        <f>+Actuals!AE351</f>
        <v>0</v>
      </c>
      <c r="AI64" s="119">
        <f>+Actuals!AF351</f>
        <v>0</v>
      </c>
      <c r="AJ64" s="118">
        <f>+Actuals!AG351</f>
        <v>0</v>
      </c>
      <c r="AK64" s="119">
        <f>+Actuals!AH351</f>
        <v>0</v>
      </c>
      <c r="AL64" s="118">
        <f>+Actuals!AI351</f>
        <v>0</v>
      </c>
      <c r="AM64" s="119">
        <f>+Actuals!AJ351</f>
        <v>0</v>
      </c>
      <c r="AN64" s="118">
        <f>+Actuals!AK351</f>
        <v>0</v>
      </c>
      <c r="AO64" s="119">
        <f>+Actuals!AL351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'TIE-OUT'!H65+RECLASS!AB65</f>
        <v>0</v>
      </c>
      <c r="G65" s="82">
        <f>'TIE-OUT'!I65+RECLASS!AC65</f>
        <v>0</v>
      </c>
      <c r="H65" s="118">
        <f>+Actuals!E352</f>
        <v>0</v>
      </c>
      <c r="I65" s="119">
        <f>+Actuals!F352</f>
        <v>0</v>
      </c>
      <c r="J65" s="118">
        <f>+Actuals!G352</f>
        <v>0</v>
      </c>
      <c r="K65" s="119">
        <f>+Actuals!H352</f>
        <v>0</v>
      </c>
      <c r="L65" s="118">
        <f>+Actuals!I352</f>
        <v>0</v>
      </c>
      <c r="M65" s="119">
        <f>+Actuals!J352</f>
        <v>0</v>
      </c>
      <c r="N65" s="118">
        <f>+Actuals!K352</f>
        <v>0</v>
      </c>
      <c r="O65" s="119">
        <f>+Actuals!L352</f>
        <v>0</v>
      </c>
      <c r="P65" s="118">
        <f>+Actuals!M352</f>
        <v>0</v>
      </c>
      <c r="Q65" s="119">
        <f>+Actuals!N352</f>
        <v>0</v>
      </c>
      <c r="R65" s="118">
        <f>+Actuals!O352</f>
        <v>0</v>
      </c>
      <c r="S65" s="119">
        <f>+Actuals!P352</f>
        <v>0</v>
      </c>
      <c r="T65" s="118">
        <f>+Actuals!Q352</f>
        <v>0</v>
      </c>
      <c r="U65" s="119">
        <f>+Actuals!R352</f>
        <v>0</v>
      </c>
      <c r="V65" s="118">
        <f>+Actuals!S352</f>
        <v>0</v>
      </c>
      <c r="W65" s="119">
        <f>+Actuals!T352</f>
        <v>0</v>
      </c>
      <c r="X65" s="118">
        <f>+Actuals!U352</f>
        <v>0</v>
      </c>
      <c r="Y65" s="119">
        <f>+Actuals!V352</f>
        <v>0</v>
      </c>
      <c r="Z65" s="118">
        <f>+Actuals!W352</f>
        <v>0</v>
      </c>
      <c r="AA65" s="119">
        <f>+Actuals!X352</f>
        <v>0</v>
      </c>
      <c r="AB65" s="118">
        <f>+Actuals!Y352</f>
        <v>0</v>
      </c>
      <c r="AC65" s="119">
        <f>+Actuals!Z352</f>
        <v>0</v>
      </c>
      <c r="AD65" s="118">
        <f>+Actuals!AA352</f>
        <v>0</v>
      </c>
      <c r="AE65" s="119">
        <f>+Actuals!AB352</f>
        <v>0</v>
      </c>
      <c r="AF65" s="118">
        <f>+Actuals!AC352</f>
        <v>0</v>
      </c>
      <c r="AG65" s="119">
        <f>+Actuals!AD352</f>
        <v>0</v>
      </c>
      <c r="AH65" s="118">
        <f>+Actuals!AE352</f>
        <v>0</v>
      </c>
      <c r="AI65" s="119">
        <f>+Actuals!AF352</f>
        <v>0</v>
      </c>
      <c r="AJ65" s="118">
        <f>+Actuals!AG352</f>
        <v>0</v>
      </c>
      <c r="AK65" s="119">
        <f>+Actuals!AH352</f>
        <v>0</v>
      </c>
      <c r="AL65" s="118">
        <f>+Actuals!AI352</f>
        <v>0</v>
      </c>
      <c r="AM65" s="119">
        <f>+Actuals!AJ352</f>
        <v>0</v>
      </c>
      <c r="AN65" s="118">
        <f>+Actuals!AK352</f>
        <v>0</v>
      </c>
      <c r="AO65" s="119">
        <f>+Actuals!AL352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>SUM(L64:L65)</f>
        <v>0</v>
      </c>
      <c r="M66" s="39">
        <f>SUM(M64:M65)</f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-4177637</v>
      </c>
      <c r="F70" s="64">
        <f>'TIE-OUT'!H70+RECLASS!AB70</f>
        <v>0</v>
      </c>
      <c r="G70" s="68">
        <f>'TIE-OUT'!I70+RECLASS!AC70</f>
        <v>-1948054</v>
      </c>
      <c r="H70" s="118">
        <f>+Actuals!E353</f>
        <v>0</v>
      </c>
      <c r="I70" s="119">
        <f>+Actuals!F353</f>
        <v>0</v>
      </c>
      <c r="J70" s="118">
        <f>+Actuals!G353</f>
        <v>0</v>
      </c>
      <c r="K70" s="119">
        <v>11104037</v>
      </c>
      <c r="L70" s="118">
        <f>+Actuals!I353</f>
        <v>0</v>
      </c>
      <c r="M70" s="119"/>
      <c r="N70" s="118">
        <f>+Actuals!K353</f>
        <v>0</v>
      </c>
      <c r="O70" s="119">
        <f>-11104037-2229583</f>
        <v>-13333620</v>
      </c>
      <c r="P70" s="118">
        <f>+Actuals!M353</f>
        <v>0</v>
      </c>
      <c r="Q70" s="119">
        <f>+Actuals!N353</f>
        <v>0</v>
      </c>
      <c r="R70" s="118">
        <f>+Actuals!O353</f>
        <v>0</v>
      </c>
      <c r="S70" s="119">
        <f>+Actuals!P353</f>
        <v>0</v>
      </c>
      <c r="T70" s="118">
        <f>+Actuals!Q353</f>
        <v>0</v>
      </c>
      <c r="U70" s="119">
        <f>+Actuals!R353</f>
        <v>0</v>
      </c>
      <c r="V70" s="118">
        <f>+Actuals!S353</f>
        <v>0</v>
      </c>
      <c r="W70" s="119">
        <f>+Actuals!T353</f>
        <v>0</v>
      </c>
      <c r="X70" s="118">
        <f>+Actuals!U353</f>
        <v>0</v>
      </c>
      <c r="Y70" s="119">
        <f>+Actuals!V353</f>
        <v>0</v>
      </c>
      <c r="Z70" s="118">
        <f>+Actuals!W353</f>
        <v>0</v>
      </c>
      <c r="AA70" s="119">
        <f>+Actuals!X353</f>
        <v>0</v>
      </c>
      <c r="AB70" s="118">
        <f>+Actuals!Y353</f>
        <v>0</v>
      </c>
      <c r="AC70" s="119">
        <f>+Actuals!Z353</f>
        <v>0</v>
      </c>
      <c r="AD70" s="118">
        <f>+Actuals!AA353</f>
        <v>0</v>
      </c>
      <c r="AE70" s="119">
        <f>+Actuals!AB353</f>
        <v>0</v>
      </c>
      <c r="AF70" s="118">
        <f>+Actuals!AC353</f>
        <v>0</v>
      </c>
      <c r="AG70" s="119">
        <f>+Actuals!AD353</f>
        <v>0</v>
      </c>
      <c r="AH70" s="118">
        <f>+Actuals!AE353</f>
        <v>0</v>
      </c>
      <c r="AI70" s="119">
        <f>+Actuals!AF353</f>
        <v>0</v>
      </c>
      <c r="AJ70" s="118">
        <f>+Actuals!AG353</f>
        <v>0</v>
      </c>
      <c r="AK70" s="119">
        <f>+Actuals!AH353</f>
        <v>0</v>
      </c>
      <c r="AL70" s="118">
        <f>+Actuals!AI353</f>
        <v>0</v>
      </c>
      <c r="AM70" s="119">
        <f>+Actuals!AJ353</f>
        <v>0</v>
      </c>
      <c r="AN70" s="118">
        <f>+Actuals!AK353</f>
        <v>0</v>
      </c>
      <c r="AO70" s="119">
        <f>+Actuals!AL353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-8513318.9399999995</v>
      </c>
      <c r="F71" s="81">
        <f>'TIE-OUT'!H71+RECLASS!AB71</f>
        <v>0</v>
      </c>
      <c r="G71" s="82">
        <f>'TIE-OUT'!I71+RECLASS!AC71</f>
        <v>-8513318.9399999995</v>
      </c>
      <c r="H71" s="118">
        <f>+Actuals!E354</f>
        <v>0</v>
      </c>
      <c r="I71" s="119">
        <f>+Actuals!F354</f>
        <v>0</v>
      </c>
      <c r="J71" s="118">
        <f>+Actuals!G354</f>
        <v>0</v>
      </c>
      <c r="K71" s="119">
        <f>+Actuals!H354</f>
        <v>0</v>
      </c>
      <c r="L71" s="118">
        <f>+Actuals!I354</f>
        <v>0</v>
      </c>
      <c r="M71" s="119">
        <f>+Actuals!J354</f>
        <v>0</v>
      </c>
      <c r="N71" s="118">
        <f>+Actuals!K354</f>
        <v>0</v>
      </c>
      <c r="O71" s="119">
        <f>+Actuals!L354</f>
        <v>0</v>
      </c>
      <c r="P71" s="118">
        <f>+Actuals!M354</f>
        <v>0</v>
      </c>
      <c r="Q71" s="119">
        <f>+Actuals!N354</f>
        <v>0</v>
      </c>
      <c r="R71" s="118">
        <f>+Actuals!O354</f>
        <v>0</v>
      </c>
      <c r="S71" s="119">
        <f>+Actuals!P354</f>
        <v>0</v>
      </c>
      <c r="T71" s="118">
        <f>+Actuals!Q354</f>
        <v>0</v>
      </c>
      <c r="U71" s="119">
        <f>+Actuals!R354</f>
        <v>0</v>
      </c>
      <c r="V71" s="118">
        <f>+Actuals!S354</f>
        <v>0</v>
      </c>
      <c r="W71" s="119">
        <f>+Actuals!T354</f>
        <v>0</v>
      </c>
      <c r="X71" s="118">
        <f>+Actuals!U354</f>
        <v>0</v>
      </c>
      <c r="Y71" s="119">
        <f>+Actuals!V354</f>
        <v>0</v>
      </c>
      <c r="Z71" s="118">
        <f>+Actuals!W354</f>
        <v>0</v>
      </c>
      <c r="AA71" s="119">
        <f>+Actuals!X354</f>
        <v>0</v>
      </c>
      <c r="AB71" s="118">
        <f>+Actuals!Y354</f>
        <v>0</v>
      </c>
      <c r="AC71" s="119">
        <f>+Actuals!Z354</f>
        <v>0</v>
      </c>
      <c r="AD71" s="118">
        <f>+Actuals!AA354</f>
        <v>0</v>
      </c>
      <c r="AE71" s="119">
        <f>+Actuals!AB354</f>
        <v>0</v>
      </c>
      <c r="AF71" s="118">
        <f>+Actuals!AC354</f>
        <v>0</v>
      </c>
      <c r="AG71" s="119">
        <f>+Actuals!AD354</f>
        <v>0</v>
      </c>
      <c r="AH71" s="118">
        <f>+Actuals!AE354</f>
        <v>0</v>
      </c>
      <c r="AI71" s="119">
        <f>+Actuals!AF354</f>
        <v>0</v>
      </c>
      <c r="AJ71" s="118">
        <f>+Actuals!AG354</f>
        <v>0</v>
      </c>
      <c r="AK71" s="119">
        <f>+Actuals!AH354</f>
        <v>0</v>
      </c>
      <c r="AL71" s="118">
        <f>+Actuals!AI354</f>
        <v>0</v>
      </c>
      <c r="AM71" s="119">
        <f>+Actuals!AJ354</f>
        <v>0</v>
      </c>
      <c r="AN71" s="118">
        <f>+Actuals!AK354</f>
        <v>0</v>
      </c>
      <c r="AO71" s="119">
        <f>+Actuals!AL354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-12690955.939999999</v>
      </c>
      <c r="F72" s="61">
        <f t="shared" si="22"/>
        <v>0</v>
      </c>
      <c r="G72" s="39">
        <f t="shared" si="22"/>
        <v>-10461372.939999999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11104037</v>
      </c>
      <c r="L72" s="61">
        <f>SUM(L70:L71)</f>
        <v>0</v>
      </c>
      <c r="M72" s="39">
        <f>SUM(M70:M71)</f>
        <v>0</v>
      </c>
      <c r="N72" s="61">
        <f t="shared" si="23"/>
        <v>0</v>
      </c>
      <c r="O72" s="39">
        <f t="shared" si="23"/>
        <v>-13333620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'TIE-OUT'!H73+RECLASS!AB73</f>
        <v>0</v>
      </c>
      <c r="G73" s="60">
        <f>'TIE-OUT'!I73+RECLASS!AC73</f>
        <v>0</v>
      </c>
      <c r="H73" s="118">
        <f>+Actuals!E355</f>
        <v>0</v>
      </c>
      <c r="I73" s="119">
        <f>+Actuals!F355</f>
        <v>0</v>
      </c>
      <c r="J73" s="118">
        <f>+Actuals!G355</f>
        <v>0</v>
      </c>
      <c r="K73" s="119">
        <f>+Actuals!H355</f>
        <v>0</v>
      </c>
      <c r="L73" s="118">
        <f>+Actuals!I355</f>
        <v>0</v>
      </c>
      <c r="M73" s="119">
        <f>+Actuals!J355</f>
        <v>0</v>
      </c>
      <c r="N73" s="118">
        <f>+Actuals!K355</f>
        <v>0</v>
      </c>
      <c r="O73" s="119">
        <f>+Actuals!L355</f>
        <v>0</v>
      </c>
      <c r="P73" s="118">
        <f>+Actuals!M355</f>
        <v>0</v>
      </c>
      <c r="Q73" s="119">
        <f>+Actuals!N355</f>
        <v>0</v>
      </c>
      <c r="R73" s="118">
        <f>+Actuals!O355</f>
        <v>0</v>
      </c>
      <c r="S73" s="119">
        <f>+Actuals!P355</f>
        <v>0</v>
      </c>
      <c r="T73" s="118">
        <f>+Actuals!Q355</f>
        <v>0</v>
      </c>
      <c r="U73" s="119">
        <f>+Actuals!R355</f>
        <v>0</v>
      </c>
      <c r="V73" s="118">
        <f>+Actuals!S355</f>
        <v>0</v>
      </c>
      <c r="W73" s="119">
        <f>+Actuals!T355</f>
        <v>0</v>
      </c>
      <c r="X73" s="118">
        <f>+Actuals!U355</f>
        <v>0</v>
      </c>
      <c r="Y73" s="119">
        <f>+Actuals!V355</f>
        <v>0</v>
      </c>
      <c r="Z73" s="118">
        <f>+Actuals!W355</f>
        <v>0</v>
      </c>
      <c r="AA73" s="119">
        <f>+Actuals!X355</f>
        <v>0</v>
      </c>
      <c r="AB73" s="118">
        <f>+Actuals!Y355</f>
        <v>0</v>
      </c>
      <c r="AC73" s="119">
        <f>+Actuals!Z355</f>
        <v>0</v>
      </c>
      <c r="AD73" s="118">
        <f>+Actuals!AA355</f>
        <v>0</v>
      </c>
      <c r="AE73" s="119">
        <f>+Actuals!AB355</f>
        <v>0</v>
      </c>
      <c r="AF73" s="118">
        <f>+Actuals!AC355</f>
        <v>0</v>
      </c>
      <c r="AG73" s="119">
        <f>+Actuals!AD355</f>
        <v>0</v>
      </c>
      <c r="AH73" s="118">
        <f>+Actuals!AE355</f>
        <v>0</v>
      </c>
      <c r="AI73" s="119">
        <f>+Actuals!AF355</f>
        <v>0</v>
      </c>
      <c r="AJ73" s="118">
        <f>+Actuals!AG355</f>
        <v>0</v>
      </c>
      <c r="AK73" s="119">
        <f>+Actuals!AH355</f>
        <v>0</v>
      </c>
      <c r="AL73" s="118">
        <f>+Actuals!AI355</f>
        <v>0</v>
      </c>
      <c r="AM73" s="119">
        <f>+Actuals!AJ355</f>
        <v>0</v>
      </c>
      <c r="AN73" s="118">
        <f>+Actuals!AK355</f>
        <v>0</v>
      </c>
      <c r="AO73" s="119">
        <f>+Actuals!AL355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11509041.68</v>
      </c>
      <c r="F74" s="60">
        <f>'TIE-OUT'!H74+RECLASS!AB74</f>
        <v>0</v>
      </c>
      <c r="G74" s="60">
        <f>'TIE-OUT'!I74+RECLASS!AC74</f>
        <v>360264.68</v>
      </c>
      <c r="H74" s="118">
        <f>+Actuals!E356</f>
        <v>0</v>
      </c>
      <c r="I74" s="119">
        <f>+Actuals!F356</f>
        <v>0</v>
      </c>
      <c r="J74" s="118">
        <f>+Actuals!G356</f>
        <v>0</v>
      </c>
      <c r="K74" s="119">
        <f>+Actuals!H356</f>
        <v>0</v>
      </c>
      <c r="L74" s="118">
        <f>+Actuals!I356</f>
        <v>0</v>
      </c>
      <c r="M74" s="119">
        <f>+Actuals!J356</f>
        <v>0</v>
      </c>
      <c r="N74" s="118">
        <f>+Actuals!K356</f>
        <v>0</v>
      </c>
      <c r="O74" s="119">
        <f>11008750</f>
        <v>11008750</v>
      </c>
      <c r="P74" s="118">
        <f>+Actuals!M356</f>
        <v>0</v>
      </c>
      <c r="Q74" s="119">
        <v>140027</v>
      </c>
      <c r="R74" s="118">
        <f>+Actuals!O356</f>
        <v>0</v>
      </c>
      <c r="S74" s="119">
        <f>+Actuals!P356</f>
        <v>0</v>
      </c>
      <c r="T74" s="118">
        <f>+Actuals!Q356</f>
        <v>0</v>
      </c>
      <c r="U74" s="119">
        <f>+Actuals!R356</f>
        <v>0</v>
      </c>
      <c r="V74" s="118">
        <f>+Actuals!S356</f>
        <v>0</v>
      </c>
      <c r="W74" s="119">
        <f>+Actuals!T356</f>
        <v>0</v>
      </c>
      <c r="X74" s="118">
        <f>+Actuals!U356</f>
        <v>0</v>
      </c>
      <c r="Y74" s="119">
        <f>+Actuals!V356</f>
        <v>0</v>
      </c>
      <c r="Z74" s="118">
        <f>+Actuals!W356</f>
        <v>0</v>
      </c>
      <c r="AA74" s="119">
        <f>+Actuals!X356</f>
        <v>0</v>
      </c>
      <c r="AB74" s="118">
        <f>+Actuals!Y356</f>
        <v>0</v>
      </c>
      <c r="AC74" s="119">
        <f>+Actuals!Z356</f>
        <v>0</v>
      </c>
      <c r="AD74" s="118">
        <f>+Actuals!AA356</f>
        <v>0</v>
      </c>
      <c r="AE74" s="119">
        <f>+Actuals!AB356</f>
        <v>0</v>
      </c>
      <c r="AF74" s="118">
        <f>+Actuals!AC356</f>
        <v>0</v>
      </c>
      <c r="AG74" s="119">
        <f>+Actuals!AD356</f>
        <v>0</v>
      </c>
      <c r="AH74" s="118">
        <f>+Actuals!AE356</f>
        <v>0</v>
      </c>
      <c r="AI74" s="119">
        <f>+Actuals!AF356</f>
        <v>0</v>
      </c>
      <c r="AJ74" s="118">
        <f>+Actuals!AG356</f>
        <v>0</v>
      </c>
      <c r="AK74" s="119">
        <f>+Actuals!AH356</f>
        <v>0</v>
      </c>
      <c r="AL74" s="118">
        <f>+Actuals!AI356</f>
        <v>0</v>
      </c>
      <c r="AM74" s="119">
        <f>+Actuals!AJ356</f>
        <v>0</v>
      </c>
      <c r="AN74" s="118">
        <f>+Actuals!AK356</f>
        <v>0</v>
      </c>
      <c r="AO74" s="119">
        <f>+Actuals!AL356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'TIE-OUT'!H75+RECLASS!AB75</f>
        <v>0</v>
      </c>
      <c r="G75" s="60">
        <f>'TIE-OUT'!I75+RECLASS!AC75</f>
        <v>0</v>
      </c>
      <c r="H75" s="118">
        <f>+Actuals!E357</f>
        <v>0</v>
      </c>
      <c r="I75" s="119">
        <f>+Actuals!F357</f>
        <v>0</v>
      </c>
      <c r="J75" s="118">
        <f>+Actuals!G357</f>
        <v>0</v>
      </c>
      <c r="K75" s="119">
        <f>+Actuals!H357</f>
        <v>0</v>
      </c>
      <c r="L75" s="118">
        <f>+Actuals!I357</f>
        <v>0</v>
      </c>
      <c r="M75" s="119">
        <f>+Actuals!J357</f>
        <v>0</v>
      </c>
      <c r="N75" s="118">
        <f>+Actuals!K357</f>
        <v>0</v>
      </c>
      <c r="O75" s="119">
        <f>+Actuals!L357</f>
        <v>0</v>
      </c>
      <c r="P75" s="118">
        <f>+Actuals!M357</f>
        <v>0</v>
      </c>
      <c r="Q75" s="119">
        <f>+Actuals!N357</f>
        <v>0</v>
      </c>
      <c r="R75" s="118">
        <f>+Actuals!O357</f>
        <v>0</v>
      </c>
      <c r="S75" s="119">
        <f>+Actuals!P357</f>
        <v>0</v>
      </c>
      <c r="T75" s="118">
        <f>+Actuals!Q357</f>
        <v>0</v>
      </c>
      <c r="U75" s="119">
        <f>+Actuals!R357</f>
        <v>0</v>
      </c>
      <c r="V75" s="118">
        <f>+Actuals!S357</f>
        <v>0</v>
      </c>
      <c r="W75" s="119">
        <f>+Actuals!T357</f>
        <v>0</v>
      </c>
      <c r="X75" s="118">
        <f>+Actuals!U357</f>
        <v>0</v>
      </c>
      <c r="Y75" s="119">
        <f>+Actuals!V357</f>
        <v>0</v>
      </c>
      <c r="Z75" s="118">
        <f>+Actuals!W357</f>
        <v>0</v>
      </c>
      <c r="AA75" s="119">
        <f>+Actuals!X357</f>
        <v>0</v>
      </c>
      <c r="AB75" s="118">
        <f>+Actuals!Y357</f>
        <v>0</v>
      </c>
      <c r="AC75" s="119">
        <f>+Actuals!Z357</f>
        <v>0</v>
      </c>
      <c r="AD75" s="118">
        <f>+Actuals!AA357</f>
        <v>0</v>
      </c>
      <c r="AE75" s="119">
        <f>+Actuals!AB357</f>
        <v>0</v>
      </c>
      <c r="AF75" s="118">
        <f>+Actuals!AC357</f>
        <v>0</v>
      </c>
      <c r="AG75" s="119">
        <f>+Actuals!AD357</f>
        <v>0</v>
      </c>
      <c r="AH75" s="118">
        <f>+Actuals!AE357</f>
        <v>0</v>
      </c>
      <c r="AI75" s="119">
        <f>+Actuals!AF357</f>
        <v>0</v>
      </c>
      <c r="AJ75" s="118">
        <f>+Actuals!AG357</f>
        <v>0</v>
      </c>
      <c r="AK75" s="119">
        <f>+Actuals!AH357</f>
        <v>0</v>
      </c>
      <c r="AL75" s="118">
        <f>+Actuals!AI357</f>
        <v>0</v>
      </c>
      <c r="AM75" s="119">
        <f>+Actuals!AJ357</f>
        <v>0</v>
      </c>
      <c r="AN75" s="118">
        <f>+Actuals!AK357</f>
        <v>0</v>
      </c>
      <c r="AO75" s="119">
        <f>+Actuals!AL357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'TIE-OUT'!H76+RECLASS!AB76</f>
        <v>0</v>
      </c>
      <c r="G76" s="60">
        <f>'TIE-OUT'!I76+RECLASS!AC76</f>
        <v>0</v>
      </c>
      <c r="H76" s="118">
        <f>+Actuals!E358</f>
        <v>0</v>
      </c>
      <c r="I76" s="119">
        <f>+Actuals!F358</f>
        <v>0</v>
      </c>
      <c r="J76" s="118">
        <f>+Actuals!G358</f>
        <v>0</v>
      </c>
      <c r="K76" s="119">
        <f>+Actuals!H358</f>
        <v>0</v>
      </c>
      <c r="L76" s="118">
        <f>+Actuals!I358</f>
        <v>0</v>
      </c>
      <c r="M76" s="119">
        <f>+Actuals!J358</f>
        <v>0</v>
      </c>
      <c r="N76" s="118">
        <f>+Actuals!K358</f>
        <v>0</v>
      </c>
      <c r="O76" s="119">
        <f>+Actuals!L358</f>
        <v>0</v>
      </c>
      <c r="P76" s="118">
        <f>+Actuals!M358</f>
        <v>0</v>
      </c>
      <c r="Q76" s="119">
        <f>+Actuals!N358</f>
        <v>0</v>
      </c>
      <c r="R76" s="118">
        <f>+Actuals!O358</f>
        <v>0</v>
      </c>
      <c r="S76" s="119">
        <f>+Actuals!P358</f>
        <v>0</v>
      </c>
      <c r="T76" s="118">
        <f>+Actuals!Q358</f>
        <v>0</v>
      </c>
      <c r="U76" s="119">
        <f>+Actuals!R358</f>
        <v>0</v>
      </c>
      <c r="V76" s="118">
        <f>+Actuals!S358</f>
        <v>0</v>
      </c>
      <c r="W76" s="119">
        <f>+Actuals!T358</f>
        <v>0</v>
      </c>
      <c r="X76" s="118">
        <f>+Actuals!U358</f>
        <v>0</v>
      </c>
      <c r="Y76" s="119">
        <f>+Actuals!V358</f>
        <v>0</v>
      </c>
      <c r="Z76" s="118">
        <f>+Actuals!W358</f>
        <v>0</v>
      </c>
      <c r="AA76" s="119">
        <f>+Actuals!X358</f>
        <v>0</v>
      </c>
      <c r="AB76" s="118">
        <f>+Actuals!Y358</f>
        <v>0</v>
      </c>
      <c r="AC76" s="119">
        <f>+Actuals!Z358</f>
        <v>0</v>
      </c>
      <c r="AD76" s="118">
        <f>+Actuals!AA358</f>
        <v>0</v>
      </c>
      <c r="AE76" s="119">
        <f>+Actuals!AB358</f>
        <v>0</v>
      </c>
      <c r="AF76" s="118">
        <f>+Actuals!AC358</f>
        <v>0</v>
      </c>
      <c r="AG76" s="119">
        <f>+Actuals!AD358</f>
        <v>0</v>
      </c>
      <c r="AH76" s="118">
        <f>+Actuals!AE358</f>
        <v>0</v>
      </c>
      <c r="AI76" s="119">
        <f>+Actuals!AF358</f>
        <v>0</v>
      </c>
      <c r="AJ76" s="118">
        <f>+Actuals!AG358</f>
        <v>0</v>
      </c>
      <c r="AK76" s="119">
        <f>+Actuals!AH358</f>
        <v>0</v>
      </c>
      <c r="AL76" s="118">
        <f>+Actuals!AI358</f>
        <v>0</v>
      </c>
      <c r="AM76" s="119">
        <f>+Actuals!AJ358</f>
        <v>0</v>
      </c>
      <c r="AN76" s="118">
        <f>+Actuals!AK358</f>
        <v>0</v>
      </c>
      <c r="AO76" s="119">
        <f>+Actuals!AL358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'TIE-OUT'!H77+RECLASS!AB77</f>
        <v>0</v>
      </c>
      <c r="G77" s="60">
        <f>'TIE-OUT'!I77+RECLASS!AC77</f>
        <v>0</v>
      </c>
      <c r="H77" s="118">
        <f>+Actuals!E359</f>
        <v>0</v>
      </c>
      <c r="I77" s="119">
        <f>+Actuals!F359</f>
        <v>0</v>
      </c>
      <c r="J77" s="118">
        <f>+Actuals!G359</f>
        <v>0</v>
      </c>
      <c r="K77" s="119">
        <f>+Actuals!H359</f>
        <v>0</v>
      </c>
      <c r="L77" s="118">
        <f>+Actuals!I359</f>
        <v>0</v>
      </c>
      <c r="M77" s="119">
        <f>+Actuals!J359</f>
        <v>0</v>
      </c>
      <c r="N77" s="118">
        <f>+Actuals!K359</f>
        <v>0</v>
      </c>
      <c r="O77" s="119">
        <f>+Actuals!L359</f>
        <v>0</v>
      </c>
      <c r="P77" s="118">
        <f>+Actuals!M359</f>
        <v>0</v>
      </c>
      <c r="Q77" s="119">
        <f>+Actuals!N359</f>
        <v>0</v>
      </c>
      <c r="R77" s="118">
        <f>+Actuals!O359</f>
        <v>0</v>
      </c>
      <c r="S77" s="119">
        <f>+Actuals!P359</f>
        <v>0</v>
      </c>
      <c r="T77" s="118">
        <f>+Actuals!Q359</f>
        <v>0</v>
      </c>
      <c r="U77" s="119">
        <f>+Actuals!R359</f>
        <v>0</v>
      </c>
      <c r="V77" s="118">
        <f>+Actuals!S359</f>
        <v>0</v>
      </c>
      <c r="W77" s="119">
        <f>+Actuals!T359</f>
        <v>0</v>
      </c>
      <c r="X77" s="118">
        <f>+Actuals!U359</f>
        <v>0</v>
      </c>
      <c r="Y77" s="119">
        <f>+Actuals!V359</f>
        <v>0</v>
      </c>
      <c r="Z77" s="118">
        <f>+Actuals!W359</f>
        <v>0</v>
      </c>
      <c r="AA77" s="119">
        <f>+Actuals!X359</f>
        <v>0</v>
      </c>
      <c r="AB77" s="118">
        <f>+Actuals!Y359</f>
        <v>0</v>
      </c>
      <c r="AC77" s="119">
        <f>+Actuals!Z359</f>
        <v>0</v>
      </c>
      <c r="AD77" s="118">
        <f>+Actuals!AA359</f>
        <v>0</v>
      </c>
      <c r="AE77" s="119">
        <f>+Actuals!AB359</f>
        <v>0</v>
      </c>
      <c r="AF77" s="118">
        <f>+Actuals!AC359</f>
        <v>0</v>
      </c>
      <c r="AG77" s="119">
        <f>+Actuals!AD359</f>
        <v>0</v>
      </c>
      <c r="AH77" s="118">
        <f>+Actuals!AE359</f>
        <v>0</v>
      </c>
      <c r="AI77" s="119">
        <f>+Actuals!AF359</f>
        <v>0</v>
      </c>
      <c r="AJ77" s="118">
        <f>+Actuals!AG359</f>
        <v>0</v>
      </c>
      <c r="AK77" s="119">
        <f>+Actuals!AH359</f>
        <v>0</v>
      </c>
      <c r="AL77" s="118">
        <f>+Actuals!AI359</f>
        <v>0</v>
      </c>
      <c r="AM77" s="119">
        <f>+Actuals!AJ359</f>
        <v>0</v>
      </c>
      <c r="AN77" s="118">
        <f>+Actuals!AK359</f>
        <v>0</v>
      </c>
      <c r="AO77" s="119">
        <f>+Actuals!AL359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'TIE-OUT'!H78+RECLASS!AB78</f>
        <v>0</v>
      </c>
      <c r="G78" s="60">
        <f>'TIE-OUT'!I78+RECLASS!AC78</f>
        <v>0</v>
      </c>
      <c r="H78" s="118">
        <f>+Actuals!E360</f>
        <v>0</v>
      </c>
      <c r="I78" s="119">
        <f>+Actuals!F360</f>
        <v>0</v>
      </c>
      <c r="J78" s="118">
        <f>+Actuals!G360</f>
        <v>0</v>
      </c>
      <c r="K78" s="119">
        <f>+Actuals!H360</f>
        <v>0</v>
      </c>
      <c r="L78" s="118">
        <f>+Actuals!I360</f>
        <v>0</v>
      </c>
      <c r="M78" s="119">
        <f>+Actuals!J360</f>
        <v>0</v>
      </c>
      <c r="N78" s="118">
        <f>+Actuals!K360</f>
        <v>0</v>
      </c>
      <c r="O78" s="119">
        <f>+Actuals!L360</f>
        <v>0</v>
      </c>
      <c r="P78" s="118">
        <f>+Actuals!M360</f>
        <v>0</v>
      </c>
      <c r="Q78" s="119">
        <f>+Actuals!N360</f>
        <v>0</v>
      </c>
      <c r="R78" s="118">
        <f>+Actuals!O360</f>
        <v>0</v>
      </c>
      <c r="S78" s="119">
        <f>+Actuals!P360</f>
        <v>0</v>
      </c>
      <c r="T78" s="118">
        <f>+Actuals!Q360</f>
        <v>0</v>
      </c>
      <c r="U78" s="119">
        <f>+Actuals!R360</f>
        <v>0</v>
      </c>
      <c r="V78" s="118">
        <f>+Actuals!S360</f>
        <v>0</v>
      </c>
      <c r="W78" s="119">
        <f>+Actuals!T360</f>
        <v>0</v>
      </c>
      <c r="X78" s="118">
        <f>+Actuals!U360</f>
        <v>0</v>
      </c>
      <c r="Y78" s="119">
        <f>+Actuals!V360</f>
        <v>0</v>
      </c>
      <c r="Z78" s="118">
        <f>+Actuals!W360</f>
        <v>0</v>
      </c>
      <c r="AA78" s="119">
        <f>+Actuals!X360</f>
        <v>0</v>
      </c>
      <c r="AB78" s="118">
        <f>+Actuals!Y360</f>
        <v>0</v>
      </c>
      <c r="AC78" s="119">
        <f>+Actuals!Z360</f>
        <v>0</v>
      </c>
      <c r="AD78" s="118">
        <f>+Actuals!AA360</f>
        <v>0</v>
      </c>
      <c r="AE78" s="119">
        <f>+Actuals!AB360</f>
        <v>0</v>
      </c>
      <c r="AF78" s="118">
        <f>+Actuals!AC360</f>
        <v>0</v>
      </c>
      <c r="AG78" s="119">
        <f>+Actuals!AD360</f>
        <v>0</v>
      </c>
      <c r="AH78" s="118">
        <f>+Actuals!AE360</f>
        <v>0</v>
      </c>
      <c r="AI78" s="119">
        <f>+Actuals!AF360</f>
        <v>0</v>
      </c>
      <c r="AJ78" s="118">
        <f>+Actuals!AG360</f>
        <v>0</v>
      </c>
      <c r="AK78" s="119">
        <f>+Actuals!AH360</f>
        <v>0</v>
      </c>
      <c r="AL78" s="118">
        <f>+Actuals!AI360</f>
        <v>0</v>
      </c>
      <c r="AM78" s="119">
        <f>+Actuals!AJ360</f>
        <v>0</v>
      </c>
      <c r="AN78" s="118">
        <f>+Actuals!AK360</f>
        <v>0</v>
      </c>
      <c r="AO78" s="119">
        <f>+Actuals!AL360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'TIE-OUT'!H79+RECLASS!AB79</f>
        <v>0</v>
      </c>
      <c r="G79" s="60">
        <f>'TIE-OUT'!I79+RECLASS!AC79</f>
        <v>0</v>
      </c>
      <c r="H79" s="118">
        <f>+Actuals!E361</f>
        <v>0</v>
      </c>
      <c r="I79" s="119">
        <f>+Actuals!F361</f>
        <v>0</v>
      </c>
      <c r="J79" s="118">
        <f>+Actuals!G361</f>
        <v>0</v>
      </c>
      <c r="K79" s="119">
        <f>+Actuals!H361</f>
        <v>0</v>
      </c>
      <c r="L79" s="118">
        <f>+Actuals!I361</f>
        <v>0</v>
      </c>
      <c r="M79" s="119">
        <f>+Actuals!J361</f>
        <v>0</v>
      </c>
      <c r="N79" s="118">
        <f>+Actuals!K361</f>
        <v>0</v>
      </c>
      <c r="O79" s="119">
        <f>+Actuals!L361</f>
        <v>0</v>
      </c>
      <c r="P79" s="118">
        <f>+Actuals!M361</f>
        <v>0</v>
      </c>
      <c r="Q79" s="119">
        <f>+Actuals!N361</f>
        <v>0</v>
      </c>
      <c r="R79" s="118">
        <f>+Actuals!O361</f>
        <v>0</v>
      </c>
      <c r="S79" s="119">
        <f>+Actuals!P361</f>
        <v>0</v>
      </c>
      <c r="T79" s="118">
        <f>+Actuals!Q361</f>
        <v>0</v>
      </c>
      <c r="U79" s="119">
        <f>+Actuals!R361</f>
        <v>0</v>
      </c>
      <c r="V79" s="118">
        <f>+Actuals!S361</f>
        <v>0</v>
      </c>
      <c r="W79" s="119">
        <f>+Actuals!T361</f>
        <v>0</v>
      </c>
      <c r="X79" s="118">
        <f>+Actuals!U361</f>
        <v>0</v>
      </c>
      <c r="Y79" s="119">
        <f>+Actuals!V361</f>
        <v>0</v>
      </c>
      <c r="Z79" s="118">
        <f>+Actuals!W361</f>
        <v>0</v>
      </c>
      <c r="AA79" s="119">
        <f>+Actuals!X361</f>
        <v>0</v>
      </c>
      <c r="AB79" s="118">
        <f>+Actuals!Y361</f>
        <v>0</v>
      </c>
      <c r="AC79" s="119">
        <f>+Actuals!Z361</f>
        <v>0</v>
      </c>
      <c r="AD79" s="118">
        <f>+Actuals!AA361</f>
        <v>0</v>
      </c>
      <c r="AE79" s="119">
        <f>+Actuals!AB361</f>
        <v>0</v>
      </c>
      <c r="AF79" s="118">
        <f>+Actuals!AC361</f>
        <v>0</v>
      </c>
      <c r="AG79" s="119">
        <f>+Actuals!AD361</f>
        <v>0</v>
      </c>
      <c r="AH79" s="118">
        <f>+Actuals!AE361</f>
        <v>0</v>
      </c>
      <c r="AI79" s="119">
        <f>+Actuals!AF361</f>
        <v>0</v>
      </c>
      <c r="AJ79" s="118">
        <f>+Actuals!AG361</f>
        <v>0</v>
      </c>
      <c r="AK79" s="119">
        <f>+Actuals!AH361</f>
        <v>0</v>
      </c>
      <c r="AL79" s="118">
        <f>+Actuals!AI361</f>
        <v>0</v>
      </c>
      <c r="AM79" s="119">
        <f>+Actuals!AJ361</f>
        <v>0</v>
      </c>
      <c r="AN79" s="118">
        <f>+Actuals!AK361</f>
        <v>0</v>
      </c>
      <c r="AO79" s="119">
        <f>+Actuals!AL361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'TIE-OUT'!H80+RECLASS!AB80</f>
        <v>0</v>
      </c>
      <c r="G80" s="60">
        <f>'TIE-OUT'!I80+RECLASS!AC80</f>
        <v>0</v>
      </c>
      <c r="H80" s="118">
        <f>+Actuals!E362</f>
        <v>0</v>
      </c>
      <c r="I80" s="119">
        <f>+Actuals!F362</f>
        <v>0</v>
      </c>
      <c r="J80" s="118">
        <f>+Actuals!G362</f>
        <v>0</v>
      </c>
      <c r="K80" s="119">
        <f>+Actuals!H362</f>
        <v>0</v>
      </c>
      <c r="L80" s="118">
        <f>+Actuals!I362</f>
        <v>0</v>
      </c>
      <c r="M80" s="119">
        <f>+Actuals!J362</f>
        <v>0</v>
      </c>
      <c r="N80" s="118">
        <f>+Actuals!K362</f>
        <v>0</v>
      </c>
      <c r="O80" s="119">
        <f>+Actuals!L362</f>
        <v>0</v>
      </c>
      <c r="P80" s="118">
        <f>+Actuals!M362</f>
        <v>0</v>
      </c>
      <c r="Q80" s="119">
        <f>+Actuals!N362</f>
        <v>0</v>
      </c>
      <c r="R80" s="118">
        <f>+Actuals!O362</f>
        <v>0</v>
      </c>
      <c r="S80" s="119">
        <f>+Actuals!P362</f>
        <v>0</v>
      </c>
      <c r="T80" s="118">
        <f>+Actuals!Q362</f>
        <v>0</v>
      </c>
      <c r="U80" s="119">
        <f>+Actuals!R362</f>
        <v>0</v>
      </c>
      <c r="V80" s="118">
        <f>+Actuals!S362</f>
        <v>0</v>
      </c>
      <c r="W80" s="119">
        <f>+Actuals!T362</f>
        <v>0</v>
      </c>
      <c r="X80" s="118">
        <f>+Actuals!U362</f>
        <v>0</v>
      </c>
      <c r="Y80" s="119">
        <f>+Actuals!V362</f>
        <v>0</v>
      </c>
      <c r="Z80" s="118">
        <f>+Actuals!W362</f>
        <v>0</v>
      </c>
      <c r="AA80" s="119">
        <f>+Actuals!X362</f>
        <v>0</v>
      </c>
      <c r="AB80" s="118">
        <f>+Actuals!Y362</f>
        <v>0</v>
      </c>
      <c r="AC80" s="119">
        <f>+Actuals!Z362</f>
        <v>0</v>
      </c>
      <c r="AD80" s="118">
        <f>+Actuals!AA362</f>
        <v>0</v>
      </c>
      <c r="AE80" s="119">
        <f>+Actuals!AB362</f>
        <v>0</v>
      </c>
      <c r="AF80" s="118">
        <f>+Actuals!AC362</f>
        <v>0</v>
      </c>
      <c r="AG80" s="119">
        <f>+Actuals!AD362</f>
        <v>0</v>
      </c>
      <c r="AH80" s="118">
        <f>+Actuals!AE362</f>
        <v>0</v>
      </c>
      <c r="AI80" s="119">
        <f>+Actuals!AF362</f>
        <v>0</v>
      </c>
      <c r="AJ80" s="118">
        <f>+Actuals!AG362</f>
        <v>0</v>
      </c>
      <c r="AK80" s="119">
        <f>+Actuals!AH362</f>
        <v>0</v>
      </c>
      <c r="AL80" s="118">
        <f>+Actuals!AI362</f>
        <v>0</v>
      </c>
      <c r="AM80" s="119">
        <f>+Actuals!AJ362</f>
        <v>0</v>
      </c>
      <c r="AN80" s="118">
        <f>+Actuals!AK362</f>
        <v>0</v>
      </c>
      <c r="AO80" s="119">
        <f>+Actuals!AL362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'TIE-OUT'!H81+RECLASS!AB81</f>
        <v>0</v>
      </c>
      <c r="G81" s="60">
        <f>'TIE-OUT'!I81+RECLASS!AC81</f>
        <v>0</v>
      </c>
      <c r="H81" s="118">
        <f>+Actuals!E363</f>
        <v>0</v>
      </c>
      <c r="I81" s="119">
        <f>+Actuals!F363</f>
        <v>0</v>
      </c>
      <c r="J81" s="118">
        <f>+Actuals!G363</f>
        <v>0</v>
      </c>
      <c r="K81" s="119">
        <f>+Actuals!H363</f>
        <v>0</v>
      </c>
      <c r="L81" s="118">
        <f>+Actuals!I363</f>
        <v>0</v>
      </c>
      <c r="M81" s="119">
        <f>+Actuals!J363</f>
        <v>0</v>
      </c>
      <c r="N81" s="118">
        <f>+Actuals!K363</f>
        <v>0</v>
      </c>
      <c r="O81" s="119">
        <f>+Actuals!L363</f>
        <v>0</v>
      </c>
      <c r="P81" s="118">
        <f>+Actuals!M363</f>
        <v>0</v>
      </c>
      <c r="Q81" s="119">
        <f>+Actuals!N363</f>
        <v>0</v>
      </c>
      <c r="R81" s="118">
        <f>+Actuals!O363</f>
        <v>0</v>
      </c>
      <c r="S81" s="119">
        <f>+Actuals!P363</f>
        <v>0</v>
      </c>
      <c r="T81" s="118">
        <f>+Actuals!Q363</f>
        <v>0</v>
      </c>
      <c r="U81" s="119">
        <f>+Actuals!R363</f>
        <v>0</v>
      </c>
      <c r="V81" s="118">
        <f>+Actuals!S363</f>
        <v>0</v>
      </c>
      <c r="W81" s="119">
        <f>+Actuals!T363</f>
        <v>0</v>
      </c>
      <c r="X81" s="118">
        <f>+Actuals!U363</f>
        <v>0</v>
      </c>
      <c r="Y81" s="119">
        <f>+Actuals!V363</f>
        <v>0</v>
      </c>
      <c r="Z81" s="118">
        <f>+Actuals!W363</f>
        <v>0</v>
      </c>
      <c r="AA81" s="119">
        <f>+Actuals!X363</f>
        <v>0</v>
      </c>
      <c r="AB81" s="118">
        <f>+Actuals!Y363</f>
        <v>0</v>
      </c>
      <c r="AC81" s="119">
        <f>+Actuals!Z363</f>
        <v>0</v>
      </c>
      <c r="AD81" s="118">
        <f>+Actuals!AA363</f>
        <v>0</v>
      </c>
      <c r="AE81" s="119">
        <f>+Actuals!AB363</f>
        <v>0</v>
      </c>
      <c r="AF81" s="118">
        <f>+Actuals!AC363</f>
        <v>0</v>
      </c>
      <c r="AG81" s="119">
        <f>+Actuals!AD363</f>
        <v>0</v>
      </c>
      <c r="AH81" s="118">
        <f>+Actuals!AE363</f>
        <v>0</v>
      </c>
      <c r="AI81" s="119">
        <f>+Actuals!AF363</f>
        <v>0</v>
      </c>
      <c r="AJ81" s="118">
        <f>+Actuals!AG363</f>
        <v>0</v>
      </c>
      <c r="AK81" s="119">
        <f>+Actuals!AH363</f>
        <v>0</v>
      </c>
      <c r="AL81" s="118">
        <f>+Actuals!AI363</f>
        <v>0</v>
      </c>
      <c r="AM81" s="119">
        <f>+Actuals!AJ363</f>
        <v>0</v>
      </c>
      <c r="AN81" s="118">
        <f>+Actuals!AK363</f>
        <v>0</v>
      </c>
      <c r="AO81" s="119">
        <f>+Actuals!AL363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-685084.36750001647</v>
      </c>
      <c r="F82" s="91">
        <f>F16+F24+F29+F36+F43+F45+F47+F49</f>
        <v>0</v>
      </c>
      <c r="G82" s="92">
        <f>SUM(G72:G81)+G16+G24+G29+G36+G43+G45+G47+G49+G51+G56+G61+G66</f>
        <v>-9273503.3000000007</v>
      </c>
      <c r="H82" s="91">
        <f>H16+H24+H29+H36+H43+H45+H47+H49</f>
        <v>0</v>
      </c>
      <c r="I82" s="137">
        <f>SUM(I72:I81)+I16+I24+I29+I36+I43+I45+I47+I49+I51+I56+I61+I66</f>
        <v>508436.6324999989</v>
      </c>
      <c r="J82" s="91">
        <f>J16+J24+J29+J36+J43+J45+J47+J49</f>
        <v>0</v>
      </c>
      <c r="K82" s="137">
        <f>SUM(K72:K81)+K16+K24+K29+K36+K43+K45+K47+K49+K51+K56+K61+K66</f>
        <v>10776385.125</v>
      </c>
      <c r="L82" s="91">
        <f>L16+L24+L29+L36+L43+L45+L47+L49</f>
        <v>0</v>
      </c>
      <c r="M82" s="137">
        <f>SUM(M72:M81)+M16+M24+M29+M36+M43+M45+M47+M49+M51+M56+M61+M66</f>
        <v>-720081.98499999999</v>
      </c>
      <c r="N82" s="91">
        <f>N16+N24+N29+N36+N43+N45+N47+N49</f>
        <v>0</v>
      </c>
      <c r="O82" s="92">
        <f>SUM(O72:O81)+O16+O24+O29+O36+O43+O45+O47+O49+O51+O56+O61+O66</f>
        <v>-2114304.379999999</v>
      </c>
      <c r="P82" s="91">
        <f>P16+P24+P29+P36+P43+P45+P47+P49</f>
        <v>0</v>
      </c>
      <c r="Q82" s="92">
        <f>SUM(Q72:Q81)+Q16+Q24+Q29+Q36+Q43+Q45+Q47+Q49+Q51+Q56+Q61+Q66</f>
        <v>140027</v>
      </c>
      <c r="R82" s="91">
        <f>R16+R24+R29+R36+R43+R45+R47+R49</f>
        <v>0</v>
      </c>
      <c r="S82" s="92">
        <f>SUM(S72:S81)+S16+S24+S29+S36+S43+S45+S47+S49+S51+S56+S61+S66</f>
        <v>-2043.46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Q187"/>
  <sheetViews>
    <sheetView zoomScale="75" workbookViewId="0">
      <pane xSplit="3" ySplit="9" topLeftCell="D26" activePane="bottomRight" state="frozen"/>
      <selection activeCell="T9" sqref="T9"/>
      <selection pane="topRight" activeCell="T9" sqref="T9"/>
      <selection pane="bottomLeft" activeCell="T9" sqref="T9"/>
      <selection pane="bottomRight" activeCell="G35" sqref="G3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1" width="15.42578125" customWidth="1"/>
    <col min="22" max="41" width="15.42578125" hidden="1" customWidth="1"/>
    <col min="42" max="42" width="0" hidden="1" customWidth="1"/>
    <col min="43" max="43" width="10.5703125" hidden="1" customWidth="1"/>
    <col min="44" max="6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">
        <v>221</v>
      </c>
      <c r="M8" s="27"/>
      <c r="N8" s="26" t="s">
        <v>222</v>
      </c>
      <c r="O8" s="27"/>
      <c r="P8" s="26" t="s">
        <v>223</v>
      </c>
      <c r="Q8" s="27"/>
      <c r="R8" s="26" t="s">
        <v>224</v>
      </c>
      <c r="S8" s="27"/>
      <c r="T8" s="26" t="s">
        <v>225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200496698</v>
      </c>
      <c r="E11" s="38">
        <f>SUM(G11,I11,K11,M11,O11,Q11,S11,U11,W11,Y11,AA11,AC11,AE11)</f>
        <v>536421018.63999993</v>
      </c>
      <c r="F11" s="60">
        <f>'TIE-OUT'!J11+RECLASS!H11</f>
        <v>0</v>
      </c>
      <c r="G11" s="38">
        <f>'TIE-OUT'!K11+RECLASS!I11</f>
        <v>-4554972</v>
      </c>
      <c r="H11" s="118">
        <f>+Actuals!E244</f>
        <v>197305664</v>
      </c>
      <c r="I11" s="119">
        <f>+Actuals!F244</f>
        <v>536010571.90999997</v>
      </c>
      <c r="J11" s="118">
        <f>+Actuals!G244</f>
        <v>2704985</v>
      </c>
      <c r="K11" s="119">
        <f>+Actuals!H244</f>
        <v>8315082.4099999992</v>
      </c>
      <c r="L11" s="118">
        <f>+Actuals!I244</f>
        <v>-1093251</v>
      </c>
      <c r="M11" s="119">
        <f>+Actuals!J244</f>
        <v>-2887771.47</v>
      </c>
      <c r="N11" s="118">
        <f>+Actuals!K244</f>
        <v>1643737</v>
      </c>
      <c r="O11" s="119">
        <f>+Actuals!L244</f>
        <v>5001041.95</v>
      </c>
      <c r="P11" s="118">
        <v>72106</v>
      </c>
      <c r="Q11" s="119">
        <v>-5035502.87</v>
      </c>
      <c r="R11" s="118">
        <v>-135164</v>
      </c>
      <c r="S11" s="119">
        <v>-427332.97</v>
      </c>
      <c r="T11" s="118">
        <v>-1379</v>
      </c>
      <c r="U11" s="119">
        <v>-98.32</v>
      </c>
      <c r="V11" s="118">
        <f>+Actuals!S244</f>
        <v>0</v>
      </c>
      <c r="W11" s="119">
        <f>+Actuals!T244</f>
        <v>0</v>
      </c>
      <c r="X11" s="118">
        <f>+Actuals!U244</f>
        <v>0</v>
      </c>
      <c r="Y11" s="119">
        <f>+Actuals!V244</f>
        <v>0</v>
      </c>
      <c r="Z11" s="118">
        <f>+Actuals!W244</f>
        <v>0</v>
      </c>
      <c r="AA11" s="119">
        <f>+Actuals!X244</f>
        <v>0</v>
      </c>
      <c r="AB11" s="118">
        <f>+Actuals!Y244</f>
        <v>0</v>
      </c>
      <c r="AC11" s="119">
        <f>+Actuals!Z244</f>
        <v>0</v>
      </c>
      <c r="AD11" s="118">
        <f>+Actuals!AA244</f>
        <v>0</v>
      </c>
      <c r="AE11" s="119">
        <f>+Actuals!AB244</f>
        <v>0</v>
      </c>
      <c r="AF11" s="118">
        <f>+Actuals!AC244</f>
        <v>0</v>
      </c>
      <c r="AG11" s="119">
        <f>+Actuals!AD244</f>
        <v>0</v>
      </c>
      <c r="AH11" s="118">
        <f>+Actuals!AE244</f>
        <v>0</v>
      </c>
      <c r="AI11" s="119">
        <f>+Actuals!AF244</f>
        <v>0</v>
      </c>
      <c r="AJ11" s="118">
        <f>+Actuals!AG244</f>
        <v>0</v>
      </c>
      <c r="AK11" s="119">
        <f>+Actuals!AH244</f>
        <v>0</v>
      </c>
      <c r="AL11" s="118">
        <f>+Actuals!AI244</f>
        <v>0</v>
      </c>
      <c r="AM11" s="119">
        <f>+Actuals!AJ244</f>
        <v>0</v>
      </c>
      <c r="AN11" s="118">
        <f>+Actuals!AK244</f>
        <v>0</v>
      </c>
      <c r="AO11" s="119">
        <f>+Actuals!AL244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3461878.87</v>
      </c>
      <c r="F12" s="60">
        <f>'TIE-OUT'!J12+RECLASS!H12</f>
        <v>0</v>
      </c>
      <c r="G12" s="38">
        <f>'TIE-OUT'!K12+RECLASS!I12</f>
        <v>3306029.27</v>
      </c>
      <c r="H12" s="118">
        <f>+Actuals!E245</f>
        <v>0</v>
      </c>
      <c r="I12" s="119">
        <f>+Actuals!F245</f>
        <v>0</v>
      </c>
      <c r="J12" s="118">
        <f>+Actuals!G245</f>
        <v>0</v>
      </c>
      <c r="K12" s="215">
        <v>0</v>
      </c>
      <c r="L12" s="118">
        <f>+Actuals!I245</f>
        <v>0</v>
      </c>
      <c r="M12" s="215"/>
      <c r="N12" s="118">
        <f>+Actuals!K245</f>
        <v>0</v>
      </c>
      <c r="O12" s="119">
        <f>+Actuals!L245</f>
        <v>0</v>
      </c>
      <c r="P12" s="118">
        <f>+Actuals!M245</f>
        <v>0</v>
      </c>
      <c r="Q12" s="119">
        <f>+Actuals!N245</f>
        <v>0</v>
      </c>
      <c r="R12" s="118">
        <f>+Actuals!O245</f>
        <v>0</v>
      </c>
      <c r="S12" s="119">
        <v>155849.60000000001</v>
      </c>
      <c r="T12" s="118">
        <f>+Actuals!Q245</f>
        <v>0</v>
      </c>
      <c r="U12" s="119">
        <f>+Actuals!R245</f>
        <v>0</v>
      </c>
      <c r="V12" s="118">
        <f>+Actuals!S245</f>
        <v>0</v>
      </c>
      <c r="W12" s="119">
        <f>+Actuals!T245</f>
        <v>0</v>
      </c>
      <c r="X12" s="118">
        <f>+Actuals!U245</f>
        <v>0</v>
      </c>
      <c r="Y12" s="119">
        <f>+Actuals!V245</f>
        <v>0</v>
      </c>
      <c r="Z12" s="118">
        <f>+Actuals!W245</f>
        <v>0</v>
      </c>
      <c r="AA12" s="119">
        <f>+Actuals!X245</f>
        <v>0</v>
      </c>
      <c r="AB12" s="118">
        <f>+Actuals!Y245</f>
        <v>0</v>
      </c>
      <c r="AC12" s="119">
        <f>+Actuals!Z245</f>
        <v>0</v>
      </c>
      <c r="AD12" s="118">
        <f>+Actuals!AA245</f>
        <v>0</v>
      </c>
      <c r="AE12" s="119">
        <f>+Actuals!AB245</f>
        <v>0</v>
      </c>
      <c r="AF12" s="118">
        <f>+Actuals!AC245</f>
        <v>0</v>
      </c>
      <c r="AG12" s="119">
        <f>+Actuals!AD245</f>
        <v>0</v>
      </c>
      <c r="AH12" s="118">
        <f>+Actuals!AE245</f>
        <v>0</v>
      </c>
      <c r="AI12" s="119">
        <f>+Actuals!AF245</f>
        <v>0</v>
      </c>
      <c r="AJ12" s="118">
        <f>+Actuals!AG245</f>
        <v>0</v>
      </c>
      <c r="AK12" s="119">
        <f>+Actuals!AH245</f>
        <v>0</v>
      </c>
      <c r="AL12" s="118">
        <f>+Actuals!AI245</f>
        <v>0</v>
      </c>
      <c r="AM12" s="119">
        <f>+Actuals!AJ245</f>
        <v>0</v>
      </c>
      <c r="AN12" s="118">
        <f>+Actuals!AK245</f>
        <v>0</v>
      </c>
      <c r="AO12" s="119">
        <f>+Actuals!AL245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96028476</v>
      </c>
      <c r="E13" s="38">
        <f t="shared" si="0"/>
        <v>269283472</v>
      </c>
      <c r="F13" s="60">
        <f>'TIE-OUT'!J13+RECLASS!H13</f>
        <v>0</v>
      </c>
      <c r="G13" s="38">
        <f>'TIE-OUT'!K13+RECLASS!I13</f>
        <v>0</v>
      </c>
      <c r="H13" s="118">
        <f>+Actuals!E246</f>
        <v>14505729</v>
      </c>
      <c r="I13" s="119">
        <f>+Actuals!F246</f>
        <v>39605175</v>
      </c>
      <c r="J13" s="118">
        <f>+Actuals!G246</f>
        <v>44423</v>
      </c>
      <c r="K13" s="119">
        <f>+Actuals!H246</f>
        <v>134252</v>
      </c>
      <c r="L13" s="118">
        <f>+Actuals!I246</f>
        <v>0</v>
      </c>
      <c r="M13" s="119">
        <f>+Actuals!J246</f>
        <v>0</v>
      </c>
      <c r="N13" s="118">
        <f>+Actuals!K246</f>
        <v>81478324</v>
      </c>
      <c r="O13" s="119">
        <f>+Actuals!L246</f>
        <v>229544045</v>
      </c>
      <c r="P13" s="118">
        <f>+Actuals!M246</f>
        <v>0</v>
      </c>
      <c r="Q13" s="119">
        <f>+Actuals!N246</f>
        <v>0</v>
      </c>
      <c r="R13" s="118">
        <f>+Actuals!O246</f>
        <v>0</v>
      </c>
      <c r="S13" s="119">
        <f>+Actuals!P246</f>
        <v>0</v>
      </c>
      <c r="T13" s="118">
        <f>+Actuals!Q246</f>
        <v>0</v>
      </c>
      <c r="U13" s="119">
        <f>+Actuals!R246</f>
        <v>0</v>
      </c>
      <c r="V13" s="118">
        <f>+Actuals!S246</f>
        <v>0</v>
      </c>
      <c r="W13" s="119">
        <f>+Actuals!T246</f>
        <v>0</v>
      </c>
      <c r="X13" s="118">
        <f>+Actuals!U246</f>
        <v>0</v>
      </c>
      <c r="Y13" s="119">
        <f>+Actuals!V246</f>
        <v>0</v>
      </c>
      <c r="Z13" s="118">
        <f>+Actuals!W246</f>
        <v>0</v>
      </c>
      <c r="AA13" s="119">
        <f>+Actuals!X246</f>
        <v>0</v>
      </c>
      <c r="AB13" s="118">
        <f>+Actuals!Y246</f>
        <v>0</v>
      </c>
      <c r="AC13" s="119">
        <f>+Actuals!Z246</f>
        <v>0</v>
      </c>
      <c r="AD13" s="118">
        <f>+Actuals!AA246</f>
        <v>0</v>
      </c>
      <c r="AE13" s="119">
        <f>+Actuals!AB246</f>
        <v>0</v>
      </c>
      <c r="AF13" s="118">
        <f>+Actuals!AC246</f>
        <v>0</v>
      </c>
      <c r="AG13" s="119">
        <f>+Actuals!AD246</f>
        <v>0</v>
      </c>
      <c r="AH13" s="118">
        <f>+Actuals!AE246</f>
        <v>0</v>
      </c>
      <c r="AI13" s="119">
        <f>+Actuals!AF246</f>
        <v>0</v>
      </c>
      <c r="AJ13" s="118">
        <f>+Actuals!AG246</f>
        <v>0</v>
      </c>
      <c r="AK13" s="119">
        <f>+Actuals!AH246</f>
        <v>0</v>
      </c>
      <c r="AL13" s="118">
        <f>+Actuals!AI246</f>
        <v>0</v>
      </c>
      <c r="AM13" s="119">
        <f>+Actuals!AJ246</f>
        <v>0</v>
      </c>
      <c r="AN13" s="118">
        <f>+Actuals!AK246</f>
        <v>0</v>
      </c>
      <c r="AO13" s="119">
        <f>+Actuals!AL246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'TIE-OUT'!J14+RECLASS!H14</f>
        <v>0</v>
      </c>
      <c r="G14" s="38">
        <f>'TIE-OUT'!K14+RECLASS!I14</f>
        <v>0</v>
      </c>
      <c r="H14" s="118">
        <f>+Actuals!E247</f>
        <v>0</v>
      </c>
      <c r="I14" s="119">
        <f>+Actuals!F247</f>
        <v>0</v>
      </c>
      <c r="J14" s="118">
        <f>+Actuals!G247</f>
        <v>0</v>
      </c>
      <c r="K14" s="119">
        <f>+Actuals!H247</f>
        <v>0</v>
      </c>
      <c r="L14" s="118">
        <f>+Actuals!I247</f>
        <v>0</v>
      </c>
      <c r="M14" s="119">
        <f>+Actuals!J247</f>
        <v>0</v>
      </c>
      <c r="N14" s="118">
        <f>+Actuals!K247</f>
        <v>0</v>
      </c>
      <c r="O14" s="119">
        <f>+Actuals!L247</f>
        <v>0</v>
      </c>
      <c r="P14" s="118">
        <f>+Actuals!M247</f>
        <v>0</v>
      </c>
      <c r="Q14" s="119">
        <f>+Actuals!N247</f>
        <v>0</v>
      </c>
      <c r="R14" s="118">
        <f>+Actuals!O247</f>
        <v>0</v>
      </c>
      <c r="S14" s="119">
        <f>+Actuals!P247</f>
        <v>0</v>
      </c>
      <c r="T14" s="118">
        <f>+Actuals!Q247</f>
        <v>0</v>
      </c>
      <c r="U14" s="119">
        <f>+Actuals!R247</f>
        <v>0</v>
      </c>
      <c r="V14" s="118">
        <f>+Actuals!S247</f>
        <v>0</v>
      </c>
      <c r="W14" s="119">
        <f>+Actuals!T247</f>
        <v>0</v>
      </c>
      <c r="X14" s="118">
        <f>+Actuals!U247</f>
        <v>0</v>
      </c>
      <c r="Y14" s="119">
        <f>+Actuals!V247</f>
        <v>0</v>
      </c>
      <c r="Z14" s="118">
        <f>+Actuals!W247</f>
        <v>0</v>
      </c>
      <c r="AA14" s="119">
        <f>+Actuals!X247</f>
        <v>0</v>
      </c>
      <c r="AB14" s="118">
        <f>+Actuals!Y247</f>
        <v>0</v>
      </c>
      <c r="AC14" s="119">
        <f>+Actuals!Z247</f>
        <v>0</v>
      </c>
      <c r="AD14" s="118">
        <f>+Actuals!AA247</f>
        <v>0</v>
      </c>
      <c r="AE14" s="119">
        <f>+Actuals!AB247</f>
        <v>0</v>
      </c>
      <c r="AF14" s="118">
        <f>+Actuals!AC247</f>
        <v>0</v>
      </c>
      <c r="AG14" s="119">
        <f>+Actuals!AD247</f>
        <v>0</v>
      </c>
      <c r="AH14" s="118">
        <f>+Actuals!AE247</f>
        <v>0</v>
      </c>
      <c r="AI14" s="119">
        <f>+Actuals!AF247</f>
        <v>0</v>
      </c>
      <c r="AJ14" s="118">
        <f>+Actuals!AG247</f>
        <v>0</v>
      </c>
      <c r="AK14" s="119">
        <f>+Actuals!AH247</f>
        <v>0</v>
      </c>
      <c r="AL14" s="118">
        <f>+Actuals!AI247</f>
        <v>0</v>
      </c>
      <c r="AM14" s="119">
        <f>+Actuals!AJ247</f>
        <v>0</v>
      </c>
      <c r="AN14" s="118">
        <f>+Actuals!AK247</f>
        <v>0</v>
      </c>
      <c r="AO14" s="119">
        <f>+Actuals!AL247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16221823.67</v>
      </c>
      <c r="F15" s="81">
        <f>'TIE-OUT'!J15+RECLASS!H15</f>
        <v>0</v>
      </c>
      <c r="G15" s="82">
        <f>'TIE-OUT'!K15+RECLASS!I15</f>
        <v>2029585</v>
      </c>
      <c r="H15" s="118">
        <f>+Actuals!E248</f>
        <v>0</v>
      </c>
      <c r="I15" s="119">
        <f>+Actuals!F248</f>
        <v>3704959.57</v>
      </c>
      <c r="J15" s="118">
        <f>+Actuals!G248</f>
        <v>0</v>
      </c>
      <c r="K15" s="119">
        <f>+Actuals!H248</f>
        <v>291832.76</v>
      </c>
      <c r="L15" s="118">
        <f>+Actuals!I248</f>
        <v>0</v>
      </c>
      <c r="M15" s="119">
        <f>+Actuals!J248</f>
        <v>2532346</v>
      </c>
      <c r="N15" s="118">
        <f>+Actuals!K248</f>
        <v>0</v>
      </c>
      <c r="O15" s="119">
        <f>+Actuals!L248</f>
        <v>2629223</v>
      </c>
      <c r="P15" s="118">
        <f>+Actuals!M248</f>
        <v>0</v>
      </c>
      <c r="Q15" s="119">
        <v>5067202.7300000004</v>
      </c>
      <c r="R15" s="118">
        <f>+Actuals!O248</f>
        <v>0</v>
      </c>
      <c r="S15" s="119">
        <v>-33325.39</v>
      </c>
      <c r="T15" s="118">
        <f>+Actuals!Q248</f>
        <v>0</v>
      </c>
      <c r="U15" s="119">
        <f>+Actuals!R248</f>
        <v>0</v>
      </c>
      <c r="V15" s="118">
        <f>+Actuals!S248</f>
        <v>0</v>
      </c>
      <c r="W15" s="119">
        <f>+Actuals!T248</f>
        <v>0</v>
      </c>
      <c r="X15" s="118">
        <f>+Actuals!U248</f>
        <v>0</v>
      </c>
      <c r="Y15" s="119">
        <f>+Actuals!V248</f>
        <v>0</v>
      </c>
      <c r="Z15" s="118">
        <f>+Actuals!W248</f>
        <v>0</v>
      </c>
      <c r="AA15" s="119">
        <f>+Actuals!X248</f>
        <v>0</v>
      </c>
      <c r="AB15" s="118">
        <f>+Actuals!Y248</f>
        <v>0</v>
      </c>
      <c r="AC15" s="119">
        <f>+Actuals!Z248</f>
        <v>0</v>
      </c>
      <c r="AD15" s="118">
        <f>+Actuals!AA248</f>
        <v>0</v>
      </c>
      <c r="AE15" s="119">
        <f>+Actuals!AB248</f>
        <v>0</v>
      </c>
      <c r="AF15" s="118">
        <f>+Actuals!AC248</f>
        <v>0</v>
      </c>
      <c r="AG15" s="119">
        <f>+Actuals!AD248</f>
        <v>0</v>
      </c>
      <c r="AH15" s="118">
        <f>+Actuals!AE248</f>
        <v>0</v>
      </c>
      <c r="AI15" s="119">
        <f>+Actuals!AF248</f>
        <v>0</v>
      </c>
      <c r="AJ15" s="118">
        <f>+Actuals!AG248</f>
        <v>0</v>
      </c>
      <c r="AK15" s="119">
        <f>+Actuals!AH248</f>
        <v>0</v>
      </c>
      <c r="AL15" s="118">
        <f>+Actuals!AI248</f>
        <v>0</v>
      </c>
      <c r="AM15" s="119">
        <f>+Actuals!AJ248</f>
        <v>0</v>
      </c>
      <c r="AN15" s="118">
        <f>+Actuals!AK248</f>
        <v>0</v>
      </c>
      <c r="AO15" s="119">
        <f>+Actuals!AL248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296525174</v>
      </c>
      <c r="E16" s="39">
        <f t="shared" si="1"/>
        <v>825388193.17999983</v>
      </c>
      <c r="F16" s="61">
        <f t="shared" si="1"/>
        <v>0</v>
      </c>
      <c r="G16" s="39">
        <f t="shared" si="1"/>
        <v>780642.27</v>
      </c>
      <c r="H16" s="61">
        <f t="shared" si="1"/>
        <v>211811393</v>
      </c>
      <c r="I16" s="39">
        <f t="shared" si="1"/>
        <v>579320706.48000002</v>
      </c>
      <c r="J16" s="61">
        <f t="shared" ref="J16:AO16" si="2">SUM(J11:J15)</f>
        <v>2749408</v>
      </c>
      <c r="K16" s="39">
        <f t="shared" si="2"/>
        <v>8741167.1699999999</v>
      </c>
      <c r="L16" s="61">
        <f>SUM(L11:L15)</f>
        <v>-1093251</v>
      </c>
      <c r="M16" s="39">
        <f>SUM(M11:M15)</f>
        <v>-355425.4700000002</v>
      </c>
      <c r="N16" s="61">
        <f t="shared" si="2"/>
        <v>83122061</v>
      </c>
      <c r="O16" s="39">
        <f t="shared" si="2"/>
        <v>237174309.94999999</v>
      </c>
      <c r="P16" s="61">
        <f t="shared" si="2"/>
        <v>72106</v>
      </c>
      <c r="Q16" s="39">
        <f t="shared" si="2"/>
        <v>31699.860000000335</v>
      </c>
      <c r="R16" s="61">
        <f t="shared" si="2"/>
        <v>-135164</v>
      </c>
      <c r="S16" s="39">
        <f t="shared" si="2"/>
        <v>-304808.76</v>
      </c>
      <c r="T16" s="61">
        <f t="shared" si="2"/>
        <v>-1379</v>
      </c>
      <c r="U16" s="39">
        <f t="shared" si="2"/>
        <v>-98.32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-201940380</v>
      </c>
      <c r="E19" s="38">
        <f t="shared" si="3"/>
        <v>-542860410.65999997</v>
      </c>
      <c r="F19" s="64">
        <f>'TIE-OUT'!J19+RECLASS!H19</f>
        <v>0</v>
      </c>
      <c r="G19" s="68">
        <f>'TIE-OUT'!K19+RECLASS!I19</f>
        <v>3101707</v>
      </c>
      <c r="H19" s="118">
        <f>+Actuals!E249</f>
        <v>-197512953</v>
      </c>
      <c r="I19" s="119">
        <f>+Actuals!F249</f>
        <v>-529355597.60000002</v>
      </c>
      <c r="J19" s="118">
        <f>+Actuals!G249</f>
        <v>-2048513</v>
      </c>
      <c r="K19" s="119">
        <f>+Actuals!H249</f>
        <v>-3122048.52</v>
      </c>
      <c r="L19" s="118">
        <f>+Actuals!I249</f>
        <v>608641</v>
      </c>
      <c r="M19" s="119">
        <f>+Actuals!J249</f>
        <v>-4579074.58</v>
      </c>
      <c r="N19" s="118">
        <f>+Actuals!K249</f>
        <v>-2521988</v>
      </c>
      <c r="O19" s="119">
        <f>+Actuals!L249</f>
        <v>-6917588.1299999999</v>
      </c>
      <c r="P19" s="118">
        <f>-1240602+537532</f>
        <v>-703070</v>
      </c>
      <c r="Q19" s="119">
        <f>-3162075.04+1413172</f>
        <v>-1748903.04</v>
      </c>
      <c r="R19" s="118">
        <v>234935</v>
      </c>
      <c r="S19" s="119">
        <v>-251942.13</v>
      </c>
      <c r="T19" s="118">
        <v>2568</v>
      </c>
      <c r="U19" s="119">
        <v>13036.34</v>
      </c>
      <c r="V19" s="118">
        <f>+Actuals!S249</f>
        <v>0</v>
      </c>
      <c r="W19" s="119">
        <f>+Actuals!T249</f>
        <v>0</v>
      </c>
      <c r="X19" s="118">
        <f>+Actuals!U249</f>
        <v>0</v>
      </c>
      <c r="Y19" s="119">
        <f>+Actuals!V249</f>
        <v>0</v>
      </c>
      <c r="Z19" s="118">
        <f>+Actuals!W249</f>
        <v>0</v>
      </c>
      <c r="AA19" s="119">
        <f>+Actuals!X249</f>
        <v>0</v>
      </c>
      <c r="AB19" s="118">
        <f>+Actuals!Y249</f>
        <v>0</v>
      </c>
      <c r="AC19" s="119">
        <f>+Actuals!Z249</f>
        <v>0</v>
      </c>
      <c r="AD19" s="118">
        <f>+Actuals!AA249</f>
        <v>0</v>
      </c>
      <c r="AE19" s="119">
        <f>+Actuals!AB249</f>
        <v>0</v>
      </c>
      <c r="AF19" s="118">
        <f>+Actuals!AC249</f>
        <v>0</v>
      </c>
      <c r="AG19" s="119">
        <f>+Actuals!AD249</f>
        <v>0</v>
      </c>
      <c r="AH19" s="118">
        <f>+Actuals!AE249</f>
        <v>0</v>
      </c>
      <c r="AI19" s="119">
        <f>+Actuals!AF249</f>
        <v>0</v>
      </c>
      <c r="AJ19" s="118">
        <f>+Actuals!AG249</f>
        <v>0</v>
      </c>
      <c r="AK19" s="119">
        <f>+Actuals!AH249</f>
        <v>0</v>
      </c>
      <c r="AL19" s="118">
        <f>+Actuals!AI249</f>
        <v>0</v>
      </c>
      <c r="AM19" s="119">
        <f>+Actuals!AJ249</f>
        <v>0</v>
      </c>
      <c r="AN19" s="118">
        <f>+Actuals!AK249</f>
        <v>0</v>
      </c>
      <c r="AO19" s="119">
        <f>+Actuals!AL249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-5562164.5800000001</v>
      </c>
      <c r="F20" s="60">
        <f>'TIE-OUT'!J20+RECLASS!H20</f>
        <v>0</v>
      </c>
      <c r="G20" s="38">
        <f>'TIE-OUT'!K20+RECLASS!I20</f>
        <v>-5577675.8399999999</v>
      </c>
      <c r="H20" s="118">
        <f>+Actuals!E250</f>
        <v>0</v>
      </c>
      <c r="I20" s="119">
        <f>+Actuals!F250</f>
        <v>0</v>
      </c>
      <c r="J20" s="118">
        <f>+Actuals!G250</f>
        <v>0</v>
      </c>
      <c r="K20" s="215">
        <v>0</v>
      </c>
      <c r="L20" s="118">
        <f>+Actuals!I250</f>
        <v>0</v>
      </c>
      <c r="M20" s="215">
        <v>15511.26</v>
      </c>
      <c r="N20" s="118">
        <f>+Actuals!K250</f>
        <v>0</v>
      </c>
      <c r="O20" s="119">
        <f>+Actuals!L250</f>
        <v>0</v>
      </c>
      <c r="P20" s="118">
        <f>+Actuals!M250</f>
        <v>0</v>
      </c>
      <c r="Q20" s="119">
        <f>+Actuals!N250</f>
        <v>0</v>
      </c>
      <c r="R20" s="118">
        <f>+Actuals!O250</f>
        <v>0</v>
      </c>
      <c r="S20" s="119">
        <f>+Actuals!P250</f>
        <v>0</v>
      </c>
      <c r="T20" s="118">
        <f>+Actuals!Q250</f>
        <v>0</v>
      </c>
      <c r="U20" s="119">
        <f>+Actuals!R250</f>
        <v>0</v>
      </c>
      <c r="V20" s="118">
        <f>+Actuals!S250</f>
        <v>0</v>
      </c>
      <c r="W20" s="119">
        <f>+Actuals!T250</f>
        <v>0</v>
      </c>
      <c r="X20" s="118">
        <f>+Actuals!U250</f>
        <v>0</v>
      </c>
      <c r="Y20" s="119">
        <f>+Actuals!V250</f>
        <v>0</v>
      </c>
      <c r="Z20" s="118">
        <f>+Actuals!W250</f>
        <v>0</v>
      </c>
      <c r="AA20" s="119">
        <f>+Actuals!X250</f>
        <v>0</v>
      </c>
      <c r="AB20" s="118">
        <f>+Actuals!Y250</f>
        <v>0</v>
      </c>
      <c r="AC20" s="119">
        <f>+Actuals!Z250</f>
        <v>0</v>
      </c>
      <c r="AD20" s="118">
        <f>+Actuals!AA250</f>
        <v>0</v>
      </c>
      <c r="AE20" s="119">
        <f>+Actuals!AB250</f>
        <v>0</v>
      </c>
      <c r="AF20" s="118">
        <f>+Actuals!AC250</f>
        <v>0</v>
      </c>
      <c r="AG20" s="119">
        <f>+Actuals!AD250</f>
        <v>0</v>
      </c>
      <c r="AH20" s="118">
        <f>+Actuals!AE250</f>
        <v>0</v>
      </c>
      <c r="AI20" s="119">
        <f>+Actuals!AF250</f>
        <v>0</v>
      </c>
      <c r="AJ20" s="118">
        <f>+Actuals!AG250</f>
        <v>0</v>
      </c>
      <c r="AK20" s="119">
        <f>+Actuals!AH250</f>
        <v>0</v>
      </c>
      <c r="AL20" s="118">
        <f>+Actuals!AI250</f>
        <v>0</v>
      </c>
      <c r="AM20" s="119">
        <f>+Actuals!AJ250</f>
        <v>0</v>
      </c>
      <c r="AN20" s="118">
        <f>+Actuals!AK250</f>
        <v>0</v>
      </c>
      <c r="AO20" s="119">
        <f>+Actuals!AL250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-95637682</v>
      </c>
      <c r="E21" s="38">
        <f t="shared" si="3"/>
        <v>-270388484</v>
      </c>
      <c r="F21" s="60">
        <f>'TIE-OUT'!J21+RECLASS!H21</f>
        <v>0</v>
      </c>
      <c r="G21" s="38">
        <f>'TIE-OUT'!K21+RECLASS!I21</f>
        <v>0</v>
      </c>
      <c r="H21" s="118">
        <f>+Actuals!E251</f>
        <v>-14226249</v>
      </c>
      <c r="I21" s="119">
        <f>+Actuals!F251</f>
        <v>-41084728</v>
      </c>
      <c r="J21" s="118">
        <f>+Actuals!G251</f>
        <v>-85855</v>
      </c>
      <c r="K21" s="119">
        <f>+Actuals!H251</f>
        <v>-224401</v>
      </c>
      <c r="L21" s="118">
        <f>+Actuals!I251</f>
        <v>0</v>
      </c>
      <c r="M21" s="119">
        <f>+Actuals!J251</f>
        <v>0</v>
      </c>
      <c r="N21" s="118">
        <f>+Actuals!K251</f>
        <v>-81325578</v>
      </c>
      <c r="O21" s="119">
        <f>+Actuals!L251</f>
        <v>-229079355</v>
      </c>
      <c r="P21" s="118">
        <f>+Actuals!M251</f>
        <v>0</v>
      </c>
      <c r="Q21" s="119">
        <f>+Actuals!N251</f>
        <v>0</v>
      </c>
      <c r="R21" s="118">
        <f>+Actuals!O251</f>
        <v>0</v>
      </c>
      <c r="S21" s="119">
        <f>+Actuals!P251</f>
        <v>0</v>
      </c>
      <c r="T21" s="118">
        <f>+Actuals!Q251</f>
        <v>0</v>
      </c>
      <c r="U21" s="119">
        <f>+Actuals!R251</f>
        <v>0</v>
      </c>
      <c r="V21" s="118">
        <f>+Actuals!S251</f>
        <v>0</v>
      </c>
      <c r="W21" s="119">
        <f>+Actuals!T251</f>
        <v>0</v>
      </c>
      <c r="X21" s="118">
        <f>+Actuals!U251</f>
        <v>0</v>
      </c>
      <c r="Y21" s="119">
        <f>+Actuals!V251</f>
        <v>0</v>
      </c>
      <c r="Z21" s="118">
        <f>+Actuals!W251</f>
        <v>0</v>
      </c>
      <c r="AA21" s="119">
        <f>+Actuals!X251</f>
        <v>0</v>
      </c>
      <c r="AB21" s="118">
        <f>+Actuals!Y251</f>
        <v>0</v>
      </c>
      <c r="AC21" s="119">
        <f>+Actuals!Z251</f>
        <v>0</v>
      </c>
      <c r="AD21" s="118">
        <f>+Actuals!AA251</f>
        <v>0</v>
      </c>
      <c r="AE21" s="119">
        <f>+Actuals!AB251</f>
        <v>0</v>
      </c>
      <c r="AF21" s="118">
        <f>+Actuals!AC251</f>
        <v>0</v>
      </c>
      <c r="AG21" s="119">
        <f>+Actuals!AD251</f>
        <v>0</v>
      </c>
      <c r="AH21" s="118">
        <f>+Actuals!AE251</f>
        <v>0</v>
      </c>
      <c r="AI21" s="119">
        <f>+Actuals!AF251</f>
        <v>0</v>
      </c>
      <c r="AJ21" s="118">
        <f>+Actuals!AG251</f>
        <v>0</v>
      </c>
      <c r="AK21" s="119">
        <f>+Actuals!AH251</f>
        <v>0</v>
      </c>
      <c r="AL21" s="118">
        <f>+Actuals!AI251</f>
        <v>0</v>
      </c>
      <c r="AM21" s="119">
        <f>+Actuals!AJ251</f>
        <v>0</v>
      </c>
      <c r="AN21" s="118">
        <f>+Actuals!AK251</f>
        <v>0</v>
      </c>
      <c r="AO21" s="119">
        <f>+Actuals!AL251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'TIE-OUT'!J22+RECLASS!H22</f>
        <v>0</v>
      </c>
      <c r="G22" s="38">
        <f>'TIE-OUT'!K22+RECLASS!I22</f>
        <v>0</v>
      </c>
      <c r="H22" s="118">
        <f>+Actuals!E252</f>
        <v>0</v>
      </c>
      <c r="I22" s="119">
        <f>+Actuals!F252</f>
        <v>0</v>
      </c>
      <c r="J22" s="118">
        <f>+Actuals!G252</f>
        <v>0</v>
      </c>
      <c r="K22" s="119">
        <f>+Actuals!H252</f>
        <v>0</v>
      </c>
      <c r="L22" s="118">
        <f>+Actuals!I252</f>
        <v>0</v>
      </c>
      <c r="M22" s="119">
        <f>+Actuals!J252</f>
        <v>0</v>
      </c>
      <c r="N22" s="118">
        <f>+Actuals!K252</f>
        <v>0</v>
      </c>
      <c r="O22" s="119">
        <f>+Actuals!L252</f>
        <v>0</v>
      </c>
      <c r="P22" s="118">
        <f>+Actuals!M252</f>
        <v>0</v>
      </c>
      <c r="Q22" s="119">
        <f>+Actuals!N252</f>
        <v>0</v>
      </c>
      <c r="R22" s="118">
        <f>+Actuals!O252</f>
        <v>0</v>
      </c>
      <c r="S22" s="119">
        <f>+Actuals!P252</f>
        <v>0</v>
      </c>
      <c r="T22" s="118">
        <f>+Actuals!Q252</f>
        <v>0</v>
      </c>
      <c r="U22" s="119">
        <f>+Actuals!R252</f>
        <v>0</v>
      </c>
      <c r="V22" s="118">
        <f>+Actuals!S252</f>
        <v>0</v>
      </c>
      <c r="W22" s="119">
        <f>+Actuals!T252</f>
        <v>0</v>
      </c>
      <c r="X22" s="118">
        <f>+Actuals!U252</f>
        <v>0</v>
      </c>
      <c r="Y22" s="119">
        <f>+Actuals!V252</f>
        <v>0</v>
      </c>
      <c r="Z22" s="118">
        <f>+Actuals!W252</f>
        <v>0</v>
      </c>
      <c r="AA22" s="119">
        <f>+Actuals!X252</f>
        <v>0</v>
      </c>
      <c r="AB22" s="118">
        <f>+Actuals!Y252</f>
        <v>0</v>
      </c>
      <c r="AC22" s="119">
        <f>+Actuals!Z252</f>
        <v>0</v>
      </c>
      <c r="AD22" s="118">
        <f>+Actuals!AA252</f>
        <v>0</v>
      </c>
      <c r="AE22" s="119">
        <f>+Actuals!AB252</f>
        <v>0</v>
      </c>
      <c r="AF22" s="118">
        <f>+Actuals!AC252</f>
        <v>0</v>
      </c>
      <c r="AG22" s="119">
        <f>+Actuals!AD252</f>
        <v>0</v>
      </c>
      <c r="AH22" s="118">
        <f>+Actuals!AE252</f>
        <v>0</v>
      </c>
      <c r="AI22" s="119">
        <f>+Actuals!AF252</f>
        <v>0</v>
      </c>
      <c r="AJ22" s="118">
        <f>+Actuals!AG252</f>
        <v>0</v>
      </c>
      <c r="AK22" s="119">
        <f>+Actuals!AH252</f>
        <v>0</v>
      </c>
      <c r="AL22" s="118">
        <f>+Actuals!AI252</f>
        <v>0</v>
      </c>
      <c r="AM22" s="119">
        <f>+Actuals!AJ252</f>
        <v>0</v>
      </c>
      <c r="AN22" s="118">
        <f>+Actuals!AK252</f>
        <v>0</v>
      </c>
      <c r="AO22" s="119">
        <f>+Actuals!AL252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588078</v>
      </c>
      <c r="E23" s="38">
        <f t="shared" si="3"/>
        <v>1546056.6890000002</v>
      </c>
      <c r="F23" s="81">
        <f>'TIE-OUT'!J23+RECLASS!H23</f>
        <v>0</v>
      </c>
      <c r="G23" s="82">
        <f>'TIE-OUT'!K23+RECLASS!I23</f>
        <v>0</v>
      </c>
      <c r="H23" s="118">
        <f>+Actuals!E253</f>
        <v>1361359</v>
      </c>
      <c r="I23" s="119">
        <f>+Actuals!F253</f>
        <v>3579012.8110000002</v>
      </c>
      <c r="J23" s="118">
        <f>+Actuals!G253</f>
        <v>6719</v>
      </c>
      <c r="K23" s="119">
        <f>+Actuals!H253</f>
        <v>17664.251</v>
      </c>
      <c r="L23" s="118">
        <f>+Actuals!I253</f>
        <v>-25900</v>
      </c>
      <c r="M23" s="119">
        <f>+Actuals!J253</f>
        <v>-68091.100000000006</v>
      </c>
      <c r="N23" s="118">
        <f>+Actuals!K253</f>
        <v>-222417</v>
      </c>
      <c r="O23" s="119">
        <f>+Actuals!L253</f>
        <v>-584734.29299999995</v>
      </c>
      <c r="P23" s="118">
        <v>-537532</v>
      </c>
      <c r="Q23" s="119">
        <v>-1413172</v>
      </c>
      <c r="R23" s="118">
        <v>5852</v>
      </c>
      <c r="S23" s="119">
        <v>15384.91</v>
      </c>
      <c r="T23" s="118">
        <v>-3</v>
      </c>
      <c r="U23" s="119">
        <v>-7.89</v>
      </c>
      <c r="V23" s="118">
        <f>+Actuals!S253</f>
        <v>0</v>
      </c>
      <c r="W23" s="119">
        <f>+Actuals!T253</f>
        <v>0</v>
      </c>
      <c r="X23" s="118">
        <f>+Actuals!U253</f>
        <v>0</v>
      </c>
      <c r="Y23" s="119">
        <f>+Actuals!V253</f>
        <v>0</v>
      </c>
      <c r="Z23" s="118">
        <f>+Actuals!W253</f>
        <v>0</v>
      </c>
      <c r="AA23" s="119">
        <f>+Actuals!X253</f>
        <v>0</v>
      </c>
      <c r="AB23" s="118">
        <f>+Actuals!Y253</f>
        <v>0</v>
      </c>
      <c r="AC23" s="119">
        <f>+Actuals!Z253</f>
        <v>0</v>
      </c>
      <c r="AD23" s="118">
        <f>+Actuals!AA253</f>
        <v>0</v>
      </c>
      <c r="AE23" s="119">
        <f>+Actuals!AB253</f>
        <v>0</v>
      </c>
      <c r="AF23" s="118">
        <f>+Actuals!AC253</f>
        <v>0</v>
      </c>
      <c r="AG23" s="119">
        <f>+Actuals!AD253</f>
        <v>0</v>
      </c>
      <c r="AH23" s="118">
        <f>+Actuals!AE253</f>
        <v>0</v>
      </c>
      <c r="AI23" s="119">
        <f>+Actuals!AF253</f>
        <v>0</v>
      </c>
      <c r="AJ23" s="118">
        <f>+Actuals!AG253</f>
        <v>0</v>
      </c>
      <c r="AK23" s="119">
        <f>+Actuals!AH253</f>
        <v>0</v>
      </c>
      <c r="AL23" s="118">
        <f>+Actuals!AI253</f>
        <v>0</v>
      </c>
      <c r="AM23" s="119">
        <f>+Actuals!AJ253</f>
        <v>0</v>
      </c>
      <c r="AN23" s="118">
        <f>+Actuals!AK253</f>
        <v>0</v>
      </c>
      <c r="AO23" s="119">
        <f>+Actuals!AL253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-296989984</v>
      </c>
      <c r="E24" s="39">
        <f t="shared" si="4"/>
        <v>-817265002.551</v>
      </c>
      <c r="F24" s="61">
        <f t="shared" si="4"/>
        <v>0</v>
      </c>
      <c r="G24" s="39">
        <f t="shared" si="4"/>
        <v>-2475968.84</v>
      </c>
      <c r="H24" s="61">
        <f t="shared" si="4"/>
        <v>-210377843</v>
      </c>
      <c r="I24" s="39">
        <f t="shared" si="4"/>
        <v>-566861312.78900003</v>
      </c>
      <c r="J24" s="61">
        <f t="shared" ref="J24:AO24" si="5">SUM(J19:J23)</f>
        <v>-2127649</v>
      </c>
      <c r="K24" s="39">
        <f t="shared" si="5"/>
        <v>-3328785.2689999999</v>
      </c>
      <c r="L24" s="61">
        <f>SUM(L19:L23)</f>
        <v>582741</v>
      </c>
      <c r="M24" s="39">
        <f>SUM(M19:M23)</f>
        <v>-4631654.42</v>
      </c>
      <c r="N24" s="61">
        <f t="shared" si="5"/>
        <v>-84069983</v>
      </c>
      <c r="O24" s="39">
        <f t="shared" si="5"/>
        <v>-236581677.42300001</v>
      </c>
      <c r="P24" s="61">
        <f t="shared" si="5"/>
        <v>-1240602</v>
      </c>
      <c r="Q24" s="39">
        <f t="shared" si="5"/>
        <v>-3162075.04</v>
      </c>
      <c r="R24" s="61">
        <f t="shared" si="5"/>
        <v>240787</v>
      </c>
      <c r="S24" s="39">
        <f t="shared" si="5"/>
        <v>-236557.22</v>
      </c>
      <c r="T24" s="61">
        <f t="shared" si="5"/>
        <v>2565</v>
      </c>
      <c r="U24" s="39">
        <f t="shared" si="5"/>
        <v>13028.45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781501</v>
      </c>
      <c r="E27" s="38">
        <f>SUM(G27,I27,K27,M27,O27,Q27,S27,U27,W27,Y27,AA27,AC27,AE27)</f>
        <v>2125712.02</v>
      </c>
      <c r="F27" s="64">
        <f>'TIE-OUT'!J27+RECLASS!H27</f>
        <v>0</v>
      </c>
      <c r="G27" s="68">
        <f>'TIE-OUT'!K27+RECLASS!I27</f>
        <v>0</v>
      </c>
      <c r="H27" s="118">
        <f>+Actuals!E254</f>
        <v>778143</v>
      </c>
      <c r="I27" s="119">
        <f>+Actuals!F254</f>
        <v>2116022</v>
      </c>
      <c r="J27" s="118">
        <f>+Actuals!G254</f>
        <v>3358</v>
      </c>
      <c r="K27" s="119">
        <f>+Actuals!H254</f>
        <v>9690.02</v>
      </c>
      <c r="L27" s="118">
        <f>+Actuals!I254</f>
        <v>0</v>
      </c>
      <c r="M27" s="119">
        <f>+Actuals!J254</f>
        <v>0</v>
      </c>
      <c r="N27" s="118">
        <f>+Actuals!K254</f>
        <v>0</v>
      </c>
      <c r="O27" s="119">
        <f>+Actuals!L254</f>
        <v>0</v>
      </c>
      <c r="P27" s="118">
        <f>+Actuals!M254</f>
        <v>0</v>
      </c>
      <c r="Q27" s="119">
        <f>+Actuals!N254</f>
        <v>0</v>
      </c>
      <c r="R27" s="118">
        <f>+Actuals!O254</f>
        <v>0</v>
      </c>
      <c r="S27" s="119">
        <f>+Actuals!P254</f>
        <v>0</v>
      </c>
      <c r="T27" s="118">
        <f>+Actuals!Q254</f>
        <v>0</v>
      </c>
      <c r="U27" s="119">
        <f>+Actuals!R254</f>
        <v>0</v>
      </c>
      <c r="V27" s="118">
        <f>+Actuals!S254</f>
        <v>0</v>
      </c>
      <c r="W27" s="119">
        <f>+Actuals!T254</f>
        <v>0</v>
      </c>
      <c r="X27" s="118">
        <f>+Actuals!U254</f>
        <v>0</v>
      </c>
      <c r="Y27" s="119">
        <f>+Actuals!V254</f>
        <v>0</v>
      </c>
      <c r="Z27" s="118">
        <f>+Actuals!W254</f>
        <v>0</v>
      </c>
      <c r="AA27" s="119">
        <f>+Actuals!X254</f>
        <v>0</v>
      </c>
      <c r="AB27" s="118">
        <f>+Actuals!Y254</f>
        <v>0</v>
      </c>
      <c r="AC27" s="119">
        <f>+Actuals!Z254</f>
        <v>0</v>
      </c>
      <c r="AD27" s="118">
        <f>+Actuals!AA254</f>
        <v>0</v>
      </c>
      <c r="AE27" s="119">
        <f>+Actuals!AB254</f>
        <v>0</v>
      </c>
      <c r="AF27" s="118">
        <f>+Actuals!AC254</f>
        <v>0</v>
      </c>
      <c r="AG27" s="119">
        <f>+Actuals!AD254</f>
        <v>0</v>
      </c>
      <c r="AH27" s="118">
        <f>+Actuals!AE254</f>
        <v>0</v>
      </c>
      <c r="AI27" s="119">
        <f>+Actuals!AF254</f>
        <v>0</v>
      </c>
      <c r="AJ27" s="118">
        <f>+Actuals!AG254</f>
        <v>0</v>
      </c>
      <c r="AK27" s="119">
        <f>+Actuals!AH254</f>
        <v>0</v>
      </c>
      <c r="AL27" s="118">
        <f>+Actuals!AI254</f>
        <v>0</v>
      </c>
      <c r="AM27" s="119">
        <f>+Actuals!AJ254</f>
        <v>0</v>
      </c>
      <c r="AN27" s="118">
        <f>+Actuals!AK254</f>
        <v>0</v>
      </c>
      <c r="AO27" s="119">
        <f>+Actuals!AL254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-492141</v>
      </c>
      <c r="E28" s="38">
        <f>SUM(G28,I28,K28,M28,O28,Q28,S28,U28,W28,Y28,AA28,AC28,AE28)</f>
        <v>-1309200.8099999998</v>
      </c>
      <c r="F28" s="81">
        <f>'TIE-OUT'!J28+RECLASS!H28</f>
        <v>0</v>
      </c>
      <c r="G28" s="82">
        <f>'TIE-OUT'!K28+RECLASS!I28</f>
        <v>0</v>
      </c>
      <c r="H28" s="118">
        <f>+Actuals!E255</f>
        <v>-493423</v>
      </c>
      <c r="I28" s="119">
        <f>+Actuals!F255</f>
        <v>-1312703.19</v>
      </c>
      <c r="J28" s="118">
        <f>+Actuals!G255</f>
        <v>1441</v>
      </c>
      <c r="K28" s="119">
        <f>+Actuals!H255</f>
        <v>3940.42</v>
      </c>
      <c r="L28" s="118">
        <f>+Actuals!I255</f>
        <v>0</v>
      </c>
      <c r="M28" s="119">
        <f>+Actuals!J255</f>
        <v>0</v>
      </c>
      <c r="N28" s="118">
        <f>+Actuals!K255</f>
        <v>0</v>
      </c>
      <c r="O28" s="119">
        <f>+Actuals!L255</f>
        <v>-24.64</v>
      </c>
      <c r="P28" s="118">
        <f>+Actuals!M255</f>
        <v>0</v>
      </c>
      <c r="Q28" s="119">
        <f>+Actuals!N255</f>
        <v>0</v>
      </c>
      <c r="R28" s="118">
        <f>+Actuals!O255</f>
        <v>0</v>
      </c>
      <c r="S28" s="119">
        <f>+Actuals!P255</f>
        <v>0</v>
      </c>
      <c r="T28" s="118">
        <v>-159</v>
      </c>
      <c r="U28" s="119">
        <v>-413.4</v>
      </c>
      <c r="V28" s="118">
        <f>+Actuals!S255</f>
        <v>0</v>
      </c>
      <c r="W28" s="119">
        <f>+Actuals!T255</f>
        <v>0</v>
      </c>
      <c r="X28" s="118">
        <f>+Actuals!U255</f>
        <v>0</v>
      </c>
      <c r="Y28" s="119">
        <f>+Actuals!V255</f>
        <v>0</v>
      </c>
      <c r="Z28" s="118">
        <f>+Actuals!W255</f>
        <v>0</v>
      </c>
      <c r="AA28" s="119">
        <f>+Actuals!X255</f>
        <v>0</v>
      </c>
      <c r="AB28" s="118">
        <f>+Actuals!Y255</f>
        <v>0</v>
      </c>
      <c r="AC28" s="119">
        <f>+Actuals!Z255</f>
        <v>0</v>
      </c>
      <c r="AD28" s="118">
        <f>+Actuals!AA255</f>
        <v>0</v>
      </c>
      <c r="AE28" s="119">
        <f>+Actuals!AB255</f>
        <v>0</v>
      </c>
      <c r="AF28" s="118">
        <f>+Actuals!AC255</f>
        <v>0</v>
      </c>
      <c r="AG28" s="119">
        <f>+Actuals!AD255</f>
        <v>0</v>
      </c>
      <c r="AH28" s="118">
        <f>+Actuals!AE255</f>
        <v>0</v>
      </c>
      <c r="AI28" s="119">
        <f>+Actuals!AF255</f>
        <v>0</v>
      </c>
      <c r="AJ28" s="118">
        <f>+Actuals!AG255</f>
        <v>0</v>
      </c>
      <c r="AK28" s="119">
        <f>+Actuals!AH255</f>
        <v>0</v>
      </c>
      <c r="AL28" s="118">
        <f>+Actuals!AI255</f>
        <v>0</v>
      </c>
      <c r="AM28" s="119">
        <f>+Actuals!AJ255</f>
        <v>0</v>
      </c>
      <c r="AN28" s="118">
        <f>+Actuals!AK255</f>
        <v>0</v>
      </c>
      <c r="AO28" s="119">
        <f>+Actuals!AL255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289360</v>
      </c>
      <c r="E29" s="39">
        <f t="shared" si="6"/>
        <v>816511.2100000002</v>
      </c>
      <c r="F29" s="61">
        <f t="shared" si="6"/>
        <v>0</v>
      </c>
      <c r="G29" s="39">
        <f t="shared" si="6"/>
        <v>0</v>
      </c>
      <c r="H29" s="61">
        <f t="shared" si="6"/>
        <v>284720</v>
      </c>
      <c r="I29" s="39">
        <f t="shared" si="6"/>
        <v>803318.81</v>
      </c>
      <c r="J29" s="61">
        <f t="shared" ref="J29:AO29" si="7">SUM(J27:J28)</f>
        <v>4799</v>
      </c>
      <c r="K29" s="39">
        <f t="shared" si="7"/>
        <v>13630.44</v>
      </c>
      <c r="L29" s="61">
        <f>SUM(L27:L28)</f>
        <v>0</v>
      </c>
      <c r="M29" s="39">
        <f>SUM(M27:M28)</f>
        <v>0</v>
      </c>
      <c r="N29" s="61">
        <f t="shared" si="7"/>
        <v>0</v>
      </c>
      <c r="O29" s="39">
        <f t="shared" si="7"/>
        <v>-24.64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-159</v>
      </c>
      <c r="U29" s="39">
        <f t="shared" si="7"/>
        <v>-413.4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883902</v>
      </c>
      <c r="E32" s="38">
        <f t="shared" si="8"/>
        <v>2323778.3549999986</v>
      </c>
      <c r="F32" s="64">
        <f>'TIE-OUT'!J32+RECLASS!H32</f>
        <v>0</v>
      </c>
      <c r="G32" s="68">
        <f>'TIE-OUT'!K32+RECLASS!I32</f>
        <v>0</v>
      </c>
      <c r="H32" s="118">
        <f>+Actuals!E256</f>
        <v>84069</v>
      </c>
      <c r="I32" s="119">
        <f>+Actuals!F256</f>
        <v>221017.40100000001</v>
      </c>
      <c r="J32" s="118">
        <f>+Actuals!G256</f>
        <v>-570714</v>
      </c>
      <c r="K32" s="119">
        <f>+Actuals!H256</f>
        <v>-1500407.1059999999</v>
      </c>
      <c r="L32" s="118">
        <f>+Actuals!I256</f>
        <v>1596744</v>
      </c>
      <c r="M32" s="119">
        <f>+Actuals!J256</f>
        <v>4197839.9759999998</v>
      </c>
      <c r="N32" s="118">
        <f>+Actuals!K256</f>
        <v>1097516</v>
      </c>
      <c r="O32" s="119">
        <f>+Actuals!L256</f>
        <v>2885369.5639999998</v>
      </c>
      <c r="P32" s="118">
        <v>-465914</v>
      </c>
      <c r="Q32" s="119">
        <v>-1224887.9099999999</v>
      </c>
      <c r="R32" s="118">
        <v>253391</v>
      </c>
      <c r="S32" s="119">
        <v>666164.93999999994</v>
      </c>
      <c r="T32" s="118">
        <v>-1111190</v>
      </c>
      <c r="U32" s="119">
        <v>-2921318.51</v>
      </c>
      <c r="V32" s="118">
        <f>+Actuals!S256</f>
        <v>0</v>
      </c>
      <c r="W32" s="119">
        <f>+Actuals!T256</f>
        <v>0</v>
      </c>
      <c r="X32" s="118">
        <f>+Actuals!U256</f>
        <v>0</v>
      </c>
      <c r="Y32" s="119">
        <f>+Actuals!V256</f>
        <v>0</v>
      </c>
      <c r="Z32" s="118">
        <f>+Actuals!W256</f>
        <v>0</v>
      </c>
      <c r="AA32" s="119">
        <f>+Actuals!X256</f>
        <v>0</v>
      </c>
      <c r="AB32" s="118">
        <f>+Actuals!Y256</f>
        <v>0</v>
      </c>
      <c r="AC32" s="119">
        <f>+Actuals!Z256</f>
        <v>0</v>
      </c>
      <c r="AD32" s="118">
        <f>+Actuals!AA256</f>
        <v>0</v>
      </c>
      <c r="AE32" s="119">
        <f>+Actuals!AB256</f>
        <v>0</v>
      </c>
      <c r="AF32" s="118">
        <f>+Actuals!AC256</f>
        <v>0</v>
      </c>
      <c r="AG32" s="119">
        <f>+Actuals!AD256</f>
        <v>0</v>
      </c>
      <c r="AH32" s="118">
        <f>+Actuals!AE256</f>
        <v>0</v>
      </c>
      <c r="AI32" s="119">
        <f>+Actuals!AF256</f>
        <v>0</v>
      </c>
      <c r="AJ32" s="118">
        <f>+Actuals!AG256</f>
        <v>0</v>
      </c>
      <c r="AK32" s="119">
        <f>+Actuals!AH256</f>
        <v>0</v>
      </c>
      <c r="AL32" s="118">
        <f>+Actuals!AI256</f>
        <v>0</v>
      </c>
      <c r="AM32" s="119">
        <f>+Actuals!AJ256</f>
        <v>0</v>
      </c>
      <c r="AN32" s="118">
        <f>+Actuals!AK256</f>
        <v>0</v>
      </c>
      <c r="AO32" s="119">
        <f>+Actuals!AL256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-962579</v>
      </c>
      <c r="E33" s="38">
        <f t="shared" si="8"/>
        <v>-2063819.9700000002</v>
      </c>
      <c r="F33" s="60">
        <f>'TIE-OUT'!J33+RECLASS!H33</f>
        <v>0</v>
      </c>
      <c r="G33" s="38">
        <f>'TIE-OUT'!K33+RECLASS!I33</f>
        <v>0</v>
      </c>
      <c r="H33" s="118">
        <f>+Actuals!E257</f>
        <v>0</v>
      </c>
      <c r="I33" s="119">
        <f>+Actuals!F257</f>
        <v>0</v>
      </c>
      <c r="J33" s="118">
        <f>+Actuals!G257</f>
        <v>-397497</v>
      </c>
      <c r="K33" s="119">
        <f>+Actuals!H257</f>
        <v>-1085638.6100000001</v>
      </c>
      <c r="L33" s="118">
        <f>+Actuals!I257</f>
        <v>-193276</v>
      </c>
      <c r="M33" s="119">
        <f>+Actuals!J257</f>
        <v>-487267.43</v>
      </c>
      <c r="N33" s="118">
        <f>+Actuals!K257</f>
        <v>-167645</v>
      </c>
      <c r="O33" s="119">
        <f>+Actuals!L257</f>
        <v>-483822.69</v>
      </c>
      <c r="P33" s="118">
        <v>-199300</v>
      </c>
      <c r="Q33" s="119">
        <v>-6882.87</v>
      </c>
      <c r="R33" s="118">
        <v>-4786</v>
      </c>
      <c r="S33" s="119">
        <f>+Actuals!P257</f>
        <v>0</v>
      </c>
      <c r="T33" s="118">
        <v>-75</v>
      </c>
      <c r="U33" s="119">
        <v>-208.37</v>
      </c>
      <c r="V33" s="118">
        <f>+Actuals!S257</f>
        <v>0</v>
      </c>
      <c r="W33" s="119">
        <f>+Actuals!T257</f>
        <v>0</v>
      </c>
      <c r="X33" s="118">
        <f>+Actuals!U257</f>
        <v>0</v>
      </c>
      <c r="Y33" s="119">
        <f>+Actuals!V257</f>
        <v>0</v>
      </c>
      <c r="Z33" s="118">
        <f>+Actuals!W257</f>
        <v>0</v>
      </c>
      <c r="AA33" s="119">
        <f>+Actuals!X257</f>
        <v>0</v>
      </c>
      <c r="AB33" s="118">
        <f>+Actuals!Y257</f>
        <v>0</v>
      </c>
      <c r="AC33" s="119">
        <f>+Actuals!Z257</f>
        <v>0</v>
      </c>
      <c r="AD33" s="118">
        <f>+Actuals!AA257</f>
        <v>0</v>
      </c>
      <c r="AE33" s="119">
        <f>+Actuals!AB257</f>
        <v>0</v>
      </c>
      <c r="AF33" s="118">
        <f>+Actuals!AC257</f>
        <v>0</v>
      </c>
      <c r="AG33" s="119">
        <f>+Actuals!AD257</f>
        <v>0</v>
      </c>
      <c r="AH33" s="118">
        <f>+Actuals!AE257</f>
        <v>0</v>
      </c>
      <c r="AI33" s="119">
        <f>+Actuals!AF257</f>
        <v>0</v>
      </c>
      <c r="AJ33" s="118">
        <f>+Actuals!AG257</f>
        <v>0</v>
      </c>
      <c r="AK33" s="119">
        <f>+Actuals!AH257</f>
        <v>0</v>
      </c>
      <c r="AL33" s="118">
        <f>+Actuals!AI257</f>
        <v>0</v>
      </c>
      <c r="AM33" s="119">
        <f>+Actuals!AJ257</f>
        <v>0</v>
      </c>
      <c r="AN33" s="118">
        <f>+Actuals!AK257</f>
        <v>0</v>
      </c>
      <c r="AO33" s="119">
        <f>+Actuals!AL257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414830</v>
      </c>
      <c r="E34" s="38">
        <f t="shared" si="8"/>
        <v>563322.67999999993</v>
      </c>
      <c r="F34" s="60">
        <f>'TIE-OUT'!J34+RECLASS!H34</f>
        <v>0</v>
      </c>
      <c r="G34" s="38">
        <f>'TIE-OUT'!K34+RECLASS!I34</f>
        <v>0</v>
      </c>
      <c r="H34" s="118">
        <f>+Actuals!E258</f>
        <v>0</v>
      </c>
      <c r="I34" s="119">
        <f>+Actuals!F258</f>
        <v>0</v>
      </c>
      <c r="J34" s="118">
        <f>+Actuals!G258</f>
        <v>162357</v>
      </c>
      <c r="K34" s="119">
        <f>+Actuals!H258</f>
        <v>401370.06</v>
      </c>
      <c r="L34" s="118">
        <f>+Actuals!I258</f>
        <v>26308</v>
      </c>
      <c r="M34" s="119">
        <f>+Actuals!J258</f>
        <v>73233.23</v>
      </c>
      <c r="N34" s="118">
        <f>+Actuals!K258</f>
        <v>21618</v>
      </c>
      <c r="O34" s="119">
        <f>+Actuals!L258</f>
        <v>59611.34</v>
      </c>
      <c r="P34" s="118">
        <v>201860</v>
      </c>
      <c r="Q34" s="119">
        <v>17747.48</v>
      </c>
      <c r="R34" s="118">
        <v>2687</v>
      </c>
      <c r="S34" s="119">
        <v>11360.57</v>
      </c>
      <c r="T34" s="118">
        <f>+Actuals!Q258</f>
        <v>0</v>
      </c>
      <c r="U34" s="119">
        <f>+Actuals!R258</f>
        <v>0</v>
      </c>
      <c r="V34" s="118">
        <f>+Actuals!S258</f>
        <v>0</v>
      </c>
      <c r="W34" s="119">
        <f>+Actuals!T258</f>
        <v>0</v>
      </c>
      <c r="X34" s="118">
        <f>+Actuals!U258</f>
        <v>0</v>
      </c>
      <c r="Y34" s="119">
        <f>+Actuals!V258</f>
        <v>0</v>
      </c>
      <c r="Z34" s="118">
        <f>+Actuals!W258</f>
        <v>0</v>
      </c>
      <c r="AA34" s="119">
        <f>+Actuals!X258</f>
        <v>0</v>
      </c>
      <c r="AB34" s="118">
        <f>+Actuals!Y258</f>
        <v>0</v>
      </c>
      <c r="AC34" s="119">
        <f>+Actuals!Z258</f>
        <v>0</v>
      </c>
      <c r="AD34" s="118">
        <f>+Actuals!AA258</f>
        <v>0</v>
      </c>
      <c r="AE34" s="119">
        <f>+Actuals!AB258</f>
        <v>0</v>
      </c>
      <c r="AF34" s="118">
        <f>+Actuals!AC258</f>
        <v>0</v>
      </c>
      <c r="AG34" s="119">
        <f>+Actuals!AD258</f>
        <v>0</v>
      </c>
      <c r="AH34" s="118">
        <f>+Actuals!AE258</f>
        <v>0</v>
      </c>
      <c r="AI34" s="119">
        <f>+Actuals!AF258</f>
        <v>0</v>
      </c>
      <c r="AJ34" s="118">
        <f>+Actuals!AG258</f>
        <v>0</v>
      </c>
      <c r="AK34" s="119">
        <f>+Actuals!AH258</f>
        <v>0</v>
      </c>
      <c r="AL34" s="118">
        <f>+Actuals!AI258</f>
        <v>0</v>
      </c>
      <c r="AM34" s="119">
        <f>+Actuals!AJ258</f>
        <v>0</v>
      </c>
      <c r="AN34" s="118">
        <f>+Actuals!AK258</f>
        <v>0</v>
      </c>
      <c r="AO34" s="119">
        <f>+Actuals!AL258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'TIE-OUT'!J35+RECLASS!H35</f>
        <v>0</v>
      </c>
      <c r="G35" s="82">
        <f>'TIE-OUT'!K35+RECLASS!I35</f>
        <v>0</v>
      </c>
      <c r="H35" s="118">
        <f>+Actuals!E259</f>
        <v>0</v>
      </c>
      <c r="I35" s="119">
        <f>+Actuals!F259</f>
        <v>0</v>
      </c>
      <c r="J35" s="118">
        <f>+Actuals!G259</f>
        <v>0</v>
      </c>
      <c r="K35" s="119">
        <f>+Actuals!H259</f>
        <v>0</v>
      </c>
      <c r="L35" s="118">
        <f>+Actuals!I259</f>
        <v>0</v>
      </c>
      <c r="M35" s="119">
        <f>+Actuals!J259</f>
        <v>0</v>
      </c>
      <c r="N35" s="118">
        <f>+Actuals!K259</f>
        <v>0</v>
      </c>
      <c r="O35" s="119">
        <f>+Actuals!L259</f>
        <v>0</v>
      </c>
      <c r="P35" s="118">
        <f>+Actuals!M259</f>
        <v>0</v>
      </c>
      <c r="Q35" s="119">
        <f>+Actuals!N259</f>
        <v>0</v>
      </c>
      <c r="R35" s="118">
        <f>+Actuals!O259</f>
        <v>0</v>
      </c>
      <c r="S35" s="119">
        <f>+Actuals!P259</f>
        <v>0</v>
      </c>
      <c r="T35" s="118">
        <f>+Actuals!Q259</f>
        <v>0</v>
      </c>
      <c r="U35" s="119">
        <f>+Actuals!R259</f>
        <v>0</v>
      </c>
      <c r="V35" s="118">
        <f>+Actuals!S259</f>
        <v>0</v>
      </c>
      <c r="W35" s="119">
        <f>+Actuals!T259</f>
        <v>0</v>
      </c>
      <c r="X35" s="118">
        <f>+Actuals!U259</f>
        <v>0</v>
      </c>
      <c r="Y35" s="119">
        <f>+Actuals!V259</f>
        <v>0</v>
      </c>
      <c r="Z35" s="118">
        <f>+Actuals!W259</f>
        <v>0</v>
      </c>
      <c r="AA35" s="119">
        <f>+Actuals!X259</f>
        <v>0</v>
      </c>
      <c r="AB35" s="118">
        <f>+Actuals!Y259</f>
        <v>0</v>
      </c>
      <c r="AC35" s="119">
        <f>+Actuals!Z259</f>
        <v>0</v>
      </c>
      <c r="AD35" s="118">
        <f>+Actuals!AA259</f>
        <v>0</v>
      </c>
      <c r="AE35" s="119">
        <f>+Actuals!AB259</f>
        <v>0</v>
      </c>
      <c r="AF35" s="118">
        <f>+Actuals!AC259</f>
        <v>0</v>
      </c>
      <c r="AG35" s="119">
        <f>+Actuals!AD259</f>
        <v>0</v>
      </c>
      <c r="AH35" s="118">
        <f>+Actuals!AE259</f>
        <v>0</v>
      </c>
      <c r="AI35" s="119">
        <f>+Actuals!AF259</f>
        <v>0</v>
      </c>
      <c r="AJ35" s="118">
        <f>+Actuals!AG259</f>
        <v>0</v>
      </c>
      <c r="AK35" s="119">
        <f>+Actuals!AH259</f>
        <v>0</v>
      </c>
      <c r="AL35" s="118">
        <f>+Actuals!AI259</f>
        <v>0</v>
      </c>
      <c r="AM35" s="119">
        <f>+Actuals!AJ259</f>
        <v>0</v>
      </c>
      <c r="AN35" s="118">
        <f>+Actuals!AK259</f>
        <v>0</v>
      </c>
      <c r="AO35" s="119">
        <f>+Actuals!AL259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336153</v>
      </c>
      <c r="E36" s="39">
        <f t="shared" si="9"/>
        <v>823281.06499999831</v>
      </c>
      <c r="F36" s="61">
        <f t="shared" si="9"/>
        <v>0</v>
      </c>
      <c r="G36" s="39">
        <f t="shared" si="9"/>
        <v>0</v>
      </c>
      <c r="H36" s="61">
        <f t="shared" si="9"/>
        <v>84069</v>
      </c>
      <c r="I36" s="39">
        <f t="shared" si="9"/>
        <v>221017.40100000001</v>
      </c>
      <c r="J36" s="61">
        <f t="shared" ref="J36:AO36" si="10">SUM(J32:J35)</f>
        <v>-805854</v>
      </c>
      <c r="K36" s="39">
        <f t="shared" si="10"/>
        <v>-2184675.656</v>
      </c>
      <c r="L36" s="61">
        <f>SUM(L32:L35)</f>
        <v>1429776</v>
      </c>
      <c r="M36" s="39">
        <f>SUM(M32:M35)</f>
        <v>3783805.7759999996</v>
      </c>
      <c r="N36" s="61">
        <f t="shared" si="10"/>
        <v>951489</v>
      </c>
      <c r="O36" s="39">
        <f t="shared" si="10"/>
        <v>2461158.2139999997</v>
      </c>
      <c r="P36" s="61">
        <f t="shared" si="10"/>
        <v>-463354</v>
      </c>
      <c r="Q36" s="39">
        <f t="shared" si="10"/>
        <v>-1214023.3</v>
      </c>
      <c r="R36" s="61">
        <f t="shared" si="10"/>
        <v>251292</v>
      </c>
      <c r="S36" s="39">
        <f t="shared" si="10"/>
        <v>677525.50999999989</v>
      </c>
      <c r="T36" s="61">
        <f t="shared" si="10"/>
        <v>-1111265</v>
      </c>
      <c r="U36" s="39">
        <f t="shared" si="10"/>
        <v>-2921526.88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71525</v>
      </c>
      <c r="E39" s="38">
        <f t="shared" si="11"/>
        <v>188031.35</v>
      </c>
      <c r="F39" s="64">
        <f>'TIE-OUT'!J39+RECLASS!H39</f>
        <v>0</v>
      </c>
      <c r="G39" s="68">
        <f>'TIE-OUT'!K39+RECLASS!I39</f>
        <v>0</v>
      </c>
      <c r="H39" s="118">
        <f>+Actuals!E260</f>
        <v>86490</v>
      </c>
      <c r="I39" s="119">
        <f>+Actuals!F260</f>
        <v>227382.21</v>
      </c>
      <c r="J39" s="118">
        <f>+Actuals!G260</f>
        <v>-86451</v>
      </c>
      <c r="K39" s="119">
        <f>+Actuals!H260</f>
        <v>-227279.68</v>
      </c>
      <c r="L39" s="118">
        <f>+Actuals!I260</f>
        <v>0</v>
      </c>
      <c r="M39" s="119">
        <f>+Actuals!J260</f>
        <v>0</v>
      </c>
      <c r="N39" s="118">
        <f>+Actuals!K260</f>
        <v>3</v>
      </c>
      <c r="O39" s="119">
        <f>+Actuals!L260</f>
        <v>0.01</v>
      </c>
      <c r="P39" s="118">
        <f>+Actuals!M260</f>
        <v>0</v>
      </c>
      <c r="Q39" s="119">
        <f>+Actuals!N260</f>
        <v>0</v>
      </c>
      <c r="R39" s="118">
        <f>+Actuals!O260</f>
        <v>0</v>
      </c>
      <c r="S39" s="119">
        <f>+Actuals!P260</f>
        <v>0</v>
      </c>
      <c r="T39" s="118">
        <v>71483</v>
      </c>
      <c r="U39" s="119">
        <v>187928.81</v>
      </c>
      <c r="V39" s="118">
        <f>+Actuals!S260</f>
        <v>0</v>
      </c>
      <c r="W39" s="119">
        <f>+Actuals!T260</f>
        <v>0</v>
      </c>
      <c r="X39" s="118">
        <f>+Actuals!U260</f>
        <v>0</v>
      </c>
      <c r="Y39" s="119">
        <f>+Actuals!V260</f>
        <v>0</v>
      </c>
      <c r="Z39" s="118">
        <f>+Actuals!W260</f>
        <v>0</v>
      </c>
      <c r="AA39" s="119">
        <f>+Actuals!X260</f>
        <v>0</v>
      </c>
      <c r="AB39" s="118">
        <f>+Actuals!Y260</f>
        <v>0</v>
      </c>
      <c r="AC39" s="119">
        <f>+Actuals!Z260</f>
        <v>0</v>
      </c>
      <c r="AD39" s="118">
        <f>+Actuals!AA260</f>
        <v>0</v>
      </c>
      <c r="AE39" s="119">
        <f>+Actuals!AB260</f>
        <v>0</v>
      </c>
      <c r="AF39" s="118">
        <f>+Actuals!AC260</f>
        <v>0</v>
      </c>
      <c r="AG39" s="119">
        <f>+Actuals!AD260</f>
        <v>0</v>
      </c>
      <c r="AH39" s="118">
        <f>+Actuals!AE260</f>
        <v>0</v>
      </c>
      <c r="AI39" s="119">
        <f>+Actuals!AF260</f>
        <v>0</v>
      </c>
      <c r="AJ39" s="118">
        <f>+Actuals!AG260</f>
        <v>0</v>
      </c>
      <c r="AK39" s="119">
        <f>+Actuals!AH260</f>
        <v>0</v>
      </c>
      <c r="AL39" s="118">
        <f>+Actuals!AI260</f>
        <v>0</v>
      </c>
      <c r="AM39" s="119">
        <f>+Actuals!AJ260</f>
        <v>0</v>
      </c>
      <c r="AN39" s="118">
        <f>+Actuals!AK260</f>
        <v>0</v>
      </c>
      <c r="AO39" s="119">
        <f>+Actuals!AL260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-811671</v>
      </c>
      <c r="E40" s="38">
        <f t="shared" si="11"/>
        <v>-643281.41000000061</v>
      </c>
      <c r="F40" s="60">
        <f>'TIE-OUT'!J40+RECLASS!H40</f>
        <v>0</v>
      </c>
      <c r="G40" s="38">
        <f>'TIE-OUT'!K40+RECLASS!I40</f>
        <v>0</v>
      </c>
      <c r="H40" s="118">
        <f>+Actuals!E261</f>
        <v>-1466369</v>
      </c>
      <c r="I40" s="119">
        <f>+Actuals!F261</f>
        <v>-2695450.25</v>
      </c>
      <c r="J40" s="118">
        <f>+Actuals!G261</f>
        <v>-176985</v>
      </c>
      <c r="K40" s="119">
        <f>+Actuals!H261</f>
        <v>-435547.12</v>
      </c>
      <c r="L40" s="118">
        <f>+Actuals!I261</f>
        <v>0</v>
      </c>
      <c r="M40" s="119">
        <f>+Actuals!J261</f>
        <v>0</v>
      </c>
      <c r="N40" s="118">
        <f>+Actuals!K261</f>
        <v>-169</v>
      </c>
      <c r="O40" s="119">
        <f>+Actuals!L261</f>
        <v>-453.85</v>
      </c>
      <c r="P40" s="118">
        <v>-4115</v>
      </c>
      <c r="Q40" s="119">
        <v>-9657.91</v>
      </c>
      <c r="R40" s="118">
        <v>9670</v>
      </c>
      <c r="S40" s="119">
        <v>23934.26</v>
      </c>
      <c r="T40" s="118">
        <v>826297</v>
      </c>
      <c r="U40" s="119">
        <v>2473893.46</v>
      </c>
      <c r="V40" s="118">
        <f>+Actuals!S261</f>
        <v>0</v>
      </c>
      <c r="W40" s="119">
        <f>+Actuals!T261</f>
        <v>0</v>
      </c>
      <c r="X40" s="118">
        <f>+Actuals!U261</f>
        <v>0</v>
      </c>
      <c r="Y40" s="119">
        <f>+Actuals!V261</f>
        <v>0</v>
      </c>
      <c r="Z40" s="118">
        <f>+Actuals!W261</f>
        <v>0</v>
      </c>
      <c r="AA40" s="119">
        <f>+Actuals!X261</f>
        <v>0</v>
      </c>
      <c r="AB40" s="118">
        <f>+Actuals!Y261</f>
        <v>0</v>
      </c>
      <c r="AC40" s="119">
        <f>+Actuals!Z261</f>
        <v>0</v>
      </c>
      <c r="AD40" s="118">
        <f>+Actuals!AA261</f>
        <v>0</v>
      </c>
      <c r="AE40" s="119">
        <f>+Actuals!AB261</f>
        <v>0</v>
      </c>
      <c r="AF40" s="118">
        <f>+Actuals!AC261</f>
        <v>0</v>
      </c>
      <c r="AG40" s="119">
        <f>+Actuals!AD261</f>
        <v>0</v>
      </c>
      <c r="AH40" s="118">
        <f>+Actuals!AE261</f>
        <v>0</v>
      </c>
      <c r="AI40" s="119">
        <f>+Actuals!AF261</f>
        <v>0</v>
      </c>
      <c r="AJ40" s="118">
        <f>+Actuals!AG261</f>
        <v>0</v>
      </c>
      <c r="AK40" s="119">
        <f>+Actuals!AH261</f>
        <v>0</v>
      </c>
      <c r="AL40" s="118">
        <f>+Actuals!AI261</f>
        <v>0</v>
      </c>
      <c r="AM40" s="119">
        <f>+Actuals!AJ261</f>
        <v>0</v>
      </c>
      <c r="AN40" s="118">
        <f>+Actuals!AK261</f>
        <v>0</v>
      </c>
      <c r="AO40" s="119">
        <f>+Actuals!AL261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'TIE-OUT'!J41+RECLASS!H41</f>
        <v>0</v>
      </c>
      <c r="G41" s="82">
        <f>'TIE-OUT'!K41+RECLASS!I41</f>
        <v>0</v>
      </c>
      <c r="H41" s="118">
        <f>+Actuals!E262</f>
        <v>0</v>
      </c>
      <c r="I41" s="119">
        <f>+Actuals!F262</f>
        <v>0</v>
      </c>
      <c r="J41" s="118">
        <f>+Actuals!G262</f>
        <v>0</v>
      </c>
      <c r="K41" s="119">
        <f>+Actuals!H262</f>
        <v>0</v>
      </c>
      <c r="L41" s="118">
        <f>+Actuals!I262</f>
        <v>0</v>
      </c>
      <c r="M41" s="119">
        <f>+Actuals!J262</f>
        <v>0</v>
      </c>
      <c r="N41" s="118">
        <f>+Actuals!K262</f>
        <v>0</v>
      </c>
      <c r="O41" s="119">
        <f>+Actuals!L262</f>
        <v>0</v>
      </c>
      <c r="P41" s="118">
        <f>+Actuals!M262</f>
        <v>0</v>
      </c>
      <c r="Q41" s="119">
        <f>+Actuals!N262</f>
        <v>0</v>
      </c>
      <c r="R41" s="118">
        <f>+Actuals!O262</f>
        <v>0</v>
      </c>
      <c r="S41" s="119">
        <f>+Actuals!P262</f>
        <v>0</v>
      </c>
      <c r="T41" s="118">
        <f>+Actuals!Q262</f>
        <v>0</v>
      </c>
      <c r="U41" s="119">
        <f>+Actuals!R262</f>
        <v>0</v>
      </c>
      <c r="V41" s="118">
        <f>+Actuals!S262</f>
        <v>0</v>
      </c>
      <c r="W41" s="119">
        <f>+Actuals!T262</f>
        <v>0</v>
      </c>
      <c r="X41" s="118">
        <f>+Actuals!U262</f>
        <v>0</v>
      </c>
      <c r="Y41" s="119">
        <f>+Actuals!V262</f>
        <v>0</v>
      </c>
      <c r="Z41" s="118">
        <f>+Actuals!W262</f>
        <v>0</v>
      </c>
      <c r="AA41" s="119">
        <f>+Actuals!X262</f>
        <v>0</v>
      </c>
      <c r="AB41" s="118">
        <f>+Actuals!Y262</f>
        <v>0</v>
      </c>
      <c r="AC41" s="119">
        <f>+Actuals!Z262</f>
        <v>0</v>
      </c>
      <c r="AD41" s="118">
        <f>+Actuals!AA262</f>
        <v>0</v>
      </c>
      <c r="AE41" s="119">
        <f>+Actuals!AB262</f>
        <v>0</v>
      </c>
      <c r="AF41" s="118">
        <f>+Actuals!AC262</f>
        <v>0</v>
      </c>
      <c r="AG41" s="119">
        <f>+Actuals!AD262</f>
        <v>0</v>
      </c>
      <c r="AH41" s="118">
        <f>+Actuals!AE262</f>
        <v>0</v>
      </c>
      <c r="AI41" s="119">
        <f>+Actuals!AF262</f>
        <v>0</v>
      </c>
      <c r="AJ41" s="118">
        <f>+Actuals!AG262</f>
        <v>0</v>
      </c>
      <c r="AK41" s="119">
        <f>+Actuals!AH262</f>
        <v>0</v>
      </c>
      <c r="AL41" s="118">
        <f>+Actuals!AI262</f>
        <v>0</v>
      </c>
      <c r="AM41" s="119">
        <f>+Actuals!AJ262</f>
        <v>0</v>
      </c>
      <c r="AN41" s="118">
        <f>+Actuals!AK262</f>
        <v>0</v>
      </c>
      <c r="AO41" s="119">
        <f>+Actuals!AL262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-811671</v>
      </c>
      <c r="E42" s="39">
        <f t="shared" si="12"/>
        <v>-643281.41000000061</v>
      </c>
      <c r="F42" s="61">
        <f t="shared" si="12"/>
        <v>0</v>
      </c>
      <c r="G42" s="39">
        <f t="shared" si="12"/>
        <v>0</v>
      </c>
      <c r="H42" s="61">
        <f t="shared" si="12"/>
        <v>-1466369</v>
      </c>
      <c r="I42" s="39">
        <f t="shared" si="12"/>
        <v>-2695450.25</v>
      </c>
      <c r="J42" s="61">
        <f t="shared" ref="J42:AO42" si="13">SUM(J40:J41)</f>
        <v>-176985</v>
      </c>
      <c r="K42" s="39">
        <f t="shared" si="13"/>
        <v>-435547.12</v>
      </c>
      <c r="L42" s="61">
        <f>SUM(L40:L41)</f>
        <v>0</v>
      </c>
      <c r="M42" s="39">
        <f>SUM(M40:M41)</f>
        <v>0</v>
      </c>
      <c r="N42" s="61">
        <f t="shared" si="13"/>
        <v>-169</v>
      </c>
      <c r="O42" s="39">
        <f t="shared" si="13"/>
        <v>-453.85</v>
      </c>
      <c r="P42" s="61">
        <f t="shared" si="13"/>
        <v>-4115</v>
      </c>
      <c r="Q42" s="39">
        <f t="shared" si="13"/>
        <v>-9657.91</v>
      </c>
      <c r="R42" s="61">
        <f t="shared" si="13"/>
        <v>9670</v>
      </c>
      <c r="S42" s="39">
        <f t="shared" si="13"/>
        <v>23934.26</v>
      </c>
      <c r="T42" s="61">
        <f t="shared" si="13"/>
        <v>826297</v>
      </c>
      <c r="U42" s="39">
        <f t="shared" si="13"/>
        <v>2473893.46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-740146</v>
      </c>
      <c r="E43" s="39">
        <f t="shared" si="14"/>
        <v>-455250.06000000064</v>
      </c>
      <c r="F43" s="61">
        <f t="shared" si="14"/>
        <v>0</v>
      </c>
      <c r="G43" s="39">
        <f t="shared" si="14"/>
        <v>0</v>
      </c>
      <c r="H43" s="61">
        <f t="shared" si="14"/>
        <v>-1379879</v>
      </c>
      <c r="I43" s="39">
        <f t="shared" si="14"/>
        <v>-2468068.04</v>
      </c>
      <c r="J43" s="61">
        <f t="shared" ref="J43:AO43" si="15">J42+J39</f>
        <v>-263436</v>
      </c>
      <c r="K43" s="39">
        <f t="shared" si="15"/>
        <v>-662826.80000000005</v>
      </c>
      <c r="L43" s="61">
        <f>L42+L39</f>
        <v>0</v>
      </c>
      <c r="M43" s="39">
        <f>M42+M39</f>
        <v>0</v>
      </c>
      <c r="N43" s="61">
        <f t="shared" si="15"/>
        <v>-166</v>
      </c>
      <c r="O43" s="39">
        <f t="shared" si="15"/>
        <v>-453.84000000000003</v>
      </c>
      <c r="P43" s="61">
        <f t="shared" si="15"/>
        <v>-4115</v>
      </c>
      <c r="Q43" s="39">
        <f t="shared" si="15"/>
        <v>-9657.91</v>
      </c>
      <c r="R43" s="61">
        <f t="shared" si="15"/>
        <v>9670</v>
      </c>
      <c r="S43" s="39">
        <f t="shared" si="15"/>
        <v>23934.26</v>
      </c>
      <c r="T43" s="61">
        <f t="shared" si="15"/>
        <v>897780</v>
      </c>
      <c r="U43" s="39">
        <f t="shared" si="15"/>
        <v>2661822.27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'TIE-OUT'!J45+RECLASS!H45</f>
        <v>0</v>
      </c>
      <c r="G45" s="68">
        <f>'TIE-OUT'!K45+RECLASS!I45</f>
        <v>0</v>
      </c>
      <c r="H45" s="118">
        <f>+Actuals!E263</f>
        <v>0</v>
      </c>
      <c r="I45" s="119">
        <f>+Actuals!F263</f>
        <v>0</v>
      </c>
      <c r="J45" s="118">
        <f>+Actuals!G263</f>
        <v>0</v>
      </c>
      <c r="K45" s="119">
        <f>+Actuals!H263</f>
        <v>0</v>
      </c>
      <c r="L45" s="118">
        <f>+Actuals!I263</f>
        <v>0</v>
      </c>
      <c r="M45" s="119">
        <f>+Actuals!J263</f>
        <v>0</v>
      </c>
      <c r="N45" s="118">
        <f>+Actuals!K263</f>
        <v>0</v>
      </c>
      <c r="O45" s="119">
        <f>+Actuals!L263</f>
        <v>0</v>
      </c>
      <c r="P45" s="118">
        <f>+Actuals!M263</f>
        <v>0</v>
      </c>
      <c r="Q45" s="119">
        <f>+Actuals!N263</f>
        <v>0</v>
      </c>
      <c r="R45" s="118">
        <f>+Actuals!O263</f>
        <v>0</v>
      </c>
      <c r="S45" s="119">
        <f>+Actuals!P263</f>
        <v>0</v>
      </c>
      <c r="T45" s="118">
        <f>+Actuals!Q263</f>
        <v>0</v>
      </c>
      <c r="U45" s="119">
        <f>+Actuals!R263</f>
        <v>0</v>
      </c>
      <c r="V45" s="118">
        <f>+Actuals!S263</f>
        <v>0</v>
      </c>
      <c r="W45" s="119">
        <f>+Actuals!T263</f>
        <v>0</v>
      </c>
      <c r="X45" s="118">
        <f>+Actuals!U263</f>
        <v>0</v>
      </c>
      <c r="Y45" s="119">
        <f>+Actuals!V263</f>
        <v>0</v>
      </c>
      <c r="Z45" s="118">
        <f>+Actuals!W263</f>
        <v>0</v>
      </c>
      <c r="AA45" s="119">
        <f>+Actuals!X263</f>
        <v>0</v>
      </c>
      <c r="AB45" s="118">
        <f>+Actuals!Y263</f>
        <v>0</v>
      </c>
      <c r="AC45" s="119">
        <f>+Actuals!Z263</f>
        <v>0</v>
      </c>
      <c r="AD45" s="118">
        <f>+Actuals!AA263</f>
        <v>0</v>
      </c>
      <c r="AE45" s="119">
        <f>+Actuals!AB263</f>
        <v>0</v>
      </c>
      <c r="AF45" s="118">
        <f>+Actuals!AC263</f>
        <v>0</v>
      </c>
      <c r="AG45" s="119">
        <f>+Actuals!AD263</f>
        <v>0</v>
      </c>
      <c r="AH45" s="118">
        <f>+Actuals!AE263</f>
        <v>0</v>
      </c>
      <c r="AI45" s="119">
        <f>+Actuals!AF263</f>
        <v>0</v>
      </c>
      <c r="AJ45" s="118">
        <f>+Actuals!AG263</f>
        <v>0</v>
      </c>
      <c r="AK45" s="119">
        <f>+Actuals!AH263</f>
        <v>0</v>
      </c>
      <c r="AL45" s="118">
        <f>+Actuals!AI263</f>
        <v>0</v>
      </c>
      <c r="AM45" s="119">
        <f>+Actuals!AJ263</f>
        <v>0</v>
      </c>
      <c r="AN45" s="118">
        <f>+Actuals!AK263</f>
        <v>0</v>
      </c>
      <c r="AO45" s="119">
        <f>+Actuals!AL263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'TIE-OUT'!J47+RECLASS!H47</f>
        <v>0</v>
      </c>
      <c r="G47" s="38">
        <f>'TIE-OUT'!K47+RECLASS!I47</f>
        <v>0</v>
      </c>
      <c r="H47" s="118">
        <f>+Actuals!E264</f>
        <v>0</v>
      </c>
      <c r="I47" s="119">
        <f>+Actuals!F264</f>
        <v>0</v>
      </c>
      <c r="J47" s="118">
        <f>+Actuals!G264</f>
        <v>0</v>
      </c>
      <c r="K47" s="119">
        <f>+Actuals!H264</f>
        <v>0</v>
      </c>
      <c r="L47" s="118">
        <f>+Actuals!I264</f>
        <v>0</v>
      </c>
      <c r="M47" s="119">
        <f>+Actuals!J264</f>
        <v>0</v>
      </c>
      <c r="N47" s="118">
        <f>+Actuals!K264</f>
        <v>0</v>
      </c>
      <c r="O47" s="119">
        <f>+Actuals!L264</f>
        <v>0</v>
      </c>
      <c r="P47" s="118">
        <f>+Actuals!M264</f>
        <v>0</v>
      </c>
      <c r="Q47" s="119">
        <f>+Actuals!N264</f>
        <v>0</v>
      </c>
      <c r="R47" s="118">
        <f>+Actuals!O264</f>
        <v>0</v>
      </c>
      <c r="S47" s="119">
        <f>+Actuals!P264</f>
        <v>0</v>
      </c>
      <c r="T47" s="118">
        <f>+Actuals!Q264</f>
        <v>0</v>
      </c>
      <c r="U47" s="119">
        <f>+Actuals!R264</f>
        <v>0</v>
      </c>
      <c r="V47" s="118">
        <f>+Actuals!S264</f>
        <v>0</v>
      </c>
      <c r="W47" s="119">
        <f>+Actuals!T264</f>
        <v>0</v>
      </c>
      <c r="X47" s="118">
        <f>+Actuals!U264</f>
        <v>0</v>
      </c>
      <c r="Y47" s="119">
        <f>+Actuals!V264</f>
        <v>0</v>
      </c>
      <c r="Z47" s="118">
        <f>+Actuals!W264</f>
        <v>0</v>
      </c>
      <c r="AA47" s="119">
        <f>+Actuals!X264</f>
        <v>0</v>
      </c>
      <c r="AB47" s="118">
        <f>+Actuals!Y264</f>
        <v>0</v>
      </c>
      <c r="AC47" s="119">
        <f>+Actuals!Z264</f>
        <v>0</v>
      </c>
      <c r="AD47" s="118">
        <f>+Actuals!AA264</f>
        <v>0</v>
      </c>
      <c r="AE47" s="119">
        <f>+Actuals!AB264</f>
        <v>0</v>
      </c>
      <c r="AF47" s="118">
        <f>+Actuals!AC264</f>
        <v>0</v>
      </c>
      <c r="AG47" s="119">
        <f>+Actuals!AD264</f>
        <v>0</v>
      </c>
      <c r="AH47" s="118">
        <f>+Actuals!AE264</f>
        <v>0</v>
      </c>
      <c r="AI47" s="119">
        <f>+Actuals!AF264</f>
        <v>0</v>
      </c>
      <c r="AJ47" s="118">
        <f>+Actuals!AG264</f>
        <v>0</v>
      </c>
      <c r="AK47" s="119">
        <f>+Actuals!AH264</f>
        <v>0</v>
      </c>
      <c r="AL47" s="118">
        <f>+Actuals!AI264</f>
        <v>0</v>
      </c>
      <c r="AM47" s="119">
        <f>+Actuals!AJ264</f>
        <v>0</v>
      </c>
      <c r="AN47" s="118">
        <f>+Actuals!AK264</f>
        <v>0</v>
      </c>
      <c r="AO47" s="119">
        <f>+Actuals!AL264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579443</v>
      </c>
      <c r="E49" s="38">
        <f>SUM(G49,I49,K49,M49,O49,Q49,S49,U49,W49,Y49,AA49,AC49,AE49)</f>
        <v>1523355.6450000005</v>
      </c>
      <c r="F49" s="60">
        <f>'TIE-OUT'!J49+RECLASS!H49</f>
        <v>0</v>
      </c>
      <c r="G49" s="38">
        <f>'TIE-OUT'!K49+RECLASS!I49</f>
        <v>0</v>
      </c>
      <c r="H49" s="118">
        <f>+Actuals!E265</f>
        <v>-422460</v>
      </c>
      <c r="I49" s="119">
        <f>+Actuals!F265</f>
        <v>-1110647.3400000001</v>
      </c>
      <c r="J49" s="118">
        <f>+Actuals!G265</f>
        <v>442732</v>
      </c>
      <c r="K49" s="119">
        <f>+Actuals!H265</f>
        <v>1163942.4280000001</v>
      </c>
      <c r="L49" s="118">
        <f>+Actuals!I265</f>
        <v>-919266</v>
      </c>
      <c r="M49" s="119">
        <f>+Actuals!J265</f>
        <v>-2416750.3139999998</v>
      </c>
      <c r="N49" s="118">
        <f>+Actuals!K265</f>
        <v>-3401</v>
      </c>
      <c r="O49" s="119">
        <f>+Actuals!L265</f>
        <v>-8941.2289999999994</v>
      </c>
      <c r="P49" s="118">
        <v>1635965</v>
      </c>
      <c r="Q49" s="119">
        <v>4300951.99</v>
      </c>
      <c r="R49" s="118">
        <v>-366585</v>
      </c>
      <c r="S49" s="119">
        <v>-963751.97</v>
      </c>
      <c r="T49" s="118">
        <v>212458</v>
      </c>
      <c r="U49" s="119">
        <v>558552.07999999996</v>
      </c>
      <c r="V49" s="118">
        <f>+Actuals!S265</f>
        <v>0</v>
      </c>
      <c r="W49" s="119">
        <f>+Actuals!T265</f>
        <v>0</v>
      </c>
      <c r="X49" s="118">
        <f>+Actuals!U265</f>
        <v>0</v>
      </c>
      <c r="Y49" s="119">
        <f>+Actuals!V265</f>
        <v>0</v>
      </c>
      <c r="Z49" s="118">
        <f>+Actuals!W265</f>
        <v>0</v>
      </c>
      <c r="AA49" s="119">
        <f>+Actuals!X265</f>
        <v>0</v>
      </c>
      <c r="AB49" s="118">
        <f>+Actuals!Y265</f>
        <v>0</v>
      </c>
      <c r="AC49" s="119">
        <f>+Actuals!Z265</f>
        <v>0</v>
      </c>
      <c r="AD49" s="118">
        <f>+Actuals!AA265</f>
        <v>0</v>
      </c>
      <c r="AE49" s="119">
        <f>+Actuals!AB265</f>
        <v>0</v>
      </c>
      <c r="AF49" s="118">
        <f>+Actuals!AC265</f>
        <v>0</v>
      </c>
      <c r="AG49" s="119">
        <f>+Actuals!AD265</f>
        <v>0</v>
      </c>
      <c r="AH49" s="118">
        <f>+Actuals!AE265</f>
        <v>0</v>
      </c>
      <c r="AI49" s="119">
        <f>+Actuals!AF265</f>
        <v>0</v>
      </c>
      <c r="AJ49" s="118">
        <f>+Actuals!AG265</f>
        <v>0</v>
      </c>
      <c r="AK49" s="119">
        <f>+Actuals!AH265</f>
        <v>0</v>
      </c>
      <c r="AL49" s="118">
        <f>+Actuals!AI265</f>
        <v>0</v>
      </c>
      <c r="AM49" s="119">
        <f>+Actuals!AJ265</f>
        <v>0</v>
      </c>
      <c r="AN49" s="118">
        <f>+Actuals!AK265</f>
        <v>0</v>
      </c>
      <c r="AO49" s="119">
        <f>+Actuals!AL265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-588078</v>
      </c>
      <c r="E51" s="38">
        <f>SUM(G51,I51,K51,M51,O51,Q51,S51,U51,W51,Y51,AA51,AC51,AE51)</f>
        <v>-1546057.0640000007</v>
      </c>
      <c r="F51" s="60">
        <f>'TIE-OUT'!J51+RECLASS!H51</f>
        <v>0</v>
      </c>
      <c r="G51" s="38">
        <f>'TIE-OUT'!K51+RECLASS!I51</f>
        <v>0</v>
      </c>
      <c r="H51" s="118">
        <f>+Actuals!E266</f>
        <v>-1361359</v>
      </c>
      <c r="I51" s="119">
        <f>+Actuals!F266</f>
        <v>-3579012.8110000002</v>
      </c>
      <c r="J51" s="118">
        <f>+Actuals!G266</f>
        <v>-6719</v>
      </c>
      <c r="K51" s="119">
        <f>+Actuals!H266</f>
        <v>-17664.251</v>
      </c>
      <c r="L51" s="118">
        <f>+Actuals!I266</f>
        <v>648795</v>
      </c>
      <c r="M51" s="119">
        <f>+Actuals!J266</f>
        <v>1705682.0549999999</v>
      </c>
      <c r="N51" s="118">
        <f>+Actuals!K266</f>
        <v>222417</v>
      </c>
      <c r="O51" s="119">
        <f>+Actuals!L266</f>
        <v>584734.29299999995</v>
      </c>
      <c r="P51" s="118">
        <v>-85363</v>
      </c>
      <c r="Q51" s="119">
        <v>-224419.33</v>
      </c>
      <c r="R51" s="118">
        <v>-5852</v>
      </c>
      <c r="S51" s="119">
        <v>-15384.91</v>
      </c>
      <c r="T51" s="118">
        <v>3</v>
      </c>
      <c r="U51" s="119">
        <v>7.89</v>
      </c>
      <c r="V51" s="118">
        <f>+Actuals!S266</f>
        <v>0</v>
      </c>
      <c r="W51" s="119">
        <f>+Actuals!T266</f>
        <v>0</v>
      </c>
      <c r="X51" s="118">
        <f>+Actuals!U266</f>
        <v>0</v>
      </c>
      <c r="Y51" s="119">
        <f>+Actuals!V266</f>
        <v>0</v>
      </c>
      <c r="Z51" s="118">
        <f>+Actuals!W266</f>
        <v>0</v>
      </c>
      <c r="AA51" s="119">
        <f>+Actuals!X266</f>
        <v>0</v>
      </c>
      <c r="AB51" s="118">
        <f>+Actuals!Y266</f>
        <v>0</v>
      </c>
      <c r="AC51" s="119">
        <f>+Actuals!Z266</f>
        <v>0</v>
      </c>
      <c r="AD51" s="118">
        <f>+Actuals!AA266</f>
        <v>0</v>
      </c>
      <c r="AE51" s="119">
        <f>+Actuals!AB266</f>
        <v>0</v>
      </c>
      <c r="AF51" s="118">
        <f>+Actuals!AC266</f>
        <v>0</v>
      </c>
      <c r="AG51" s="119">
        <f>+Actuals!AD266</f>
        <v>0</v>
      </c>
      <c r="AH51" s="118">
        <f>+Actuals!AE266</f>
        <v>0</v>
      </c>
      <c r="AI51" s="119">
        <f>+Actuals!AF266</f>
        <v>0</v>
      </c>
      <c r="AJ51" s="118">
        <f>+Actuals!AG266</f>
        <v>0</v>
      </c>
      <c r="AK51" s="119">
        <f>+Actuals!AH266</f>
        <v>0</v>
      </c>
      <c r="AL51" s="118">
        <f>+Actuals!AI266</f>
        <v>0</v>
      </c>
      <c r="AM51" s="119">
        <f>+Actuals!AJ266</f>
        <v>0</v>
      </c>
      <c r="AN51" s="118">
        <f>+Actuals!AK266</f>
        <v>0</v>
      </c>
      <c r="AO51" s="119">
        <f>+Actuals!AL266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-152830718</v>
      </c>
      <c r="E54" s="38">
        <f>SUM(G54,I54,K54,M54,O54,Q54,S54,U54,W54,Y54,AA54,AC54,AE54)</f>
        <v>-1972415.63</v>
      </c>
      <c r="F54" s="64">
        <f>'TIE-OUT'!J54+RECLASS!H54</f>
        <v>0</v>
      </c>
      <c r="G54" s="68">
        <f>'TIE-OUT'!K54+RECLASS!I54</f>
        <v>522</v>
      </c>
      <c r="H54" s="118">
        <f>+Actuals!E267</f>
        <v>-156628547</v>
      </c>
      <c r="I54" s="119">
        <f>+Actuals!F267</f>
        <v>-2152001.3199999998</v>
      </c>
      <c r="J54" s="118">
        <f>+Actuals!G267</f>
        <v>21908879</v>
      </c>
      <c r="K54" s="119">
        <f>+Actuals!H267</f>
        <v>-158391.46</v>
      </c>
      <c r="L54" s="118">
        <f>+Actuals!I267</f>
        <v>-6356985</v>
      </c>
      <c r="M54" s="119">
        <f>+Actuals!J267</f>
        <v>-44680.35</v>
      </c>
      <c r="N54" s="118">
        <f>+Actuals!K267</f>
        <v>379530</v>
      </c>
      <c r="O54" s="119">
        <f>+Actuals!L267</f>
        <v>542546.55000000005</v>
      </c>
      <c r="P54" s="118">
        <v>-2506034</v>
      </c>
      <c r="Q54" s="119">
        <v>-166004.69</v>
      </c>
      <c r="R54" s="118">
        <v>-3579875</v>
      </c>
      <c r="S54" s="119">
        <v>-57060.75</v>
      </c>
      <c r="T54" s="118">
        <v>-6047686</v>
      </c>
      <c r="U54" s="119">
        <v>62654.39</v>
      </c>
      <c r="V54" s="118">
        <f>+Actuals!S267</f>
        <v>0</v>
      </c>
      <c r="W54" s="119">
        <f>+Actuals!T267</f>
        <v>0</v>
      </c>
      <c r="X54" s="118">
        <f>+Actuals!U267</f>
        <v>0</v>
      </c>
      <c r="Y54" s="119">
        <f>+Actuals!V267</f>
        <v>0</v>
      </c>
      <c r="Z54" s="118">
        <f>+Actuals!W267</f>
        <v>0</v>
      </c>
      <c r="AA54" s="119">
        <f>+Actuals!X267</f>
        <v>0</v>
      </c>
      <c r="AB54" s="118">
        <f>+Actuals!Y267</f>
        <v>0</v>
      </c>
      <c r="AC54" s="119">
        <f>+Actuals!Z267</f>
        <v>0</v>
      </c>
      <c r="AD54" s="118">
        <f>+Actuals!AA267</f>
        <v>0</v>
      </c>
      <c r="AE54" s="119">
        <f>+Actuals!AB267</f>
        <v>0</v>
      </c>
      <c r="AF54" s="118">
        <f>+Actuals!AC267</f>
        <v>0</v>
      </c>
      <c r="AG54" s="119">
        <f>+Actuals!AD267</f>
        <v>0</v>
      </c>
      <c r="AH54" s="118">
        <f>+Actuals!AE267</f>
        <v>0</v>
      </c>
      <c r="AI54" s="119">
        <f>+Actuals!AF267</f>
        <v>0</v>
      </c>
      <c r="AJ54" s="118">
        <f>+Actuals!AG267</f>
        <v>0</v>
      </c>
      <c r="AK54" s="119">
        <f>+Actuals!AH267</f>
        <v>0</v>
      </c>
      <c r="AL54" s="118">
        <f>+Actuals!AI267</f>
        <v>0</v>
      </c>
      <c r="AM54" s="119">
        <f>+Actuals!AJ267</f>
        <v>0</v>
      </c>
      <c r="AN54" s="118">
        <f>+Actuals!AK267</f>
        <v>0</v>
      </c>
      <c r="AO54" s="119">
        <f>+Actuals!AL267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-8048099.0199999996</v>
      </c>
      <c r="F55" s="81">
        <f>'TIE-OUT'!J55+RECLASS!H55</f>
        <v>0</v>
      </c>
      <c r="G55" s="82">
        <f>'TIE-OUT'!K55+RECLASS!I55</f>
        <v>34847</v>
      </c>
      <c r="H55" s="118">
        <f>+Actuals!E268</f>
        <v>0</v>
      </c>
      <c r="I55" s="119">
        <f>+Actuals!F268</f>
        <v>-7995911.4199999999</v>
      </c>
      <c r="J55" s="118">
        <f>+Actuals!G268</f>
        <v>0</v>
      </c>
      <c r="K55" s="119">
        <f>+Actuals!H268</f>
        <v>-66720.37</v>
      </c>
      <c r="L55" s="118">
        <f>+Actuals!I268</f>
        <v>0</v>
      </c>
      <c r="M55" s="119">
        <f>+Actuals!J268</f>
        <v>-14166.89</v>
      </c>
      <c r="N55" s="118">
        <f>+Actuals!K268</f>
        <v>0</v>
      </c>
      <c r="O55" s="119">
        <f>+Actuals!L268</f>
        <v>-100</v>
      </c>
      <c r="P55" s="118">
        <f>+Actuals!M268</f>
        <v>0</v>
      </c>
      <c r="Q55" s="119">
        <v>-363.76</v>
      </c>
      <c r="R55" s="118">
        <f>+Actuals!O268</f>
        <v>0</v>
      </c>
      <c r="S55" s="119">
        <v>-5754.74</v>
      </c>
      <c r="T55" s="118">
        <f>+Actuals!Q268</f>
        <v>0</v>
      </c>
      <c r="U55" s="119">
        <f>114.85-43.69</f>
        <v>71.16</v>
      </c>
      <c r="V55" s="118">
        <f>+Actuals!S268</f>
        <v>0</v>
      </c>
      <c r="W55" s="119">
        <f>+Actuals!T268</f>
        <v>0</v>
      </c>
      <c r="X55" s="118">
        <f>+Actuals!U268</f>
        <v>0</v>
      </c>
      <c r="Y55" s="119">
        <f>+Actuals!V268</f>
        <v>0</v>
      </c>
      <c r="Z55" s="118">
        <f>+Actuals!W268</f>
        <v>0</v>
      </c>
      <c r="AA55" s="119">
        <f>+Actuals!X268</f>
        <v>0</v>
      </c>
      <c r="AB55" s="118">
        <f>+Actuals!Y268</f>
        <v>0</v>
      </c>
      <c r="AC55" s="119">
        <f>+Actuals!Z268</f>
        <v>0</v>
      </c>
      <c r="AD55" s="118">
        <f>+Actuals!AA268</f>
        <v>0</v>
      </c>
      <c r="AE55" s="119">
        <f>+Actuals!AB268</f>
        <v>0</v>
      </c>
      <c r="AF55" s="118">
        <f>+Actuals!AC268</f>
        <v>0</v>
      </c>
      <c r="AG55" s="119">
        <f>+Actuals!AD268</f>
        <v>0</v>
      </c>
      <c r="AH55" s="118">
        <f>+Actuals!AE268</f>
        <v>0</v>
      </c>
      <c r="AI55" s="119">
        <f>+Actuals!AF268</f>
        <v>0</v>
      </c>
      <c r="AJ55" s="118">
        <f>+Actuals!AG268</f>
        <v>0</v>
      </c>
      <c r="AK55" s="119">
        <f>+Actuals!AH268</f>
        <v>0</v>
      </c>
      <c r="AL55" s="118">
        <f>+Actuals!AI268</f>
        <v>0</v>
      </c>
      <c r="AM55" s="119">
        <f>+Actuals!AJ268</f>
        <v>0</v>
      </c>
      <c r="AN55" s="118">
        <f>+Actuals!AK268</f>
        <v>0</v>
      </c>
      <c r="AO55" s="119">
        <f>+Actuals!AL268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-152830718</v>
      </c>
      <c r="E56" s="39">
        <f t="shared" si="16"/>
        <v>-10020514.649999999</v>
      </c>
      <c r="F56" s="61">
        <f t="shared" si="16"/>
        <v>0</v>
      </c>
      <c r="G56" s="39">
        <f t="shared" si="16"/>
        <v>35369</v>
      </c>
      <c r="H56" s="61">
        <f t="shared" si="16"/>
        <v>-156628547</v>
      </c>
      <c r="I56" s="39">
        <f t="shared" si="16"/>
        <v>-10147912.74</v>
      </c>
      <c r="J56" s="61">
        <f t="shared" ref="J56:AO56" si="17">SUM(J54:J55)</f>
        <v>21908879</v>
      </c>
      <c r="K56" s="39">
        <f t="shared" si="17"/>
        <v>-225111.83</v>
      </c>
      <c r="L56" s="61">
        <f>SUM(L54:L55)</f>
        <v>-6356985</v>
      </c>
      <c r="M56" s="39">
        <f>SUM(M54:M55)</f>
        <v>-58847.24</v>
      </c>
      <c r="N56" s="61">
        <f t="shared" si="17"/>
        <v>379530</v>
      </c>
      <c r="O56" s="39">
        <f t="shared" si="17"/>
        <v>542446.55000000005</v>
      </c>
      <c r="P56" s="61">
        <f t="shared" si="17"/>
        <v>-2506034</v>
      </c>
      <c r="Q56" s="39">
        <f t="shared" si="17"/>
        <v>-166368.45000000001</v>
      </c>
      <c r="R56" s="61">
        <f t="shared" si="17"/>
        <v>-3579875</v>
      </c>
      <c r="S56" s="39">
        <f t="shared" si="17"/>
        <v>-62815.49</v>
      </c>
      <c r="T56" s="61">
        <f t="shared" si="17"/>
        <v>-6047686</v>
      </c>
      <c r="U56" s="39">
        <f t="shared" si="17"/>
        <v>62725.55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65509.369999999995</v>
      </c>
      <c r="F59" s="64">
        <f>'TIE-OUT'!J59+RECLASS!H59</f>
        <v>0</v>
      </c>
      <c r="G59" s="68">
        <f>'TIE-OUT'!K59+RECLASS!I59</f>
        <v>0</v>
      </c>
      <c r="H59" s="118">
        <f>+Actuals!E269</f>
        <v>0</v>
      </c>
      <c r="I59" s="119">
        <f>+Actuals!F269</f>
        <v>86158.06</v>
      </c>
      <c r="J59" s="118">
        <f>+Actuals!G269</f>
        <v>0</v>
      </c>
      <c r="K59" s="119">
        <f>+Actuals!H269</f>
        <v>-21516.69</v>
      </c>
      <c r="L59" s="118">
        <f>+Actuals!I269</f>
        <v>0</v>
      </c>
      <c r="M59" s="119">
        <f>+Actuals!J269</f>
        <v>868</v>
      </c>
      <c r="N59" s="118">
        <f>+Actuals!K269</f>
        <v>0</v>
      </c>
      <c r="O59" s="119">
        <f>+Actuals!L269</f>
        <v>0</v>
      </c>
      <c r="P59" s="118">
        <f>+Actuals!M269</f>
        <v>0</v>
      </c>
      <c r="Q59" s="119">
        <f>+Actuals!N269</f>
        <v>0</v>
      </c>
      <c r="R59" s="118">
        <f>+Actuals!O269</f>
        <v>0</v>
      </c>
      <c r="S59" s="119">
        <f>+Actuals!P269</f>
        <v>0</v>
      </c>
      <c r="T59" s="118">
        <f>+Actuals!Q269</f>
        <v>0</v>
      </c>
      <c r="U59" s="119">
        <f>+Actuals!R269</f>
        <v>0</v>
      </c>
      <c r="V59" s="118">
        <f>+Actuals!S269</f>
        <v>0</v>
      </c>
      <c r="W59" s="119">
        <f>+Actuals!T269</f>
        <v>0</v>
      </c>
      <c r="X59" s="118">
        <f>+Actuals!U269</f>
        <v>0</v>
      </c>
      <c r="Y59" s="119">
        <f>+Actuals!V269</f>
        <v>0</v>
      </c>
      <c r="Z59" s="118">
        <f>+Actuals!W269</f>
        <v>0</v>
      </c>
      <c r="AA59" s="119">
        <f>+Actuals!X269</f>
        <v>0</v>
      </c>
      <c r="AB59" s="118">
        <f>+Actuals!Y269</f>
        <v>0</v>
      </c>
      <c r="AC59" s="119">
        <f>+Actuals!Z269</f>
        <v>0</v>
      </c>
      <c r="AD59" s="118">
        <f>+Actuals!AA269</f>
        <v>0</v>
      </c>
      <c r="AE59" s="119">
        <f>+Actuals!AB269</f>
        <v>0</v>
      </c>
      <c r="AF59" s="118">
        <f>+Actuals!AC269</f>
        <v>0</v>
      </c>
      <c r="AG59" s="119">
        <f>+Actuals!AD269</f>
        <v>0</v>
      </c>
      <c r="AH59" s="118">
        <f>+Actuals!AE269</f>
        <v>0</v>
      </c>
      <c r="AI59" s="119">
        <f>+Actuals!AF269</f>
        <v>0</v>
      </c>
      <c r="AJ59" s="118">
        <f>+Actuals!AG269</f>
        <v>0</v>
      </c>
      <c r="AK59" s="119">
        <f>+Actuals!AH269</f>
        <v>0</v>
      </c>
      <c r="AL59" s="118">
        <f>+Actuals!AI269</f>
        <v>0</v>
      </c>
      <c r="AM59" s="119">
        <f>+Actuals!AJ269</f>
        <v>0</v>
      </c>
      <c r="AN59" s="118">
        <f>+Actuals!AK269</f>
        <v>0</v>
      </c>
      <c r="AO59" s="119">
        <f>+Actuals!AL269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'TIE-OUT'!J60+RECLASS!H60</f>
        <v>0</v>
      </c>
      <c r="G60" s="82">
        <f>'TIE-OUT'!K60+RECLASS!I60</f>
        <v>0</v>
      </c>
      <c r="H60" s="118">
        <f>+Actuals!E270</f>
        <v>0</v>
      </c>
      <c r="I60" s="119">
        <f>+Actuals!F270</f>
        <v>0</v>
      </c>
      <c r="J60" s="118">
        <f>+Actuals!G270</f>
        <v>0</v>
      </c>
      <c r="K60" s="119">
        <f>+Actuals!H270</f>
        <v>0</v>
      </c>
      <c r="L60" s="118">
        <f>+Actuals!I270</f>
        <v>0</v>
      </c>
      <c r="M60" s="119">
        <f>+Actuals!J270</f>
        <v>0</v>
      </c>
      <c r="N60" s="118">
        <f>+Actuals!K270</f>
        <v>0</v>
      </c>
      <c r="O60" s="119">
        <f>+Actuals!L270</f>
        <v>0</v>
      </c>
      <c r="P60" s="118">
        <f>+Actuals!M270</f>
        <v>0</v>
      </c>
      <c r="Q60" s="119">
        <f>+Actuals!N270</f>
        <v>0</v>
      </c>
      <c r="R60" s="118">
        <f>+Actuals!O270</f>
        <v>0</v>
      </c>
      <c r="S60" s="119">
        <f>+Actuals!P270</f>
        <v>0</v>
      </c>
      <c r="T60" s="118">
        <f>+Actuals!Q270</f>
        <v>0</v>
      </c>
      <c r="U60" s="119">
        <f>+Actuals!R270</f>
        <v>0</v>
      </c>
      <c r="V60" s="118">
        <f>+Actuals!S270</f>
        <v>0</v>
      </c>
      <c r="W60" s="119">
        <f>+Actuals!T270</f>
        <v>0</v>
      </c>
      <c r="X60" s="118">
        <f>+Actuals!U270</f>
        <v>0</v>
      </c>
      <c r="Y60" s="119">
        <f>+Actuals!V270</f>
        <v>0</v>
      </c>
      <c r="Z60" s="118">
        <f>+Actuals!W270</f>
        <v>0</v>
      </c>
      <c r="AA60" s="119">
        <f>+Actuals!X270</f>
        <v>0</v>
      </c>
      <c r="AB60" s="118">
        <f>+Actuals!Y270</f>
        <v>0</v>
      </c>
      <c r="AC60" s="119">
        <f>+Actuals!Z270</f>
        <v>0</v>
      </c>
      <c r="AD60" s="118">
        <f>+Actuals!AA270</f>
        <v>0</v>
      </c>
      <c r="AE60" s="119">
        <f>+Actuals!AB270</f>
        <v>0</v>
      </c>
      <c r="AF60" s="118">
        <f>+Actuals!AC270</f>
        <v>0</v>
      </c>
      <c r="AG60" s="119">
        <f>+Actuals!AD270</f>
        <v>0</v>
      </c>
      <c r="AH60" s="118">
        <f>+Actuals!AE270</f>
        <v>0</v>
      </c>
      <c r="AI60" s="119">
        <f>+Actuals!AF270</f>
        <v>0</v>
      </c>
      <c r="AJ60" s="118">
        <f>+Actuals!AG270</f>
        <v>0</v>
      </c>
      <c r="AK60" s="119">
        <f>+Actuals!AH270</f>
        <v>0</v>
      </c>
      <c r="AL60" s="118">
        <f>+Actuals!AI270</f>
        <v>0</v>
      </c>
      <c r="AM60" s="119">
        <f>+Actuals!AJ270</f>
        <v>0</v>
      </c>
      <c r="AN60" s="118">
        <f>+Actuals!AK270</f>
        <v>0</v>
      </c>
      <c r="AO60" s="119">
        <f>+Actuals!AL270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65509.369999999995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86158.06</v>
      </c>
      <c r="J61" s="61">
        <f t="shared" ref="J61:AO61" si="19">SUM(J59:J60)</f>
        <v>0</v>
      </c>
      <c r="K61" s="39">
        <f t="shared" si="19"/>
        <v>-21516.69</v>
      </c>
      <c r="L61" s="61">
        <f>SUM(L59:L60)</f>
        <v>0</v>
      </c>
      <c r="M61" s="39">
        <f>SUM(M59:M60)</f>
        <v>868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'TIE-OUT'!J64+RECLASS!H64</f>
        <v>0</v>
      </c>
      <c r="G64" s="68">
        <f>'TIE-OUT'!K64+RECLASS!I64</f>
        <v>0</v>
      </c>
      <c r="H64" s="118">
        <f>+Actuals!E271</f>
        <v>0</v>
      </c>
      <c r="I64" s="119">
        <f>+Actuals!F271</f>
        <v>0</v>
      </c>
      <c r="J64" s="118">
        <f>+Actuals!G271</f>
        <v>0</v>
      </c>
      <c r="K64" s="119">
        <f>+Actuals!H271</f>
        <v>0</v>
      </c>
      <c r="L64" s="118">
        <f>+Actuals!I271</f>
        <v>0</v>
      </c>
      <c r="M64" s="119">
        <f>+Actuals!J271</f>
        <v>0</v>
      </c>
      <c r="N64" s="118">
        <f>+Actuals!K271</f>
        <v>0</v>
      </c>
      <c r="O64" s="119">
        <f>+Actuals!L271</f>
        <v>0</v>
      </c>
      <c r="P64" s="118">
        <f>+Actuals!M271</f>
        <v>0</v>
      </c>
      <c r="Q64" s="119">
        <f>+Actuals!N271</f>
        <v>0</v>
      </c>
      <c r="R64" s="118">
        <f>+Actuals!O271</f>
        <v>0</v>
      </c>
      <c r="S64" s="119">
        <f>+Actuals!P271</f>
        <v>0</v>
      </c>
      <c r="T64" s="118">
        <f>+Actuals!Q271</f>
        <v>0</v>
      </c>
      <c r="U64" s="119">
        <f>+Actuals!R271</f>
        <v>0</v>
      </c>
      <c r="V64" s="118">
        <f>+Actuals!S271</f>
        <v>0</v>
      </c>
      <c r="W64" s="119">
        <f>+Actuals!T271</f>
        <v>0</v>
      </c>
      <c r="X64" s="118">
        <f>+Actuals!U271</f>
        <v>0</v>
      </c>
      <c r="Y64" s="119">
        <f>+Actuals!V271</f>
        <v>0</v>
      </c>
      <c r="Z64" s="118">
        <f>+Actuals!W271</f>
        <v>0</v>
      </c>
      <c r="AA64" s="119">
        <f>+Actuals!X271</f>
        <v>0</v>
      </c>
      <c r="AB64" s="118">
        <f>+Actuals!Y271</f>
        <v>0</v>
      </c>
      <c r="AC64" s="119">
        <f>+Actuals!Z271</f>
        <v>0</v>
      </c>
      <c r="AD64" s="118">
        <f>+Actuals!AA271</f>
        <v>0</v>
      </c>
      <c r="AE64" s="119">
        <f>+Actuals!AB271</f>
        <v>0</v>
      </c>
      <c r="AF64" s="118">
        <f>+Actuals!AC271</f>
        <v>0</v>
      </c>
      <c r="AG64" s="119">
        <f>+Actuals!AD271</f>
        <v>0</v>
      </c>
      <c r="AH64" s="118">
        <f>+Actuals!AE271</f>
        <v>0</v>
      </c>
      <c r="AI64" s="119">
        <f>+Actuals!AF271</f>
        <v>0</v>
      </c>
      <c r="AJ64" s="118">
        <f>+Actuals!AG271</f>
        <v>0</v>
      </c>
      <c r="AK64" s="119">
        <f>+Actuals!AH271</f>
        <v>0</v>
      </c>
      <c r="AL64" s="118">
        <f>+Actuals!AI271</f>
        <v>0</v>
      </c>
      <c r="AM64" s="119">
        <f>+Actuals!AJ271</f>
        <v>0</v>
      </c>
      <c r="AN64" s="118">
        <f>+Actuals!AK271</f>
        <v>0</v>
      </c>
      <c r="AO64" s="119">
        <f>+Actuals!AL271</f>
        <v>0</v>
      </c>
    </row>
    <row r="65" spans="1:43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'TIE-OUT'!J65+RECLASS!H65</f>
        <v>0</v>
      </c>
      <c r="G65" s="82">
        <f>'TIE-OUT'!K65+RECLASS!I65</f>
        <v>0</v>
      </c>
      <c r="H65" s="118">
        <f>+Actuals!E272</f>
        <v>0</v>
      </c>
      <c r="I65" s="119">
        <f>+Actuals!F272</f>
        <v>0</v>
      </c>
      <c r="J65" s="118">
        <f>+Actuals!G272</f>
        <v>0</v>
      </c>
      <c r="K65" s="119">
        <f>+Actuals!H272</f>
        <v>0</v>
      </c>
      <c r="L65" s="118">
        <f>+Actuals!I272</f>
        <v>0</v>
      </c>
      <c r="M65" s="119">
        <f>+Actuals!J272</f>
        <v>0</v>
      </c>
      <c r="N65" s="118">
        <f>+Actuals!K272</f>
        <v>0</v>
      </c>
      <c r="O65" s="119">
        <f>+Actuals!L272</f>
        <v>0</v>
      </c>
      <c r="P65" s="118">
        <f>+Actuals!M272</f>
        <v>0</v>
      </c>
      <c r="Q65" s="119">
        <f>+Actuals!N272</f>
        <v>0</v>
      </c>
      <c r="R65" s="118">
        <f>+Actuals!O272</f>
        <v>0</v>
      </c>
      <c r="S65" s="119">
        <f>+Actuals!P272</f>
        <v>0</v>
      </c>
      <c r="T65" s="118">
        <f>+Actuals!Q272</f>
        <v>0</v>
      </c>
      <c r="U65" s="119">
        <f>+Actuals!R272</f>
        <v>0</v>
      </c>
      <c r="V65" s="118">
        <f>+Actuals!S272</f>
        <v>0</v>
      </c>
      <c r="W65" s="119">
        <f>+Actuals!T272</f>
        <v>0</v>
      </c>
      <c r="X65" s="118">
        <f>+Actuals!U272</f>
        <v>0</v>
      </c>
      <c r="Y65" s="119">
        <f>+Actuals!V272</f>
        <v>0</v>
      </c>
      <c r="Z65" s="118">
        <f>+Actuals!W272</f>
        <v>0</v>
      </c>
      <c r="AA65" s="119">
        <f>+Actuals!X272</f>
        <v>0</v>
      </c>
      <c r="AB65" s="118">
        <f>+Actuals!Y272</f>
        <v>0</v>
      </c>
      <c r="AC65" s="119">
        <f>+Actuals!Z272</f>
        <v>0</v>
      </c>
      <c r="AD65" s="118">
        <f>+Actuals!AA272</f>
        <v>0</v>
      </c>
      <c r="AE65" s="119">
        <f>+Actuals!AB272</f>
        <v>0</v>
      </c>
      <c r="AF65" s="118">
        <f>+Actuals!AC272</f>
        <v>0</v>
      </c>
      <c r="AG65" s="119">
        <f>+Actuals!AD272</f>
        <v>0</v>
      </c>
      <c r="AH65" s="118">
        <f>+Actuals!AE272</f>
        <v>0</v>
      </c>
      <c r="AI65" s="119">
        <f>+Actuals!AF272</f>
        <v>0</v>
      </c>
      <c r="AJ65" s="118">
        <f>+Actuals!AG272</f>
        <v>0</v>
      </c>
      <c r="AK65" s="119">
        <f>+Actuals!AH272</f>
        <v>0</v>
      </c>
      <c r="AL65" s="118">
        <f>+Actuals!AI272</f>
        <v>0</v>
      </c>
      <c r="AM65" s="119">
        <f>+Actuals!AJ272</f>
        <v>0</v>
      </c>
      <c r="AN65" s="118">
        <f>+Actuals!AK272</f>
        <v>0</v>
      </c>
      <c r="AO65" s="119">
        <f>+Actuals!AL272</f>
        <v>0</v>
      </c>
    </row>
    <row r="66" spans="1:43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>SUM(L64:L65)</f>
        <v>0</v>
      </c>
      <c r="M66" s="39">
        <f>SUM(M64:M65)</f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3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1165617.6100000001</v>
      </c>
      <c r="F70" s="64">
        <f>'TIE-OUT'!J70+RECLASS!H70</f>
        <v>0</v>
      </c>
      <c r="G70" s="68">
        <f>'TIE-OUT'!K70+RECLASS!I70</f>
        <v>1165617.6100000001</v>
      </c>
      <c r="H70" s="118">
        <f>+Actuals!E273</f>
        <v>0</v>
      </c>
      <c r="I70" s="119">
        <f>+Actuals!F273</f>
        <v>0</v>
      </c>
      <c r="J70" s="118">
        <f>+Actuals!G273</f>
        <v>0</v>
      </c>
      <c r="K70" s="119">
        <f>+Actuals!H273</f>
        <v>0</v>
      </c>
      <c r="L70" s="118">
        <f>+Actuals!I273</f>
        <v>0</v>
      </c>
      <c r="M70" s="119">
        <f>+Actuals!J273</f>
        <v>0</v>
      </c>
      <c r="N70" s="118">
        <f>+Actuals!K273</f>
        <v>0</v>
      </c>
      <c r="O70" s="119">
        <f>+Actuals!L273</f>
        <v>0</v>
      </c>
      <c r="P70" s="118">
        <f>+Actuals!M273</f>
        <v>0</v>
      </c>
      <c r="Q70" s="119">
        <f>+Actuals!N273</f>
        <v>0</v>
      </c>
      <c r="R70" s="118">
        <f>+Actuals!O273</f>
        <v>0</v>
      </c>
      <c r="S70" s="119">
        <f>+Actuals!P273</f>
        <v>0</v>
      </c>
      <c r="T70" s="118">
        <f>+Actuals!Q273</f>
        <v>0</v>
      </c>
      <c r="U70" s="119">
        <f>+Actuals!R273</f>
        <v>0</v>
      </c>
      <c r="V70" s="118">
        <f>+Actuals!S273</f>
        <v>0</v>
      </c>
      <c r="W70" s="119">
        <f>+Actuals!T273</f>
        <v>0</v>
      </c>
      <c r="X70" s="118">
        <f>+Actuals!U273</f>
        <v>0</v>
      </c>
      <c r="Y70" s="119">
        <f>+Actuals!V273</f>
        <v>0</v>
      </c>
      <c r="Z70" s="118">
        <f>+Actuals!W273</f>
        <v>0</v>
      </c>
      <c r="AA70" s="119">
        <f>+Actuals!X273</f>
        <v>0</v>
      </c>
      <c r="AB70" s="118">
        <f>+Actuals!Y273</f>
        <v>0</v>
      </c>
      <c r="AC70" s="119">
        <f>+Actuals!Z273</f>
        <v>0</v>
      </c>
      <c r="AD70" s="118">
        <f>+Actuals!AA273</f>
        <v>0</v>
      </c>
      <c r="AE70" s="119">
        <f>+Actuals!AB273</f>
        <v>0</v>
      </c>
      <c r="AF70" s="118">
        <f>+Actuals!AC273</f>
        <v>0</v>
      </c>
      <c r="AG70" s="119">
        <f>+Actuals!AD273</f>
        <v>0</v>
      </c>
      <c r="AH70" s="118">
        <f>+Actuals!AE273</f>
        <v>0</v>
      </c>
      <c r="AI70" s="119">
        <f>+Actuals!AF273</f>
        <v>0</v>
      </c>
      <c r="AJ70" s="118">
        <f>+Actuals!AG273</f>
        <v>0</v>
      </c>
      <c r="AK70" s="119">
        <f>+Actuals!AH273</f>
        <v>0</v>
      </c>
      <c r="AL70" s="118">
        <f>+Actuals!AI273</f>
        <v>0</v>
      </c>
      <c r="AM70" s="119">
        <f>+Actuals!AJ273</f>
        <v>0</v>
      </c>
      <c r="AN70" s="118">
        <f>+Actuals!AK273</f>
        <v>0</v>
      </c>
      <c r="AO70" s="119">
        <f>+Actuals!AL273</f>
        <v>0</v>
      </c>
    </row>
    <row r="71" spans="1:43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-563222</v>
      </c>
      <c r="F71" s="81">
        <f>'TIE-OUT'!J71+RECLASS!H71</f>
        <v>0</v>
      </c>
      <c r="G71" s="82">
        <f>'TIE-OUT'!K71+RECLASS!I71</f>
        <v>-563222</v>
      </c>
      <c r="H71" s="118">
        <f>+Actuals!E274</f>
        <v>0</v>
      </c>
      <c r="I71" s="119">
        <f>+Actuals!F274</f>
        <v>0</v>
      </c>
      <c r="J71" s="118">
        <f>+Actuals!G274</f>
        <v>0</v>
      </c>
      <c r="K71" s="119">
        <f>+Actuals!H274</f>
        <v>0</v>
      </c>
      <c r="L71" s="118">
        <f>+Actuals!I274</f>
        <v>0</v>
      </c>
      <c r="M71" s="119">
        <f>+Actuals!J274</f>
        <v>0</v>
      </c>
      <c r="N71" s="118">
        <f>+Actuals!K274</f>
        <v>0</v>
      </c>
      <c r="O71" s="119">
        <f>+Actuals!L274</f>
        <v>0</v>
      </c>
      <c r="P71" s="118">
        <f>+Actuals!M274</f>
        <v>0</v>
      </c>
      <c r="Q71" s="119">
        <f>+Actuals!N274</f>
        <v>0</v>
      </c>
      <c r="R71" s="118">
        <f>+Actuals!O274</f>
        <v>0</v>
      </c>
      <c r="S71" s="119">
        <f>+Actuals!P274</f>
        <v>0</v>
      </c>
      <c r="T71" s="118">
        <f>+Actuals!Q274</f>
        <v>0</v>
      </c>
      <c r="U71" s="119">
        <f>+Actuals!R274</f>
        <v>0</v>
      </c>
      <c r="V71" s="118">
        <f>+Actuals!S274</f>
        <v>0</v>
      </c>
      <c r="W71" s="119">
        <f>+Actuals!T274</f>
        <v>0</v>
      </c>
      <c r="X71" s="118">
        <f>+Actuals!U274</f>
        <v>0</v>
      </c>
      <c r="Y71" s="119">
        <f>+Actuals!V274</f>
        <v>0</v>
      </c>
      <c r="Z71" s="118">
        <f>+Actuals!W274</f>
        <v>0</v>
      </c>
      <c r="AA71" s="119">
        <f>+Actuals!X274</f>
        <v>0</v>
      </c>
      <c r="AB71" s="118">
        <f>+Actuals!Y274</f>
        <v>0</v>
      </c>
      <c r="AC71" s="119">
        <f>+Actuals!Z274</f>
        <v>0</v>
      </c>
      <c r="AD71" s="118">
        <f>+Actuals!AA274</f>
        <v>0</v>
      </c>
      <c r="AE71" s="119">
        <f>+Actuals!AB274</f>
        <v>0</v>
      </c>
      <c r="AF71" s="118">
        <f>+Actuals!AC274</f>
        <v>0</v>
      </c>
      <c r="AG71" s="119">
        <f>+Actuals!AD274</f>
        <v>0</v>
      </c>
      <c r="AH71" s="118">
        <f>+Actuals!AE274</f>
        <v>0</v>
      </c>
      <c r="AI71" s="119">
        <f>+Actuals!AF274</f>
        <v>0</v>
      </c>
      <c r="AJ71" s="118">
        <f>+Actuals!AG274</f>
        <v>0</v>
      </c>
      <c r="AK71" s="119">
        <f>+Actuals!AH274</f>
        <v>0</v>
      </c>
      <c r="AL71" s="118">
        <f>+Actuals!AI274</f>
        <v>0</v>
      </c>
      <c r="AM71" s="119">
        <f>+Actuals!AJ274</f>
        <v>0</v>
      </c>
      <c r="AN71" s="118">
        <f>+Actuals!AK274</f>
        <v>0</v>
      </c>
      <c r="AO71" s="119">
        <f>+Actuals!AL274</f>
        <v>0</v>
      </c>
    </row>
    <row r="72" spans="1:43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602395.6100000001</v>
      </c>
      <c r="F72" s="61">
        <f t="shared" si="22"/>
        <v>0</v>
      </c>
      <c r="G72" s="39">
        <f t="shared" si="22"/>
        <v>602395.6100000001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>SUM(L70:L71)</f>
        <v>0</v>
      </c>
      <c r="M72" s="39">
        <f>SUM(M70:M71)</f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3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'TIE-OUT'!J73+RECLASS!H73</f>
        <v>0</v>
      </c>
      <c r="G73" s="60">
        <f>'TIE-OUT'!K73+RECLASS!I73</f>
        <v>0</v>
      </c>
      <c r="H73" s="118">
        <f>+Actuals!E275</f>
        <v>0</v>
      </c>
      <c r="I73" s="119">
        <f>+Actuals!F275</f>
        <v>0</v>
      </c>
      <c r="J73" s="118">
        <f>+Actuals!G275</f>
        <v>0</v>
      </c>
      <c r="K73" s="119">
        <f>+Actuals!H275</f>
        <v>0</v>
      </c>
      <c r="L73" s="118">
        <f>+Actuals!I275</f>
        <v>0</v>
      </c>
      <c r="M73" s="119">
        <f>+Actuals!J275</f>
        <v>0</v>
      </c>
      <c r="N73" s="118">
        <f>+Actuals!K275</f>
        <v>0</v>
      </c>
      <c r="O73" s="119">
        <f>+Actuals!L275</f>
        <v>0</v>
      </c>
      <c r="P73" s="118">
        <f>+Actuals!M275</f>
        <v>0</v>
      </c>
      <c r="Q73" s="119">
        <f>+Actuals!N275</f>
        <v>0</v>
      </c>
      <c r="R73" s="118">
        <f>+Actuals!O275</f>
        <v>0</v>
      </c>
      <c r="S73" s="119">
        <f>+Actuals!P275</f>
        <v>0</v>
      </c>
      <c r="T73" s="118">
        <f>+Actuals!Q275</f>
        <v>0</v>
      </c>
      <c r="U73" s="119">
        <f>+Actuals!R275</f>
        <v>0</v>
      </c>
      <c r="V73" s="118">
        <f>+Actuals!S275</f>
        <v>0</v>
      </c>
      <c r="W73" s="119">
        <f>+Actuals!T275</f>
        <v>0</v>
      </c>
      <c r="X73" s="118">
        <f>+Actuals!U275</f>
        <v>0</v>
      </c>
      <c r="Y73" s="119">
        <f>+Actuals!V275</f>
        <v>0</v>
      </c>
      <c r="Z73" s="118">
        <f>+Actuals!W275</f>
        <v>0</v>
      </c>
      <c r="AA73" s="119">
        <f>+Actuals!X275</f>
        <v>0</v>
      </c>
      <c r="AB73" s="118">
        <f>+Actuals!Y275</f>
        <v>0</v>
      </c>
      <c r="AC73" s="119">
        <f>+Actuals!Z275</f>
        <v>0</v>
      </c>
      <c r="AD73" s="118">
        <f>+Actuals!AA275</f>
        <v>0</v>
      </c>
      <c r="AE73" s="119">
        <f>+Actuals!AB275</f>
        <v>0</v>
      </c>
      <c r="AF73" s="118">
        <f>+Actuals!AC275</f>
        <v>0</v>
      </c>
      <c r="AG73" s="119">
        <f>+Actuals!AD275</f>
        <v>0</v>
      </c>
      <c r="AH73" s="118">
        <f>+Actuals!AE275</f>
        <v>0</v>
      </c>
      <c r="AI73" s="119">
        <f>+Actuals!AF275</f>
        <v>0</v>
      </c>
      <c r="AJ73" s="118">
        <f>+Actuals!AG275</f>
        <v>0</v>
      </c>
      <c r="AK73" s="119">
        <f>+Actuals!AH275</f>
        <v>0</v>
      </c>
      <c r="AL73" s="118">
        <f>+Actuals!AI275</f>
        <v>0</v>
      </c>
      <c r="AM73" s="119">
        <f>+Actuals!AJ275</f>
        <v>0</v>
      </c>
      <c r="AN73" s="118">
        <f>+Actuals!AK275</f>
        <v>0</v>
      </c>
      <c r="AO73" s="119">
        <f>+Actuals!AL275</f>
        <v>0</v>
      </c>
    </row>
    <row r="74" spans="1:4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-1886252.9100000001</v>
      </c>
      <c r="F74" s="60">
        <f>'TIE-OUT'!J74+RECLASS!H74</f>
        <v>0</v>
      </c>
      <c r="G74" s="60">
        <f>'TIE-OUT'!K74+RECLASS!I74</f>
        <v>-1821155.8</v>
      </c>
      <c r="H74" s="118">
        <f>+Actuals!E276</f>
        <v>0</v>
      </c>
      <c r="I74" s="119">
        <f>+Actuals!F276</f>
        <v>0</v>
      </c>
      <c r="J74" s="118">
        <f>+Actuals!G276</f>
        <v>0</v>
      </c>
      <c r="K74" s="215">
        <v>-65097.11</v>
      </c>
      <c r="L74" s="118">
        <f>+Actuals!I276</f>
        <v>0</v>
      </c>
      <c r="M74" s="215"/>
      <c r="N74" s="118">
        <f>+Actuals!K276</f>
        <v>0</v>
      </c>
      <c r="O74" s="119">
        <f>+Actuals!L276</f>
        <v>0</v>
      </c>
      <c r="P74" s="118">
        <f>+Actuals!M276</f>
        <v>0</v>
      </c>
      <c r="Q74" s="119">
        <f>+Actuals!N276</f>
        <v>0</v>
      </c>
      <c r="R74" s="118">
        <f>+Actuals!O276</f>
        <v>0</v>
      </c>
      <c r="S74" s="119">
        <f>+Actuals!P276</f>
        <v>0</v>
      </c>
      <c r="T74" s="118">
        <f>+Actuals!Q276</f>
        <v>0</v>
      </c>
      <c r="U74" s="119">
        <f>+Actuals!R276</f>
        <v>0</v>
      </c>
      <c r="V74" s="118">
        <f>+Actuals!S276</f>
        <v>0</v>
      </c>
      <c r="W74" s="119">
        <f>+Actuals!T276</f>
        <v>0</v>
      </c>
      <c r="X74" s="118">
        <f>+Actuals!U276</f>
        <v>0</v>
      </c>
      <c r="Y74" s="119">
        <f>+Actuals!V276</f>
        <v>0</v>
      </c>
      <c r="Z74" s="118">
        <f>+Actuals!W276</f>
        <v>0</v>
      </c>
      <c r="AA74" s="119">
        <f>+Actuals!X276</f>
        <v>0</v>
      </c>
      <c r="AB74" s="118">
        <f>+Actuals!Y276</f>
        <v>0</v>
      </c>
      <c r="AC74" s="119">
        <f>+Actuals!Z276</f>
        <v>0</v>
      </c>
      <c r="AD74" s="118">
        <f>+Actuals!AA276</f>
        <v>0</v>
      </c>
      <c r="AE74" s="119">
        <f>+Actuals!AB276</f>
        <v>0</v>
      </c>
      <c r="AF74" s="118">
        <f>+Actuals!AC276</f>
        <v>0</v>
      </c>
      <c r="AG74" s="119">
        <f>+Actuals!AD276</f>
        <v>0</v>
      </c>
      <c r="AH74" s="118">
        <f>+Actuals!AE276</f>
        <v>0</v>
      </c>
      <c r="AI74" s="119">
        <f>+Actuals!AF276</f>
        <v>0</v>
      </c>
      <c r="AJ74" s="118">
        <f>+Actuals!AG276</f>
        <v>0</v>
      </c>
      <c r="AK74" s="119">
        <f>+Actuals!AH276</f>
        <v>0</v>
      </c>
      <c r="AL74" s="118">
        <f>+Actuals!AI276</f>
        <v>0</v>
      </c>
      <c r="AM74" s="119">
        <f>+Actuals!AJ276</f>
        <v>0</v>
      </c>
      <c r="AN74" s="118">
        <f>+Actuals!AK276</f>
        <v>0</v>
      </c>
      <c r="AO74" s="119">
        <f>+Actuals!AL276</f>
        <v>0</v>
      </c>
      <c r="AQ74" s="45"/>
    </row>
    <row r="75" spans="1:4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-34400</v>
      </c>
      <c r="F75" s="60">
        <f>'TIE-OUT'!J75+RECLASS!H75</f>
        <v>0</v>
      </c>
      <c r="G75" s="60">
        <f>'TIE-OUT'!K75+RECLASS!I75</f>
        <v>-34400</v>
      </c>
      <c r="H75" s="118">
        <f>+Actuals!E277</f>
        <v>0</v>
      </c>
      <c r="I75" s="119">
        <f>+Actuals!F277</f>
        <v>0</v>
      </c>
      <c r="J75" s="118">
        <f>+Actuals!G277</f>
        <v>0</v>
      </c>
      <c r="K75" s="119">
        <f>+Actuals!H277</f>
        <v>0</v>
      </c>
      <c r="L75" s="118">
        <f>+Actuals!I277</f>
        <v>0</v>
      </c>
      <c r="M75" s="119">
        <f>+Actuals!J277</f>
        <v>0</v>
      </c>
      <c r="N75" s="118">
        <f>+Actuals!K277</f>
        <v>0</v>
      </c>
      <c r="O75" s="119">
        <f>+Actuals!L277</f>
        <v>0</v>
      </c>
      <c r="P75" s="118">
        <f>+Actuals!M277</f>
        <v>0</v>
      </c>
      <c r="Q75" s="119">
        <f>+Actuals!N277</f>
        <v>0</v>
      </c>
      <c r="R75" s="118">
        <f>+Actuals!O277</f>
        <v>0</v>
      </c>
      <c r="S75" s="119">
        <f>+Actuals!P277</f>
        <v>0</v>
      </c>
      <c r="T75" s="118">
        <f>+Actuals!Q277</f>
        <v>0</v>
      </c>
      <c r="U75" s="119">
        <f>+Actuals!R277</f>
        <v>0</v>
      </c>
      <c r="V75" s="118">
        <f>+Actuals!S277</f>
        <v>0</v>
      </c>
      <c r="W75" s="119">
        <f>+Actuals!T277</f>
        <v>0</v>
      </c>
      <c r="X75" s="118">
        <f>+Actuals!U277</f>
        <v>0</v>
      </c>
      <c r="Y75" s="119">
        <f>+Actuals!V277</f>
        <v>0</v>
      </c>
      <c r="Z75" s="118">
        <f>+Actuals!W277</f>
        <v>0</v>
      </c>
      <c r="AA75" s="119">
        <f>+Actuals!X277</f>
        <v>0</v>
      </c>
      <c r="AB75" s="118">
        <f>+Actuals!Y277</f>
        <v>0</v>
      </c>
      <c r="AC75" s="119">
        <f>+Actuals!Z277</f>
        <v>0</v>
      </c>
      <c r="AD75" s="118">
        <f>+Actuals!AA277</f>
        <v>0</v>
      </c>
      <c r="AE75" s="119">
        <f>+Actuals!AB277</f>
        <v>0</v>
      </c>
      <c r="AF75" s="118">
        <f>+Actuals!AC277</f>
        <v>0</v>
      </c>
      <c r="AG75" s="119">
        <f>+Actuals!AD277</f>
        <v>0</v>
      </c>
      <c r="AH75" s="118">
        <f>+Actuals!AE277</f>
        <v>0</v>
      </c>
      <c r="AI75" s="119">
        <f>+Actuals!AF277</f>
        <v>0</v>
      </c>
      <c r="AJ75" s="118">
        <f>+Actuals!AG277</f>
        <v>0</v>
      </c>
      <c r="AK75" s="119">
        <f>+Actuals!AH277</f>
        <v>0</v>
      </c>
      <c r="AL75" s="118">
        <f>+Actuals!AI277</f>
        <v>0</v>
      </c>
      <c r="AM75" s="119">
        <f>+Actuals!AJ277</f>
        <v>0</v>
      </c>
      <c r="AN75" s="118">
        <f>+Actuals!AK277</f>
        <v>0</v>
      </c>
      <c r="AO75" s="119">
        <f>+Actuals!AL277</f>
        <v>0</v>
      </c>
    </row>
    <row r="76" spans="1:4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22636.920000000013</v>
      </c>
      <c r="F76" s="60">
        <f>'TIE-OUT'!J76+RECLASS!H76</f>
        <v>0</v>
      </c>
      <c r="G76" s="60">
        <f>'TIE-OUT'!K76+RECLASS!I76</f>
        <v>0</v>
      </c>
      <c r="H76" s="118">
        <f>+Actuals!E278</f>
        <v>0</v>
      </c>
      <c r="I76" s="119">
        <f>+Actuals!F278</f>
        <v>-8316.2099999999991</v>
      </c>
      <c r="J76" s="118">
        <f>+Actuals!G278</f>
        <v>0</v>
      </c>
      <c r="K76" s="119">
        <f>+Actuals!H278</f>
        <v>85046.63</v>
      </c>
      <c r="L76" s="118">
        <f>+Actuals!I278</f>
        <v>0</v>
      </c>
      <c r="M76" s="119">
        <f>+Actuals!J278</f>
        <v>35285.449999999997</v>
      </c>
      <c r="N76" s="118">
        <f>+Actuals!K278</f>
        <v>0</v>
      </c>
      <c r="O76" s="119">
        <f>+Actuals!L278</f>
        <v>82.05</v>
      </c>
      <c r="P76" s="118">
        <f>+Actuals!M278</f>
        <v>0</v>
      </c>
      <c r="Q76" s="119">
        <v>-89461</v>
      </c>
      <c r="R76" s="118">
        <f>+Actuals!O278</f>
        <v>0</v>
      </c>
      <c r="S76" s="119">
        <f>+Actuals!P278</f>
        <v>0</v>
      </c>
      <c r="T76" s="118">
        <f>+Actuals!Q278</f>
        <v>0</v>
      </c>
      <c r="U76" s="119">
        <f>+Actuals!R278</f>
        <v>0</v>
      </c>
      <c r="V76" s="118">
        <f>+Actuals!S278</f>
        <v>0</v>
      </c>
      <c r="W76" s="119">
        <f>+Actuals!T278</f>
        <v>0</v>
      </c>
      <c r="X76" s="118">
        <f>+Actuals!U278</f>
        <v>0</v>
      </c>
      <c r="Y76" s="119">
        <f>+Actuals!V278</f>
        <v>0</v>
      </c>
      <c r="Z76" s="118">
        <f>+Actuals!W278</f>
        <v>0</v>
      </c>
      <c r="AA76" s="119">
        <f>+Actuals!X278</f>
        <v>0</v>
      </c>
      <c r="AB76" s="118">
        <f>+Actuals!Y278</f>
        <v>0</v>
      </c>
      <c r="AC76" s="119">
        <f>+Actuals!Z278</f>
        <v>0</v>
      </c>
      <c r="AD76" s="118">
        <f>+Actuals!AA278</f>
        <v>0</v>
      </c>
      <c r="AE76" s="119">
        <f>+Actuals!AB278</f>
        <v>0</v>
      </c>
      <c r="AF76" s="118">
        <f>+Actuals!AC278</f>
        <v>0</v>
      </c>
      <c r="AG76" s="119">
        <f>+Actuals!AD278</f>
        <v>0</v>
      </c>
      <c r="AH76" s="118">
        <f>+Actuals!AE278</f>
        <v>0</v>
      </c>
      <c r="AI76" s="119">
        <f>+Actuals!AF278</f>
        <v>0</v>
      </c>
      <c r="AJ76" s="118">
        <f>+Actuals!AG278</f>
        <v>0</v>
      </c>
      <c r="AK76" s="119">
        <f>+Actuals!AH278</f>
        <v>0</v>
      </c>
      <c r="AL76" s="118">
        <f>+Actuals!AI278</f>
        <v>0</v>
      </c>
      <c r="AM76" s="119">
        <f>+Actuals!AJ278</f>
        <v>0</v>
      </c>
      <c r="AN76" s="118">
        <f>+Actuals!AK278</f>
        <v>0</v>
      </c>
      <c r="AO76" s="119">
        <f>+Actuals!AL278</f>
        <v>0</v>
      </c>
    </row>
    <row r="77" spans="1:4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-105000</v>
      </c>
      <c r="F77" s="60">
        <f>'TIE-OUT'!J77+RECLASS!H77</f>
        <v>0</v>
      </c>
      <c r="G77" s="60">
        <f>'TIE-OUT'!K77+RECLASS!I77</f>
        <v>-105000</v>
      </c>
      <c r="H77" s="118">
        <f>+Actuals!E279</f>
        <v>0</v>
      </c>
      <c r="I77" s="119">
        <f>+Actuals!F279</f>
        <v>0</v>
      </c>
      <c r="J77" s="118">
        <f>+Actuals!G279</f>
        <v>0</v>
      </c>
      <c r="K77" s="119">
        <f>+Actuals!H279</f>
        <v>0</v>
      </c>
      <c r="L77" s="118">
        <f>+Actuals!I279</f>
        <v>0</v>
      </c>
      <c r="M77" s="119">
        <f>+Actuals!J279</f>
        <v>0</v>
      </c>
      <c r="N77" s="118">
        <f>+Actuals!K279</f>
        <v>0</v>
      </c>
      <c r="O77" s="119">
        <f>+Actuals!L279</f>
        <v>0</v>
      </c>
      <c r="P77" s="118">
        <f>+Actuals!M279</f>
        <v>0</v>
      </c>
      <c r="Q77" s="119">
        <f>+Actuals!N279</f>
        <v>0</v>
      </c>
      <c r="R77" s="118">
        <f>+Actuals!O279</f>
        <v>0</v>
      </c>
      <c r="S77" s="119">
        <f>+Actuals!P279</f>
        <v>0</v>
      </c>
      <c r="T77" s="118">
        <f>+Actuals!Q279</f>
        <v>0</v>
      </c>
      <c r="U77" s="119">
        <f>+Actuals!R279</f>
        <v>0</v>
      </c>
      <c r="V77" s="118">
        <f>+Actuals!S279</f>
        <v>0</v>
      </c>
      <c r="W77" s="119">
        <f>+Actuals!T279</f>
        <v>0</v>
      </c>
      <c r="X77" s="118">
        <f>+Actuals!U279</f>
        <v>0</v>
      </c>
      <c r="Y77" s="119">
        <f>+Actuals!V279</f>
        <v>0</v>
      </c>
      <c r="Z77" s="118">
        <f>+Actuals!W279</f>
        <v>0</v>
      </c>
      <c r="AA77" s="119">
        <f>+Actuals!X279</f>
        <v>0</v>
      </c>
      <c r="AB77" s="118">
        <f>+Actuals!Y279</f>
        <v>0</v>
      </c>
      <c r="AC77" s="119">
        <f>+Actuals!Z279</f>
        <v>0</v>
      </c>
      <c r="AD77" s="118">
        <f>+Actuals!AA279</f>
        <v>0</v>
      </c>
      <c r="AE77" s="119">
        <f>+Actuals!AB279</f>
        <v>0</v>
      </c>
      <c r="AF77" s="118">
        <f>+Actuals!AC279</f>
        <v>0</v>
      </c>
      <c r="AG77" s="119">
        <f>+Actuals!AD279</f>
        <v>0</v>
      </c>
      <c r="AH77" s="118">
        <f>+Actuals!AE279</f>
        <v>0</v>
      </c>
      <c r="AI77" s="119">
        <f>+Actuals!AF279</f>
        <v>0</v>
      </c>
      <c r="AJ77" s="118">
        <f>+Actuals!AG279</f>
        <v>0</v>
      </c>
      <c r="AK77" s="119">
        <f>+Actuals!AH279</f>
        <v>0</v>
      </c>
      <c r="AL77" s="118">
        <f>+Actuals!AI279</f>
        <v>0</v>
      </c>
      <c r="AM77" s="119">
        <f>+Actuals!AJ279</f>
        <v>0</v>
      </c>
      <c r="AN77" s="118">
        <f>+Actuals!AK279</f>
        <v>0</v>
      </c>
      <c r="AO77" s="119">
        <f>+Actuals!AL279</f>
        <v>0</v>
      </c>
    </row>
    <row r="78" spans="1:4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'TIE-OUT'!J78+RECLASS!H78</f>
        <v>0</v>
      </c>
      <c r="G78" s="60">
        <f>'TIE-OUT'!K78+RECLASS!I78</f>
        <v>0</v>
      </c>
      <c r="H78" s="118">
        <f>+Actuals!E280</f>
        <v>0</v>
      </c>
      <c r="I78" s="119">
        <f>+Actuals!F280</f>
        <v>0</v>
      </c>
      <c r="J78" s="118">
        <f>+Actuals!G280</f>
        <v>0</v>
      </c>
      <c r="K78" s="119">
        <f>+Actuals!H280</f>
        <v>0</v>
      </c>
      <c r="L78" s="118">
        <f>+Actuals!I280</f>
        <v>0</v>
      </c>
      <c r="M78" s="119">
        <f>+Actuals!J280</f>
        <v>0</v>
      </c>
      <c r="N78" s="118">
        <f>+Actuals!K280</f>
        <v>0</v>
      </c>
      <c r="O78" s="119">
        <f>+Actuals!L280</f>
        <v>0</v>
      </c>
      <c r="P78" s="118">
        <f>+Actuals!M280</f>
        <v>0</v>
      </c>
      <c r="Q78" s="119">
        <f>+Actuals!N280</f>
        <v>0</v>
      </c>
      <c r="R78" s="118">
        <f>+Actuals!O280</f>
        <v>0</v>
      </c>
      <c r="S78" s="119">
        <f>+Actuals!P280</f>
        <v>0</v>
      </c>
      <c r="T78" s="118">
        <f>+Actuals!Q280</f>
        <v>0</v>
      </c>
      <c r="U78" s="119">
        <f>+Actuals!R280</f>
        <v>0</v>
      </c>
      <c r="V78" s="118">
        <f>+Actuals!S280</f>
        <v>0</v>
      </c>
      <c r="W78" s="119">
        <f>+Actuals!T280</f>
        <v>0</v>
      </c>
      <c r="X78" s="118">
        <f>+Actuals!U280</f>
        <v>0</v>
      </c>
      <c r="Y78" s="119">
        <f>+Actuals!V280</f>
        <v>0</v>
      </c>
      <c r="Z78" s="118">
        <f>+Actuals!W280</f>
        <v>0</v>
      </c>
      <c r="AA78" s="119">
        <f>+Actuals!X280</f>
        <v>0</v>
      </c>
      <c r="AB78" s="118">
        <f>+Actuals!Y280</f>
        <v>0</v>
      </c>
      <c r="AC78" s="119">
        <f>+Actuals!Z280</f>
        <v>0</v>
      </c>
      <c r="AD78" s="118">
        <f>+Actuals!AA280</f>
        <v>0</v>
      </c>
      <c r="AE78" s="119">
        <f>+Actuals!AB280</f>
        <v>0</v>
      </c>
      <c r="AF78" s="118">
        <f>+Actuals!AC280</f>
        <v>0</v>
      </c>
      <c r="AG78" s="119">
        <f>+Actuals!AD280</f>
        <v>0</v>
      </c>
      <c r="AH78" s="118">
        <f>+Actuals!AE280</f>
        <v>0</v>
      </c>
      <c r="AI78" s="119">
        <f>+Actuals!AF280</f>
        <v>0</v>
      </c>
      <c r="AJ78" s="118">
        <f>+Actuals!AG280</f>
        <v>0</v>
      </c>
      <c r="AK78" s="119">
        <f>+Actuals!AH280</f>
        <v>0</v>
      </c>
      <c r="AL78" s="118">
        <f>+Actuals!AI280</f>
        <v>0</v>
      </c>
      <c r="AM78" s="119">
        <f>+Actuals!AJ280</f>
        <v>0</v>
      </c>
      <c r="AN78" s="118">
        <f>+Actuals!AK280</f>
        <v>0</v>
      </c>
      <c r="AO78" s="119">
        <f>+Actuals!AL280</f>
        <v>0</v>
      </c>
    </row>
    <row r="79" spans="1:4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'TIE-OUT'!J79+RECLASS!H79</f>
        <v>0</v>
      </c>
      <c r="G79" s="60">
        <f>'TIE-OUT'!K79+RECLASS!I79</f>
        <v>0</v>
      </c>
      <c r="H79" s="118">
        <f>+Actuals!E281</f>
        <v>0</v>
      </c>
      <c r="I79" s="119">
        <f>+Actuals!F281</f>
        <v>0</v>
      </c>
      <c r="J79" s="118">
        <f>+Actuals!G281</f>
        <v>0</v>
      </c>
      <c r="K79" s="119">
        <f>+Actuals!H281</f>
        <v>0</v>
      </c>
      <c r="L79" s="118">
        <f>+Actuals!I281</f>
        <v>0</v>
      </c>
      <c r="M79" s="119">
        <f>+Actuals!J281</f>
        <v>0</v>
      </c>
      <c r="N79" s="118">
        <f>+Actuals!K281</f>
        <v>0</v>
      </c>
      <c r="O79" s="119">
        <f>+Actuals!L281</f>
        <v>0</v>
      </c>
      <c r="P79" s="118">
        <f>+Actuals!M281</f>
        <v>0</v>
      </c>
      <c r="Q79" s="119">
        <f>+Actuals!N281</f>
        <v>0</v>
      </c>
      <c r="R79" s="118">
        <f>+Actuals!O281</f>
        <v>0</v>
      </c>
      <c r="S79" s="119">
        <f>+Actuals!P281</f>
        <v>0</v>
      </c>
      <c r="T79" s="118">
        <f>+Actuals!Q281</f>
        <v>0</v>
      </c>
      <c r="U79" s="119">
        <f>+Actuals!R281</f>
        <v>0</v>
      </c>
      <c r="V79" s="118">
        <f>+Actuals!S281</f>
        <v>0</v>
      </c>
      <c r="W79" s="119">
        <f>+Actuals!T281</f>
        <v>0</v>
      </c>
      <c r="X79" s="118">
        <f>+Actuals!U281</f>
        <v>0</v>
      </c>
      <c r="Y79" s="119">
        <f>+Actuals!V281</f>
        <v>0</v>
      </c>
      <c r="Z79" s="118">
        <f>+Actuals!W281</f>
        <v>0</v>
      </c>
      <c r="AA79" s="119">
        <f>+Actuals!X281</f>
        <v>0</v>
      </c>
      <c r="AB79" s="118">
        <f>+Actuals!Y281</f>
        <v>0</v>
      </c>
      <c r="AC79" s="119">
        <f>+Actuals!Z281</f>
        <v>0</v>
      </c>
      <c r="AD79" s="118">
        <f>+Actuals!AA281</f>
        <v>0</v>
      </c>
      <c r="AE79" s="119">
        <f>+Actuals!AB281</f>
        <v>0</v>
      </c>
      <c r="AF79" s="118">
        <f>+Actuals!AC281</f>
        <v>0</v>
      </c>
      <c r="AG79" s="119">
        <f>+Actuals!AD281</f>
        <v>0</v>
      </c>
      <c r="AH79" s="118">
        <f>+Actuals!AE281</f>
        <v>0</v>
      </c>
      <c r="AI79" s="119">
        <f>+Actuals!AF281</f>
        <v>0</v>
      </c>
      <c r="AJ79" s="118">
        <f>+Actuals!AG281</f>
        <v>0</v>
      </c>
      <c r="AK79" s="119">
        <f>+Actuals!AH281</f>
        <v>0</v>
      </c>
      <c r="AL79" s="118">
        <f>+Actuals!AI281</f>
        <v>0</v>
      </c>
      <c r="AM79" s="119">
        <f>+Actuals!AJ281</f>
        <v>0</v>
      </c>
      <c r="AN79" s="118">
        <f>+Actuals!AK281</f>
        <v>0</v>
      </c>
      <c r="AO79" s="119">
        <f>+Actuals!AL281</f>
        <v>0</v>
      </c>
    </row>
    <row r="80" spans="1:4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-202500</v>
      </c>
      <c r="F80" s="60">
        <f>'TIE-OUT'!J80+RECLASS!H80</f>
        <v>0</v>
      </c>
      <c r="G80" s="60">
        <f>'TIE-OUT'!K80+RECLASS!I80</f>
        <v>0</v>
      </c>
      <c r="H80" s="118">
        <f>+Actuals!E282</f>
        <v>0</v>
      </c>
      <c r="I80" s="119">
        <f>+Actuals!F282-202500</f>
        <v>-202500</v>
      </c>
      <c r="J80" s="118">
        <f>+Actuals!G282</f>
        <v>0</v>
      </c>
      <c r="K80" s="119">
        <f>+Actuals!H282</f>
        <v>0</v>
      </c>
      <c r="L80" s="118">
        <f>+Actuals!I282</f>
        <v>0</v>
      </c>
      <c r="M80" s="119">
        <f>+Actuals!J282</f>
        <v>0</v>
      </c>
      <c r="N80" s="118">
        <f>+Actuals!K282</f>
        <v>0</v>
      </c>
      <c r="O80" s="119">
        <f>+Actuals!L282</f>
        <v>0</v>
      </c>
      <c r="P80" s="118">
        <f>+Actuals!M282</f>
        <v>0</v>
      </c>
      <c r="Q80" s="119">
        <f>+Actuals!N282</f>
        <v>0</v>
      </c>
      <c r="R80" s="118">
        <f>+Actuals!O282</f>
        <v>0</v>
      </c>
      <c r="S80" s="119">
        <f>+Actuals!P282</f>
        <v>0</v>
      </c>
      <c r="T80" s="118">
        <f>+Actuals!Q282</f>
        <v>0</v>
      </c>
      <c r="U80" s="119">
        <f>+Actuals!R282</f>
        <v>0</v>
      </c>
      <c r="V80" s="118">
        <f>+Actuals!S282</f>
        <v>0</v>
      </c>
      <c r="W80" s="119">
        <f>+Actuals!T282</f>
        <v>0</v>
      </c>
      <c r="X80" s="118">
        <f>+Actuals!U282</f>
        <v>0</v>
      </c>
      <c r="Y80" s="119">
        <f>+Actuals!V282</f>
        <v>0</v>
      </c>
      <c r="Z80" s="118">
        <f>+Actuals!W282</f>
        <v>0</v>
      </c>
      <c r="AA80" s="119">
        <f>+Actuals!X282</f>
        <v>0</v>
      </c>
      <c r="AB80" s="118">
        <f>+Actuals!Y282</f>
        <v>0</v>
      </c>
      <c r="AC80" s="119">
        <f>+Actuals!Z282</f>
        <v>0</v>
      </c>
      <c r="AD80" s="118">
        <f>+Actuals!AA282</f>
        <v>0</v>
      </c>
      <c r="AE80" s="119">
        <f>+Actuals!AB282</f>
        <v>0</v>
      </c>
      <c r="AF80" s="118">
        <f>+Actuals!AC282</f>
        <v>0</v>
      </c>
      <c r="AG80" s="119">
        <f>+Actuals!AD282</f>
        <v>0</v>
      </c>
      <c r="AH80" s="118">
        <f>+Actuals!AE282</f>
        <v>0</v>
      </c>
      <c r="AI80" s="119">
        <f>+Actuals!AF282</f>
        <v>0</v>
      </c>
      <c r="AJ80" s="118">
        <f>+Actuals!AG282</f>
        <v>0</v>
      </c>
      <c r="AK80" s="119">
        <f>+Actuals!AH282</f>
        <v>0</v>
      </c>
      <c r="AL80" s="118">
        <f>+Actuals!AI282</f>
        <v>0</v>
      </c>
      <c r="AM80" s="119">
        <f>+Actuals!AJ282</f>
        <v>0</v>
      </c>
      <c r="AN80" s="118">
        <f>+Actuals!AK282</f>
        <v>0</v>
      </c>
      <c r="AO80" s="119">
        <f>+Actuals!AL282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2449330.04</v>
      </c>
      <c r="F81" s="60">
        <f>'TIE-OUT'!J81+RECLASS!H81</f>
        <v>0</v>
      </c>
      <c r="G81" s="60">
        <f>'TIE-OUT'!K81+RECLASS!I81</f>
        <v>0</v>
      </c>
      <c r="H81" s="118">
        <f>+Actuals!E283</f>
        <v>0</v>
      </c>
      <c r="I81" s="119">
        <f>+Actuals!F283</f>
        <v>228262.05</v>
      </c>
      <c r="J81" s="118">
        <f>+Actuals!G283</f>
        <v>0</v>
      </c>
      <c r="K81" s="119">
        <f>+Actuals!H283</f>
        <v>223543.27</v>
      </c>
      <c r="L81" s="118">
        <f>+Actuals!I283</f>
        <v>0</v>
      </c>
      <c r="M81" s="119">
        <f>+Actuals!J283</f>
        <v>-197425.28</v>
      </c>
      <c r="N81" s="118">
        <f>+Actuals!K283</f>
        <v>0</v>
      </c>
      <c r="O81" s="119">
        <f>+Actuals!L283</f>
        <v>0</v>
      </c>
      <c r="P81" s="118">
        <f>+Actuals!M283</f>
        <v>0</v>
      </c>
      <c r="Q81" s="119">
        <f>868+2194082</f>
        <v>2194950</v>
      </c>
      <c r="R81" s="118">
        <f>+Actuals!O283</f>
        <v>0</v>
      </c>
      <c r="S81" s="119">
        <f>+Actuals!P283</f>
        <v>0</v>
      </c>
      <c r="T81" s="118">
        <f>+Actuals!Q283</f>
        <v>0</v>
      </c>
      <c r="U81" s="119">
        <f>+Actuals!R283</f>
        <v>0</v>
      </c>
      <c r="V81" s="118">
        <f>+Actuals!S283</f>
        <v>0</v>
      </c>
      <c r="W81" s="119">
        <f>+Actuals!T283</f>
        <v>0</v>
      </c>
      <c r="X81" s="118">
        <f>+Actuals!U283</f>
        <v>0</v>
      </c>
      <c r="Y81" s="119">
        <f>+Actuals!V283</f>
        <v>0</v>
      </c>
      <c r="Z81" s="118">
        <f>+Actuals!W283</f>
        <v>0</v>
      </c>
      <c r="AA81" s="119">
        <f>+Actuals!X283</f>
        <v>0</v>
      </c>
      <c r="AB81" s="118">
        <f>+Actuals!Y283</f>
        <v>0</v>
      </c>
      <c r="AC81" s="119">
        <f>+Actuals!Z283</f>
        <v>0</v>
      </c>
      <c r="AD81" s="118">
        <f>+Actuals!AA283</f>
        <v>0</v>
      </c>
      <c r="AE81" s="119">
        <f>+Actuals!AB283</f>
        <v>0</v>
      </c>
      <c r="AF81" s="118">
        <f>+Actuals!AC283</f>
        <v>0</v>
      </c>
      <c r="AG81" s="119">
        <f>+Actuals!AD283</f>
        <v>0</v>
      </c>
      <c r="AH81" s="118">
        <f>+Actuals!AE283</f>
        <v>0</v>
      </c>
      <c r="AI81" s="119">
        <f>+Actuals!AF283</f>
        <v>0</v>
      </c>
      <c r="AJ81" s="118">
        <f>+Actuals!AG283</f>
        <v>0</v>
      </c>
      <c r="AK81" s="119">
        <f>+Actuals!AH283</f>
        <v>0</v>
      </c>
      <c r="AL81" s="118">
        <f>+Actuals!AI283</f>
        <v>0</v>
      </c>
      <c r="AM81" s="119">
        <f>+Actuals!AJ283</f>
        <v>0</v>
      </c>
      <c r="AN81" s="118">
        <f>+Actuals!AK283</f>
        <v>0</v>
      </c>
      <c r="AO81" s="119">
        <f>+Actuals!AL283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176235.80499979563</v>
      </c>
      <c r="F82" s="91">
        <f>F16+F24+F29+F36+F43+F45+F47+F49</f>
        <v>0</v>
      </c>
      <c r="G82" s="92">
        <f>SUM(G72:G81)+G16+G24+G29+G36+G43+G45+G47+G49+G51+G56+G61+G66</f>
        <v>-3018117.76</v>
      </c>
      <c r="H82" s="91">
        <f>H16+H24+H29+H36+H43+H45+H47+H49</f>
        <v>0</v>
      </c>
      <c r="I82" s="92">
        <f>SUM(I72:I81)+I16+I24+I29+I36+I43+I45+I47+I49+I51+I56+I61+I66</f>
        <v>-3718307.1289999825</v>
      </c>
      <c r="J82" s="91">
        <f>J16+J24+J29+J36+J43+J45+J47+J49</f>
        <v>0</v>
      </c>
      <c r="K82" s="137">
        <f>SUM(K72:K81)+K16+K24+K29+K36+K43+K45+K47+K49+K51+K56+K61+K66</f>
        <v>3721652.3319999999</v>
      </c>
      <c r="L82" s="91">
        <f>L16+L24+L29+L36+L43+L45+L47+L49</f>
        <v>0</v>
      </c>
      <c r="M82" s="137">
        <f>SUM(M72:M81)+M16+M24+M29+M36+M43+M45+M47+M49+M51+M56+M61+M66</f>
        <v>-2134461.443</v>
      </c>
      <c r="N82" s="91">
        <f>N16+N24+N29+N36+N43+N45+N47+N49</f>
        <v>0</v>
      </c>
      <c r="O82" s="92">
        <f>SUM(O72:O81)+O16+O24+O29+O36+O43+O45+O47+O49+O51+O56+O61+O66</f>
        <v>4171633.9249999924</v>
      </c>
      <c r="P82" s="91">
        <f>P16+P24+P29+P36+P43+P45+P47+P49</f>
        <v>0</v>
      </c>
      <c r="Q82" s="92">
        <f>SUM(Q72:Q81)+Q16+Q24+Q29+Q36+Q43+Q45+Q47+Q49+Q51+Q56+Q61+Q66</f>
        <v>1661596.8200000005</v>
      </c>
      <c r="R82" s="91">
        <f>R16+R24+R29+R36+R43+R45+R47+R49</f>
        <v>0</v>
      </c>
      <c r="S82" s="92">
        <f>SUM(S72:S81)+S16+S24+S29+S36+S43+S45+S47+S49+S51+S56+S61+S66</f>
        <v>-881858.58000000007</v>
      </c>
      <c r="T82" s="91">
        <f>T16+T24+T29+T36+T43+T45+T47+T49</f>
        <v>0</v>
      </c>
      <c r="U82" s="92">
        <f>SUM(U72:U81)+U16+U24+U29+U36+U43+U45+U47+U49+U51+U56+U61+U66</f>
        <v>374097.64000000007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 t="s">
        <v>164</v>
      </c>
      <c r="B85" s="3"/>
      <c r="F85" s="31"/>
      <c r="G85" s="31"/>
      <c r="H85" s="31"/>
      <c r="I85" s="31"/>
      <c r="K85"/>
      <c r="L85" s="45"/>
    </row>
    <row r="86" spans="1:41" s="3" customFormat="1" x14ac:dyDescent="0.2">
      <c r="A86" s="144"/>
      <c r="C86" s="10" t="s">
        <v>166</v>
      </c>
      <c r="D86" s="145">
        <f t="shared" ref="D86:E88" si="25">SUM(F86,H86,J86,L86,N86,P86,R86,T86,V86,X86,Z86,AB86,AD86)</f>
        <v>0</v>
      </c>
      <c r="E86" s="145">
        <f t="shared" si="25"/>
        <v>65999.69</v>
      </c>
      <c r="F86" s="145">
        <f>'TIE-OUT'!J86+RECLASS!H86</f>
        <v>0</v>
      </c>
      <c r="G86" s="145">
        <f>'TIE-OUT'!K86+RECLASS!I86</f>
        <v>330612.69</v>
      </c>
      <c r="H86" s="145">
        <v>0</v>
      </c>
      <c r="I86" s="145">
        <v>0</v>
      </c>
      <c r="J86" s="145">
        <v>0</v>
      </c>
      <c r="K86" s="145">
        <v>-264613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41" s="3" customFormat="1" x14ac:dyDescent="0.2">
      <c r="A87" s="144"/>
      <c r="C87" s="10" t="s">
        <v>71</v>
      </c>
      <c r="D87" s="146">
        <f t="shared" si="25"/>
        <v>0</v>
      </c>
      <c r="E87" s="146">
        <f t="shared" si="25"/>
        <v>0</v>
      </c>
      <c r="F87" s="146">
        <f>'TIE-OUT'!J87+RECLASS!H87</f>
        <v>0</v>
      </c>
      <c r="G87" s="146">
        <f>'TIE-OUT'!K87+RECLASS!I87</f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41" s="3" customFormat="1" x14ac:dyDescent="0.2">
      <c r="A88" s="144"/>
      <c r="C88" s="10" t="s">
        <v>72</v>
      </c>
      <c r="D88" s="147">
        <f t="shared" si="25"/>
        <v>0</v>
      </c>
      <c r="E88" s="147">
        <f t="shared" si="25"/>
        <v>0</v>
      </c>
      <c r="F88" s="147">
        <f>'TIE-OUT'!J88+RECLASS!H88</f>
        <v>0</v>
      </c>
      <c r="G88" s="147">
        <f>'TIE-OUT'!K88+RECLASS!I88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41" s="127" customFormat="1" ht="20.25" customHeight="1" x14ac:dyDescent="0.2">
      <c r="A89" s="158"/>
      <c r="B89" s="159"/>
      <c r="C89" s="157" t="s">
        <v>169</v>
      </c>
      <c r="D89" s="160">
        <f>SUM(D86:D88)</f>
        <v>0</v>
      </c>
      <c r="E89" s="160">
        <f t="shared" ref="E89:M89" si="26">SUM(E86:E88)</f>
        <v>65999.69</v>
      </c>
      <c r="F89" s="160">
        <f t="shared" si="26"/>
        <v>0</v>
      </c>
      <c r="G89" s="160">
        <f t="shared" si="26"/>
        <v>330612.69</v>
      </c>
      <c r="H89" s="160">
        <f t="shared" si="26"/>
        <v>0</v>
      </c>
      <c r="I89" s="160">
        <f t="shared" si="26"/>
        <v>0</v>
      </c>
      <c r="J89" s="160">
        <f t="shared" si="26"/>
        <v>0</v>
      </c>
      <c r="K89" s="160">
        <f t="shared" si="26"/>
        <v>-264613</v>
      </c>
      <c r="L89" s="160">
        <f t="shared" si="26"/>
        <v>0</v>
      </c>
      <c r="M89" s="160">
        <f t="shared" si="26"/>
        <v>0</v>
      </c>
      <c r="N89" s="160">
        <f t="shared" ref="N89:AE89" si="27">SUM(N86:N88)</f>
        <v>0</v>
      </c>
      <c r="O89" s="160">
        <f t="shared" si="27"/>
        <v>0</v>
      </c>
      <c r="P89" s="160">
        <f t="shared" si="27"/>
        <v>0</v>
      </c>
      <c r="Q89" s="160">
        <f t="shared" si="27"/>
        <v>0</v>
      </c>
      <c r="R89" s="160">
        <f t="shared" si="27"/>
        <v>0</v>
      </c>
      <c r="S89" s="160">
        <f t="shared" si="27"/>
        <v>0</v>
      </c>
      <c r="T89" s="160">
        <f t="shared" si="27"/>
        <v>0</v>
      </c>
      <c r="U89" s="160">
        <f t="shared" si="27"/>
        <v>0</v>
      </c>
      <c r="V89" s="160">
        <f t="shared" si="27"/>
        <v>0</v>
      </c>
      <c r="W89" s="160">
        <f t="shared" si="27"/>
        <v>0</v>
      </c>
      <c r="X89" s="160">
        <f t="shared" si="27"/>
        <v>0</v>
      </c>
      <c r="Y89" s="160">
        <f t="shared" si="27"/>
        <v>0</v>
      </c>
      <c r="Z89" s="160">
        <f t="shared" si="27"/>
        <v>0</v>
      </c>
      <c r="AA89" s="160">
        <f t="shared" si="27"/>
        <v>0</v>
      </c>
      <c r="AB89" s="160">
        <f t="shared" si="27"/>
        <v>0</v>
      </c>
      <c r="AC89" s="160">
        <f t="shared" si="27"/>
        <v>0</v>
      </c>
      <c r="AD89" s="160">
        <f t="shared" si="27"/>
        <v>0</v>
      </c>
      <c r="AE89" s="160">
        <f t="shared" si="27"/>
        <v>0</v>
      </c>
      <c r="AF89" s="160">
        <f t="shared" ref="AF89:AO89" si="28">SUM(AF86:AF88)</f>
        <v>0</v>
      </c>
      <c r="AG89" s="160">
        <f t="shared" si="28"/>
        <v>0</v>
      </c>
      <c r="AH89" s="160">
        <f t="shared" si="28"/>
        <v>0</v>
      </c>
      <c r="AI89" s="160">
        <f t="shared" si="28"/>
        <v>0</v>
      </c>
      <c r="AJ89" s="160">
        <f t="shared" si="28"/>
        <v>0</v>
      </c>
      <c r="AK89" s="160">
        <f t="shared" si="28"/>
        <v>0</v>
      </c>
      <c r="AL89" s="160">
        <f t="shared" si="28"/>
        <v>0</v>
      </c>
      <c r="AM89" s="160">
        <f t="shared" si="28"/>
        <v>0</v>
      </c>
      <c r="AN89" s="160">
        <f t="shared" si="28"/>
        <v>0</v>
      </c>
      <c r="AO89" s="160">
        <f t="shared" si="28"/>
        <v>0</v>
      </c>
    </row>
    <row r="90" spans="1:41" x14ac:dyDescent="0.2">
      <c r="A90" s="4"/>
      <c r="B90" s="3"/>
      <c r="F90" s="31"/>
      <c r="G90" s="31"/>
      <c r="H90" s="31"/>
      <c r="I90" s="31"/>
      <c r="K90"/>
    </row>
    <row r="91" spans="1:41" s="127" customFormat="1" ht="20.25" customHeight="1" x14ac:dyDescent="0.2">
      <c r="A91" s="158"/>
      <c r="B91" s="159"/>
      <c r="C91" s="157" t="s">
        <v>172</v>
      </c>
      <c r="D91" s="160">
        <f>+D82+D89</f>
        <v>0</v>
      </c>
      <c r="E91" s="160">
        <f t="shared" ref="E91:M91" si="29">+E82+E89</f>
        <v>242235.49499979563</v>
      </c>
      <c r="F91" s="160">
        <f t="shared" si="29"/>
        <v>0</v>
      </c>
      <c r="G91" s="160">
        <f t="shared" si="29"/>
        <v>-2687505.07</v>
      </c>
      <c r="H91" s="160">
        <f t="shared" si="29"/>
        <v>0</v>
      </c>
      <c r="I91" s="160">
        <f t="shared" si="29"/>
        <v>-3718307.1289999825</v>
      </c>
      <c r="J91" s="160">
        <f t="shared" si="29"/>
        <v>0</v>
      </c>
      <c r="K91" s="160">
        <f t="shared" si="29"/>
        <v>3457039.3319999999</v>
      </c>
      <c r="L91" s="160">
        <f t="shared" si="29"/>
        <v>0</v>
      </c>
      <c r="M91" s="160">
        <f t="shared" si="29"/>
        <v>-2134461.443</v>
      </c>
      <c r="N91" s="160">
        <f t="shared" ref="N91:AE91" si="30">+N82+N89</f>
        <v>0</v>
      </c>
      <c r="O91" s="160">
        <f t="shared" si="30"/>
        <v>4171633.9249999924</v>
      </c>
      <c r="P91" s="160">
        <f t="shared" si="30"/>
        <v>0</v>
      </c>
      <c r="Q91" s="160">
        <f t="shared" si="30"/>
        <v>1661596.8200000005</v>
      </c>
      <c r="R91" s="160">
        <f t="shared" si="30"/>
        <v>0</v>
      </c>
      <c r="S91" s="160">
        <f t="shared" si="30"/>
        <v>-881858.58000000007</v>
      </c>
      <c r="T91" s="160">
        <f t="shared" si="30"/>
        <v>0</v>
      </c>
      <c r="U91" s="160">
        <f t="shared" si="30"/>
        <v>374097.64000000007</v>
      </c>
      <c r="V91" s="160">
        <f t="shared" si="30"/>
        <v>0</v>
      </c>
      <c r="W91" s="160">
        <f t="shared" si="30"/>
        <v>0</v>
      </c>
      <c r="X91" s="160">
        <f t="shared" si="30"/>
        <v>0</v>
      </c>
      <c r="Y91" s="160">
        <f t="shared" si="30"/>
        <v>0</v>
      </c>
      <c r="Z91" s="160">
        <f t="shared" si="30"/>
        <v>0</v>
      </c>
      <c r="AA91" s="160">
        <f t="shared" si="30"/>
        <v>0</v>
      </c>
      <c r="AB91" s="160">
        <f t="shared" si="30"/>
        <v>0</v>
      </c>
      <c r="AC91" s="160">
        <f t="shared" si="30"/>
        <v>0</v>
      </c>
      <c r="AD91" s="160">
        <f t="shared" si="30"/>
        <v>0</v>
      </c>
      <c r="AE91" s="160">
        <f t="shared" si="30"/>
        <v>0</v>
      </c>
      <c r="AF91" s="160">
        <f t="shared" ref="AF91:AO91" si="31">+AF82+AF89</f>
        <v>0</v>
      </c>
      <c r="AG91" s="160">
        <f t="shared" si="31"/>
        <v>0</v>
      </c>
      <c r="AH91" s="160">
        <f t="shared" si="31"/>
        <v>0</v>
      </c>
      <c r="AI91" s="160">
        <f t="shared" si="31"/>
        <v>0</v>
      </c>
      <c r="AJ91" s="160">
        <f t="shared" si="31"/>
        <v>0</v>
      </c>
      <c r="AK91" s="160">
        <f t="shared" si="31"/>
        <v>0</v>
      </c>
      <c r="AL91" s="160">
        <f t="shared" si="31"/>
        <v>0</v>
      </c>
      <c r="AM91" s="160">
        <f t="shared" si="31"/>
        <v>0</v>
      </c>
      <c r="AN91" s="160">
        <f t="shared" si="31"/>
        <v>0</v>
      </c>
      <c r="AO91" s="160">
        <f t="shared" si="31"/>
        <v>0</v>
      </c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O175"/>
  <sheetViews>
    <sheetView zoomScale="75" workbookViewId="0">
      <pane xSplit="3" ySplit="9" topLeftCell="J10" activePane="bottomRight" state="frozen"/>
      <selection activeCell="T9" sqref="T9"/>
      <selection pane="topRight" activeCell="T9" sqref="T9"/>
      <selection pane="bottomLeft" activeCell="T9" sqref="T9"/>
      <selection pane="bottomRight" activeCell="T9" sqref="T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27" customWidth="1"/>
    <col min="12" max="21" width="15.42578125" customWidth="1"/>
    <col min="22" max="41" width="15.42578125" hidden="1" customWidth="1"/>
    <col min="42" max="62" width="0" hidden="1" customWidth="1"/>
    <col min="102" max="10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">
        <v>221</v>
      </c>
      <c r="M8" s="27"/>
      <c r="N8" s="26" t="s">
        <v>222</v>
      </c>
      <c r="O8" s="27"/>
      <c r="P8" s="26" t="s">
        <v>223</v>
      </c>
      <c r="Q8" s="27"/>
      <c r="R8" s="26" t="s">
        <v>224</v>
      </c>
      <c r="S8" s="27"/>
      <c r="T8" s="26" t="s">
        <v>225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11124</v>
      </c>
      <c r="E11" s="38">
        <f>SUM(G11,I11,K11,M11,O11,Q11,S11,U11,W11,Y11,AA11,AC11,AE11)</f>
        <v>10231.080000000002</v>
      </c>
      <c r="F11" s="58">
        <f>'TIE-OUT'!L11+RECLASS!J11</f>
        <v>0</v>
      </c>
      <c r="G11" s="15">
        <f>'TIE-OUT'!M11+RECLASS!K11</f>
        <v>0</v>
      </c>
      <c r="H11" s="118">
        <f>+Actuals!E44</f>
        <v>0</v>
      </c>
      <c r="I11" s="119">
        <f>+Actuals!F44</f>
        <v>0</v>
      </c>
      <c r="J11" s="118">
        <f>+Actuals!G44+5562</f>
        <v>5562</v>
      </c>
      <c r="K11" s="119">
        <f>+Actuals!H44+15005</f>
        <v>-4773.9199999999983</v>
      </c>
      <c r="L11" s="118">
        <f>+Actuals!I44+5562</f>
        <v>5562</v>
      </c>
      <c r="M11" s="119">
        <f>+Actuals!J44+15005</f>
        <v>15005</v>
      </c>
      <c r="N11" s="118">
        <f>+Actuals!K44</f>
        <v>0</v>
      </c>
      <c r="O11" s="119">
        <f>+Actuals!L44</f>
        <v>0</v>
      </c>
      <c r="P11" s="118">
        <f>+Actuals!M44</f>
        <v>0</v>
      </c>
      <c r="Q11" s="119">
        <f>+Actuals!N44</f>
        <v>0</v>
      </c>
      <c r="R11" s="118">
        <f>+Actuals!O44</f>
        <v>0</v>
      </c>
      <c r="S11" s="119">
        <f>+Actuals!P44</f>
        <v>0</v>
      </c>
      <c r="T11" s="118">
        <f>+Actuals!Q44</f>
        <v>0</v>
      </c>
      <c r="U11" s="119">
        <f>+Actuals!R44</f>
        <v>0</v>
      </c>
      <c r="V11" s="118">
        <f>+Actuals!S44</f>
        <v>0</v>
      </c>
      <c r="W11" s="119">
        <f>+Actuals!T44</f>
        <v>0</v>
      </c>
      <c r="X11" s="118">
        <f>+Actuals!U44</f>
        <v>0</v>
      </c>
      <c r="Y11" s="119">
        <f>+Actuals!V44</f>
        <v>0</v>
      </c>
      <c r="Z11" s="118">
        <f>+Actuals!W44</f>
        <v>0</v>
      </c>
      <c r="AA11" s="119">
        <f>+Actuals!X44</f>
        <v>0</v>
      </c>
      <c r="AB11" s="118">
        <f>+Actuals!Y44</f>
        <v>0</v>
      </c>
      <c r="AC11" s="119">
        <f>+Actuals!Z44</f>
        <v>0</v>
      </c>
      <c r="AD11" s="118">
        <f>+Actuals!AA44</f>
        <v>0</v>
      </c>
      <c r="AE11" s="119">
        <f>+Actuals!AB44</f>
        <v>0</v>
      </c>
      <c r="AF11" s="118">
        <f>+Actuals!AC44</f>
        <v>0</v>
      </c>
      <c r="AG11" s="119">
        <f>+Actuals!AD44</f>
        <v>0</v>
      </c>
      <c r="AH11" s="118">
        <f>+Actuals!AE44</f>
        <v>0</v>
      </c>
      <c r="AI11" s="119">
        <f>+Actuals!AF44</f>
        <v>0</v>
      </c>
      <c r="AJ11" s="118">
        <f>+Actuals!AG44</f>
        <v>0</v>
      </c>
      <c r="AK11" s="119">
        <f>+Actuals!AH44</f>
        <v>0</v>
      </c>
      <c r="AL11" s="118">
        <f>+Actuals!AI44</f>
        <v>0</v>
      </c>
      <c r="AM11" s="119">
        <f>+Actuals!AJ44</f>
        <v>0</v>
      </c>
      <c r="AN11" s="118">
        <f>+Actuals!AK44</f>
        <v>0</v>
      </c>
      <c r="AO11" s="119">
        <f>+Actuals!AL44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-147054.67000000001</v>
      </c>
      <c r="F12" s="58">
        <f>'TIE-OUT'!L12+RECLASS!J12</f>
        <v>0</v>
      </c>
      <c r="G12" s="15">
        <f>'TIE-OUT'!M12+RECLASS!K12</f>
        <v>-147054.67000000001</v>
      </c>
      <c r="H12" s="118">
        <f>+Actuals!E45</f>
        <v>0</v>
      </c>
      <c r="I12" s="119">
        <f>+Actuals!F45</f>
        <v>0</v>
      </c>
      <c r="J12" s="118">
        <f>+Actuals!G45</f>
        <v>0</v>
      </c>
      <c r="K12" s="119">
        <f>+Actuals!H45</f>
        <v>0</v>
      </c>
      <c r="L12" s="118">
        <f>+Actuals!I45</f>
        <v>0</v>
      </c>
      <c r="M12" s="119"/>
      <c r="N12" s="118">
        <f>+Actuals!K45</f>
        <v>0</v>
      </c>
      <c r="O12" s="119">
        <f>+Actuals!L45</f>
        <v>0</v>
      </c>
      <c r="P12" s="118">
        <f>+Actuals!M45</f>
        <v>0</v>
      </c>
      <c r="Q12" s="119">
        <f>+Actuals!N45</f>
        <v>0</v>
      </c>
      <c r="R12" s="118">
        <f>+Actuals!O45</f>
        <v>0</v>
      </c>
      <c r="S12" s="119">
        <f>+Actuals!P45</f>
        <v>0</v>
      </c>
      <c r="T12" s="118">
        <f>+Actuals!Q45</f>
        <v>0</v>
      </c>
      <c r="U12" s="119">
        <f>+Actuals!R45</f>
        <v>0</v>
      </c>
      <c r="V12" s="118">
        <f>+Actuals!S45</f>
        <v>0</v>
      </c>
      <c r="W12" s="119">
        <f>+Actuals!T45</f>
        <v>0</v>
      </c>
      <c r="X12" s="118">
        <f>+Actuals!U45</f>
        <v>0</v>
      </c>
      <c r="Y12" s="119">
        <f>+Actuals!V45</f>
        <v>0</v>
      </c>
      <c r="Z12" s="118">
        <f>+Actuals!W45</f>
        <v>0</v>
      </c>
      <c r="AA12" s="119">
        <f>+Actuals!X45</f>
        <v>0</v>
      </c>
      <c r="AB12" s="118">
        <f>+Actuals!Y45</f>
        <v>0</v>
      </c>
      <c r="AC12" s="119">
        <f>+Actuals!Z45</f>
        <v>0</v>
      </c>
      <c r="AD12" s="118">
        <f>+Actuals!AA45</f>
        <v>0</v>
      </c>
      <c r="AE12" s="119">
        <f>+Actuals!AB45</f>
        <v>0</v>
      </c>
      <c r="AF12" s="118">
        <f>+Actuals!AC45</f>
        <v>0</v>
      </c>
      <c r="AG12" s="119">
        <f>+Actuals!AD45</f>
        <v>0</v>
      </c>
      <c r="AH12" s="118">
        <f>+Actuals!AE45</f>
        <v>0</v>
      </c>
      <c r="AI12" s="119">
        <f>+Actuals!AF45</f>
        <v>0</v>
      </c>
      <c r="AJ12" s="118">
        <f>+Actuals!AG45</f>
        <v>0</v>
      </c>
      <c r="AK12" s="119">
        <f>+Actuals!AH45</f>
        <v>0</v>
      </c>
      <c r="AL12" s="118">
        <f>+Actuals!AI45</f>
        <v>0</v>
      </c>
      <c r="AM12" s="119">
        <f>+Actuals!AJ45</f>
        <v>0</v>
      </c>
      <c r="AN12" s="118">
        <f>+Actuals!AK45</f>
        <v>0</v>
      </c>
      <c r="AO12" s="119">
        <f>+Actuals!AL45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'TIE-OUT'!L13+RECLASS!J13</f>
        <v>0</v>
      </c>
      <c r="G13" s="15">
        <f>'TIE-OUT'!M13+RECLASS!K13</f>
        <v>0</v>
      </c>
      <c r="H13" s="118">
        <f>+Actuals!E46</f>
        <v>0</v>
      </c>
      <c r="I13" s="119">
        <f>+Actuals!F46</f>
        <v>0</v>
      </c>
      <c r="J13" s="118">
        <f>+Actuals!G46</f>
        <v>0</v>
      </c>
      <c r="K13" s="119">
        <f>+Actuals!H46</f>
        <v>0</v>
      </c>
      <c r="L13" s="118">
        <f>+Actuals!I46</f>
        <v>0</v>
      </c>
      <c r="M13" s="119">
        <f>+Actuals!J46</f>
        <v>0</v>
      </c>
      <c r="N13" s="118">
        <f>+Actuals!K46</f>
        <v>0</v>
      </c>
      <c r="O13" s="119">
        <f>+Actuals!L46</f>
        <v>0</v>
      </c>
      <c r="P13" s="118">
        <f>+Actuals!M46</f>
        <v>0</v>
      </c>
      <c r="Q13" s="119">
        <f>+Actuals!N46</f>
        <v>0</v>
      </c>
      <c r="R13" s="118">
        <f>+Actuals!O46</f>
        <v>0</v>
      </c>
      <c r="S13" s="119">
        <f>+Actuals!P46</f>
        <v>0</v>
      </c>
      <c r="T13" s="118">
        <f>+Actuals!Q46</f>
        <v>0</v>
      </c>
      <c r="U13" s="119">
        <f>+Actuals!R46</f>
        <v>0</v>
      </c>
      <c r="V13" s="118">
        <f>+Actuals!S46</f>
        <v>0</v>
      </c>
      <c r="W13" s="119">
        <f>+Actuals!T46</f>
        <v>0</v>
      </c>
      <c r="X13" s="118">
        <f>+Actuals!U46</f>
        <v>0</v>
      </c>
      <c r="Y13" s="119">
        <f>+Actuals!V46</f>
        <v>0</v>
      </c>
      <c r="Z13" s="118">
        <f>+Actuals!W46</f>
        <v>0</v>
      </c>
      <c r="AA13" s="119">
        <f>+Actuals!X46</f>
        <v>0</v>
      </c>
      <c r="AB13" s="118">
        <f>+Actuals!Y46</f>
        <v>0</v>
      </c>
      <c r="AC13" s="119">
        <f>+Actuals!Z46</f>
        <v>0</v>
      </c>
      <c r="AD13" s="118">
        <f>+Actuals!AA46</f>
        <v>0</v>
      </c>
      <c r="AE13" s="119">
        <f>+Actuals!AB46</f>
        <v>0</v>
      </c>
      <c r="AF13" s="118">
        <f>+Actuals!AC46</f>
        <v>0</v>
      </c>
      <c r="AG13" s="119">
        <f>+Actuals!AD46</f>
        <v>0</v>
      </c>
      <c r="AH13" s="118">
        <f>+Actuals!AE46</f>
        <v>0</v>
      </c>
      <c r="AI13" s="119">
        <f>+Actuals!AF46</f>
        <v>0</v>
      </c>
      <c r="AJ13" s="118">
        <f>+Actuals!AG46</f>
        <v>0</v>
      </c>
      <c r="AK13" s="119">
        <f>+Actuals!AH46</f>
        <v>0</v>
      </c>
      <c r="AL13" s="118">
        <f>+Actuals!AI46</f>
        <v>0</v>
      </c>
      <c r="AM13" s="119">
        <f>+Actuals!AJ46</f>
        <v>0</v>
      </c>
      <c r="AN13" s="118">
        <f>+Actuals!AK46</f>
        <v>0</v>
      </c>
      <c r="AO13" s="119">
        <f>+Actuals!AL46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'TIE-OUT'!L14+RECLASS!J14</f>
        <v>0</v>
      </c>
      <c r="G14" s="15">
        <f>'TIE-OUT'!M14+RECLASS!K14</f>
        <v>0</v>
      </c>
      <c r="H14" s="118">
        <f>+Actuals!E47</f>
        <v>0</v>
      </c>
      <c r="I14" s="119">
        <f>+Actuals!F47</f>
        <v>0</v>
      </c>
      <c r="J14" s="118">
        <f>+Actuals!G47</f>
        <v>0</v>
      </c>
      <c r="K14" s="119">
        <f>+Actuals!H47</f>
        <v>0</v>
      </c>
      <c r="L14" s="118">
        <f>+Actuals!I47</f>
        <v>0</v>
      </c>
      <c r="M14" s="119">
        <f>+Actuals!J47</f>
        <v>0</v>
      </c>
      <c r="N14" s="118">
        <f>+Actuals!K47</f>
        <v>0</v>
      </c>
      <c r="O14" s="119">
        <f>+Actuals!L47</f>
        <v>0</v>
      </c>
      <c r="P14" s="118">
        <f>+Actuals!M47</f>
        <v>0</v>
      </c>
      <c r="Q14" s="119">
        <f>+Actuals!N47</f>
        <v>0</v>
      </c>
      <c r="R14" s="118">
        <f>+Actuals!O47</f>
        <v>0</v>
      </c>
      <c r="S14" s="119">
        <f>+Actuals!P47</f>
        <v>0</v>
      </c>
      <c r="T14" s="118">
        <f>+Actuals!Q47</f>
        <v>0</v>
      </c>
      <c r="U14" s="119">
        <f>+Actuals!R47</f>
        <v>0</v>
      </c>
      <c r="V14" s="118">
        <f>+Actuals!S47</f>
        <v>0</v>
      </c>
      <c r="W14" s="119">
        <f>+Actuals!T47</f>
        <v>0</v>
      </c>
      <c r="X14" s="118">
        <f>+Actuals!U47</f>
        <v>0</v>
      </c>
      <c r="Y14" s="119">
        <f>+Actuals!V47</f>
        <v>0</v>
      </c>
      <c r="Z14" s="118">
        <f>+Actuals!W47</f>
        <v>0</v>
      </c>
      <c r="AA14" s="119">
        <f>+Actuals!X47</f>
        <v>0</v>
      </c>
      <c r="AB14" s="118">
        <f>+Actuals!Y47</f>
        <v>0</v>
      </c>
      <c r="AC14" s="119">
        <f>+Actuals!Z47</f>
        <v>0</v>
      </c>
      <c r="AD14" s="118">
        <f>+Actuals!AA47</f>
        <v>0</v>
      </c>
      <c r="AE14" s="119">
        <f>+Actuals!AB47</f>
        <v>0</v>
      </c>
      <c r="AF14" s="118">
        <f>+Actuals!AC47</f>
        <v>0</v>
      </c>
      <c r="AG14" s="119">
        <f>+Actuals!AD47</f>
        <v>0</v>
      </c>
      <c r="AH14" s="118">
        <f>+Actuals!AE47</f>
        <v>0</v>
      </c>
      <c r="AI14" s="119">
        <f>+Actuals!AF47</f>
        <v>0</v>
      </c>
      <c r="AJ14" s="118">
        <f>+Actuals!AG47</f>
        <v>0</v>
      </c>
      <c r="AK14" s="119">
        <f>+Actuals!AH47</f>
        <v>0</v>
      </c>
      <c r="AL14" s="118">
        <f>+Actuals!AI47</f>
        <v>0</v>
      </c>
      <c r="AM14" s="119">
        <f>+Actuals!AJ47</f>
        <v>0</v>
      </c>
      <c r="AN14" s="118">
        <f>+Actuals!AK47</f>
        <v>0</v>
      </c>
      <c r="AO14" s="119">
        <f>+Actuals!AL47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'TIE-OUT'!L15+RECLASS!J15</f>
        <v>0</v>
      </c>
      <c r="G15" s="98">
        <f>'TIE-OUT'!M15+RECLASS!K15</f>
        <v>0</v>
      </c>
      <c r="H15" s="118">
        <f>+Actuals!E48</f>
        <v>0</v>
      </c>
      <c r="I15" s="119">
        <f>+Actuals!F48</f>
        <v>0</v>
      </c>
      <c r="J15" s="118">
        <f>+Actuals!G48</f>
        <v>0</v>
      </c>
      <c r="K15" s="119">
        <f>+Actuals!H48</f>
        <v>0</v>
      </c>
      <c r="L15" s="118">
        <f>+Actuals!I48</f>
        <v>0</v>
      </c>
      <c r="M15" s="119">
        <f>+Actuals!J48</f>
        <v>0</v>
      </c>
      <c r="N15" s="118">
        <f>+Actuals!K48</f>
        <v>0</v>
      </c>
      <c r="O15" s="119">
        <f>+Actuals!L48</f>
        <v>0</v>
      </c>
      <c r="P15" s="118">
        <f>+Actuals!M48</f>
        <v>0</v>
      </c>
      <c r="Q15" s="119">
        <f>+Actuals!N48</f>
        <v>0</v>
      </c>
      <c r="R15" s="118">
        <f>+Actuals!O48</f>
        <v>0</v>
      </c>
      <c r="S15" s="119">
        <f>+Actuals!P48</f>
        <v>0</v>
      </c>
      <c r="T15" s="118">
        <f>+Actuals!Q48</f>
        <v>0</v>
      </c>
      <c r="U15" s="119">
        <f>+Actuals!R48</f>
        <v>0</v>
      </c>
      <c r="V15" s="118">
        <f>+Actuals!S48</f>
        <v>0</v>
      </c>
      <c r="W15" s="119">
        <f>+Actuals!T48</f>
        <v>0</v>
      </c>
      <c r="X15" s="118">
        <f>+Actuals!U48</f>
        <v>0</v>
      </c>
      <c r="Y15" s="119">
        <f>+Actuals!V48</f>
        <v>0</v>
      </c>
      <c r="Z15" s="118">
        <f>+Actuals!W48</f>
        <v>0</v>
      </c>
      <c r="AA15" s="119">
        <f>+Actuals!X48</f>
        <v>0</v>
      </c>
      <c r="AB15" s="118">
        <f>+Actuals!Y48</f>
        <v>0</v>
      </c>
      <c r="AC15" s="119">
        <f>+Actuals!Z48</f>
        <v>0</v>
      </c>
      <c r="AD15" s="118">
        <f>+Actuals!AA48</f>
        <v>0</v>
      </c>
      <c r="AE15" s="119">
        <f>+Actuals!AB48</f>
        <v>0</v>
      </c>
      <c r="AF15" s="118">
        <f>+Actuals!AC48</f>
        <v>0</v>
      </c>
      <c r="AG15" s="119">
        <f>+Actuals!AD48</f>
        <v>0</v>
      </c>
      <c r="AH15" s="118">
        <f>+Actuals!AE48</f>
        <v>0</v>
      </c>
      <c r="AI15" s="119">
        <f>+Actuals!AF48</f>
        <v>0</v>
      </c>
      <c r="AJ15" s="118">
        <f>+Actuals!AG48</f>
        <v>0</v>
      </c>
      <c r="AK15" s="119">
        <f>+Actuals!AH48</f>
        <v>0</v>
      </c>
      <c r="AL15" s="118">
        <f>+Actuals!AI48</f>
        <v>0</v>
      </c>
      <c r="AM15" s="119">
        <f>+Actuals!AJ48</f>
        <v>0</v>
      </c>
      <c r="AN15" s="118">
        <f>+Actuals!AK48</f>
        <v>0</v>
      </c>
      <c r="AO15" s="119">
        <f>+Actuals!AL48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11124</v>
      </c>
      <c r="E16" s="39">
        <f t="shared" si="1"/>
        <v>-136823.59000000003</v>
      </c>
      <c r="F16" s="59">
        <f t="shared" si="1"/>
        <v>0</v>
      </c>
      <c r="G16" s="23">
        <f t="shared" si="1"/>
        <v>-147054.67000000001</v>
      </c>
      <c r="H16" s="61">
        <f t="shared" si="1"/>
        <v>0</v>
      </c>
      <c r="I16" s="39">
        <f t="shared" si="1"/>
        <v>0</v>
      </c>
      <c r="J16" s="61">
        <f t="shared" ref="J16:AO16" si="2">SUM(J11:J15)</f>
        <v>5562</v>
      </c>
      <c r="K16" s="39">
        <f t="shared" si="2"/>
        <v>-4773.9199999999983</v>
      </c>
      <c r="L16" s="61">
        <f>SUM(L11:L15)</f>
        <v>5562</v>
      </c>
      <c r="M16" s="39">
        <f>SUM(M11:M15)</f>
        <v>15005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84">
        <f>'TIE-OUT'!L19+RECLASS!J19</f>
        <v>0</v>
      </c>
      <c r="G19" s="85">
        <f>'TIE-OUT'!M19+RECLASS!K19</f>
        <v>0</v>
      </c>
      <c r="H19" s="118">
        <f>+Actuals!E49</f>
        <v>0</v>
      </c>
      <c r="I19" s="119">
        <f>+Actuals!F49</f>
        <v>0</v>
      </c>
      <c r="J19" s="118">
        <f>+Actuals!G49</f>
        <v>0</v>
      </c>
      <c r="K19" s="119">
        <f>+Actuals!H49</f>
        <v>0</v>
      </c>
      <c r="L19" s="118">
        <f>+Actuals!I49</f>
        <v>0</v>
      </c>
      <c r="M19" s="119">
        <f>+Actuals!J49</f>
        <v>0</v>
      </c>
      <c r="N19" s="118">
        <f>+Actuals!K49</f>
        <v>0</v>
      </c>
      <c r="O19" s="119">
        <f>+Actuals!L49</f>
        <v>0</v>
      </c>
      <c r="P19" s="118">
        <f>+Actuals!M49</f>
        <v>0</v>
      </c>
      <c r="Q19" s="119">
        <f>+Actuals!N49</f>
        <v>0</v>
      </c>
      <c r="R19" s="118">
        <f>+Actuals!O49</f>
        <v>0</v>
      </c>
      <c r="S19" s="119">
        <f>+Actuals!P49</f>
        <v>0</v>
      </c>
      <c r="T19" s="118">
        <f>+Actuals!Q49</f>
        <v>0</v>
      </c>
      <c r="U19" s="119">
        <f>+Actuals!R49</f>
        <v>0</v>
      </c>
      <c r="V19" s="118">
        <f>+Actuals!S49</f>
        <v>0</v>
      </c>
      <c r="W19" s="119">
        <f>+Actuals!T49</f>
        <v>0</v>
      </c>
      <c r="X19" s="118">
        <f>+Actuals!U49</f>
        <v>0</v>
      </c>
      <c r="Y19" s="119">
        <f>+Actuals!V49</f>
        <v>0</v>
      </c>
      <c r="Z19" s="118">
        <f>+Actuals!W49</f>
        <v>0</v>
      </c>
      <c r="AA19" s="119">
        <f>+Actuals!X49</f>
        <v>0</v>
      </c>
      <c r="AB19" s="118">
        <f>+Actuals!Y49</f>
        <v>0</v>
      </c>
      <c r="AC19" s="119">
        <f>+Actuals!Z49</f>
        <v>0</v>
      </c>
      <c r="AD19" s="118">
        <f>+Actuals!AA49</f>
        <v>0</v>
      </c>
      <c r="AE19" s="119">
        <f>+Actuals!AB49</f>
        <v>0</v>
      </c>
      <c r="AF19" s="118">
        <f>+Actuals!AC49</f>
        <v>0</v>
      </c>
      <c r="AG19" s="119">
        <f>+Actuals!AD49</f>
        <v>0</v>
      </c>
      <c r="AH19" s="118">
        <f>+Actuals!AE49</f>
        <v>0</v>
      </c>
      <c r="AI19" s="119">
        <f>+Actuals!AF49</f>
        <v>0</v>
      </c>
      <c r="AJ19" s="118">
        <f>+Actuals!AG49</f>
        <v>0</v>
      </c>
      <c r="AK19" s="119">
        <f>+Actuals!AH49</f>
        <v>0</v>
      </c>
      <c r="AL19" s="118">
        <f>+Actuals!AI49</f>
        <v>0</v>
      </c>
      <c r="AM19" s="119">
        <f>+Actuals!AJ49</f>
        <v>0</v>
      </c>
      <c r="AN19" s="118">
        <f>+Actuals!AK49</f>
        <v>0</v>
      </c>
      <c r="AO19" s="119">
        <f>+Actuals!AL49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-65719.960000000006</v>
      </c>
      <c r="F20" s="58">
        <f>'TIE-OUT'!L20+RECLASS!J20</f>
        <v>0</v>
      </c>
      <c r="G20" s="15">
        <f>'TIE-OUT'!M20+RECLASS!K20</f>
        <v>-65719.960000000006</v>
      </c>
      <c r="H20" s="118">
        <f>+Actuals!E50</f>
        <v>0</v>
      </c>
      <c r="I20" s="119">
        <f>+Actuals!F50</f>
        <v>0</v>
      </c>
      <c r="J20" s="118">
        <f>+Actuals!G50</f>
        <v>0</v>
      </c>
      <c r="K20" s="119">
        <f>+Actuals!H50</f>
        <v>0</v>
      </c>
      <c r="L20" s="118">
        <f>+Actuals!I50</f>
        <v>0</v>
      </c>
      <c r="M20" s="119">
        <f>+Actuals!J50</f>
        <v>0</v>
      </c>
      <c r="N20" s="118">
        <f>+Actuals!K50</f>
        <v>0</v>
      </c>
      <c r="O20" s="119">
        <f>+Actuals!L50</f>
        <v>0</v>
      </c>
      <c r="P20" s="118">
        <f>+Actuals!M50</f>
        <v>0</v>
      </c>
      <c r="Q20" s="119">
        <f>+Actuals!N50</f>
        <v>0</v>
      </c>
      <c r="R20" s="118">
        <f>+Actuals!O50</f>
        <v>0</v>
      </c>
      <c r="S20" s="119">
        <f>+Actuals!P50</f>
        <v>0</v>
      </c>
      <c r="T20" s="118">
        <f>+Actuals!Q50</f>
        <v>0</v>
      </c>
      <c r="U20" s="119">
        <f>+Actuals!R50</f>
        <v>0</v>
      </c>
      <c r="V20" s="118">
        <f>+Actuals!S50</f>
        <v>0</v>
      </c>
      <c r="W20" s="119">
        <f>+Actuals!T50</f>
        <v>0</v>
      </c>
      <c r="X20" s="118">
        <f>+Actuals!U50</f>
        <v>0</v>
      </c>
      <c r="Y20" s="119">
        <f>+Actuals!V50</f>
        <v>0</v>
      </c>
      <c r="Z20" s="118">
        <f>+Actuals!W50</f>
        <v>0</v>
      </c>
      <c r="AA20" s="119">
        <f>+Actuals!X50</f>
        <v>0</v>
      </c>
      <c r="AB20" s="118">
        <f>+Actuals!Y50</f>
        <v>0</v>
      </c>
      <c r="AC20" s="119">
        <f>+Actuals!Z50</f>
        <v>0</v>
      </c>
      <c r="AD20" s="118">
        <f>+Actuals!AA50</f>
        <v>0</v>
      </c>
      <c r="AE20" s="119">
        <f>+Actuals!AB50</f>
        <v>0</v>
      </c>
      <c r="AF20" s="118">
        <f>+Actuals!AC50</f>
        <v>0</v>
      </c>
      <c r="AG20" s="119">
        <f>+Actuals!AD50</f>
        <v>0</v>
      </c>
      <c r="AH20" s="118">
        <f>+Actuals!AE50</f>
        <v>0</v>
      </c>
      <c r="AI20" s="119">
        <f>+Actuals!AF50</f>
        <v>0</v>
      </c>
      <c r="AJ20" s="118">
        <f>+Actuals!AG50</f>
        <v>0</v>
      </c>
      <c r="AK20" s="119">
        <f>+Actuals!AH50</f>
        <v>0</v>
      </c>
      <c r="AL20" s="118">
        <f>+Actuals!AI50</f>
        <v>0</v>
      </c>
      <c r="AM20" s="119">
        <f>+Actuals!AJ50</f>
        <v>0</v>
      </c>
      <c r="AN20" s="118">
        <f>+Actuals!AK50</f>
        <v>0</v>
      </c>
      <c r="AO20" s="119">
        <f>+Actuals!AL50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'TIE-OUT'!L21+RECLASS!J21</f>
        <v>0</v>
      </c>
      <c r="G21" s="15">
        <f>'TIE-OUT'!M21+RECLASS!K21</f>
        <v>0</v>
      </c>
      <c r="H21" s="118">
        <f>+Actuals!E51</f>
        <v>0</v>
      </c>
      <c r="I21" s="119">
        <f>+Actuals!F51</f>
        <v>0</v>
      </c>
      <c r="J21" s="118">
        <f>+Actuals!G51</f>
        <v>0</v>
      </c>
      <c r="K21" s="119">
        <f>+Actuals!H51</f>
        <v>0</v>
      </c>
      <c r="L21" s="118">
        <f>+Actuals!I51</f>
        <v>0</v>
      </c>
      <c r="M21" s="119">
        <f>+Actuals!J51</f>
        <v>0</v>
      </c>
      <c r="N21" s="118">
        <f>+Actuals!K51</f>
        <v>0</v>
      </c>
      <c r="O21" s="119">
        <f>+Actuals!L51</f>
        <v>0</v>
      </c>
      <c r="P21" s="118">
        <f>+Actuals!M51</f>
        <v>0</v>
      </c>
      <c r="Q21" s="119">
        <f>+Actuals!N51</f>
        <v>0</v>
      </c>
      <c r="R21" s="118">
        <f>+Actuals!O51</f>
        <v>0</v>
      </c>
      <c r="S21" s="119">
        <f>+Actuals!P51</f>
        <v>0</v>
      </c>
      <c r="T21" s="118">
        <f>+Actuals!Q51</f>
        <v>0</v>
      </c>
      <c r="U21" s="119">
        <f>+Actuals!R51</f>
        <v>0</v>
      </c>
      <c r="V21" s="118">
        <f>+Actuals!S51</f>
        <v>0</v>
      </c>
      <c r="W21" s="119">
        <f>+Actuals!T51</f>
        <v>0</v>
      </c>
      <c r="X21" s="118">
        <f>+Actuals!U51</f>
        <v>0</v>
      </c>
      <c r="Y21" s="119">
        <f>+Actuals!V51</f>
        <v>0</v>
      </c>
      <c r="Z21" s="118">
        <f>+Actuals!W51</f>
        <v>0</v>
      </c>
      <c r="AA21" s="119">
        <f>+Actuals!X51</f>
        <v>0</v>
      </c>
      <c r="AB21" s="118">
        <f>+Actuals!Y51</f>
        <v>0</v>
      </c>
      <c r="AC21" s="119">
        <f>+Actuals!Z51</f>
        <v>0</v>
      </c>
      <c r="AD21" s="118">
        <f>+Actuals!AA51</f>
        <v>0</v>
      </c>
      <c r="AE21" s="119">
        <f>+Actuals!AB51</f>
        <v>0</v>
      </c>
      <c r="AF21" s="118">
        <f>+Actuals!AC51</f>
        <v>0</v>
      </c>
      <c r="AG21" s="119">
        <f>+Actuals!AD51</f>
        <v>0</v>
      </c>
      <c r="AH21" s="118">
        <f>+Actuals!AE51</f>
        <v>0</v>
      </c>
      <c r="AI21" s="119">
        <f>+Actuals!AF51</f>
        <v>0</v>
      </c>
      <c r="AJ21" s="118">
        <f>+Actuals!AG51</f>
        <v>0</v>
      </c>
      <c r="AK21" s="119">
        <f>+Actuals!AH51</f>
        <v>0</v>
      </c>
      <c r="AL21" s="118">
        <f>+Actuals!AI51</f>
        <v>0</v>
      </c>
      <c r="AM21" s="119">
        <f>+Actuals!AJ51</f>
        <v>0</v>
      </c>
      <c r="AN21" s="118">
        <f>+Actuals!AK51</f>
        <v>0</v>
      </c>
      <c r="AO21" s="119">
        <f>+Actuals!AL51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'TIE-OUT'!L22+RECLASS!J22</f>
        <v>0</v>
      </c>
      <c r="G22" s="15">
        <f>'TIE-OUT'!M22+RECLASS!K22</f>
        <v>0</v>
      </c>
      <c r="H22" s="118">
        <f>+Actuals!E52</f>
        <v>0</v>
      </c>
      <c r="I22" s="119">
        <f>+Actuals!F52</f>
        <v>0</v>
      </c>
      <c r="J22" s="118">
        <f>+Actuals!G52</f>
        <v>0</v>
      </c>
      <c r="K22" s="119">
        <f>+Actuals!H52</f>
        <v>0</v>
      </c>
      <c r="L22" s="118">
        <f>+Actuals!I52</f>
        <v>0</v>
      </c>
      <c r="M22" s="119">
        <f>+Actuals!J52</f>
        <v>0</v>
      </c>
      <c r="N22" s="118">
        <f>+Actuals!K52</f>
        <v>0</v>
      </c>
      <c r="O22" s="119">
        <f>+Actuals!L52</f>
        <v>0</v>
      </c>
      <c r="P22" s="118">
        <f>+Actuals!M52</f>
        <v>0</v>
      </c>
      <c r="Q22" s="119">
        <f>+Actuals!N52</f>
        <v>0</v>
      </c>
      <c r="R22" s="118">
        <f>+Actuals!O52</f>
        <v>0</v>
      </c>
      <c r="S22" s="119">
        <f>+Actuals!P52</f>
        <v>0</v>
      </c>
      <c r="T22" s="118">
        <f>+Actuals!Q52</f>
        <v>0</v>
      </c>
      <c r="U22" s="119">
        <f>+Actuals!R52</f>
        <v>0</v>
      </c>
      <c r="V22" s="118">
        <f>+Actuals!S52</f>
        <v>0</v>
      </c>
      <c r="W22" s="119">
        <f>+Actuals!T52</f>
        <v>0</v>
      </c>
      <c r="X22" s="118">
        <f>+Actuals!U52</f>
        <v>0</v>
      </c>
      <c r="Y22" s="119">
        <f>+Actuals!V52</f>
        <v>0</v>
      </c>
      <c r="Z22" s="118">
        <f>+Actuals!W52</f>
        <v>0</v>
      </c>
      <c r="AA22" s="119">
        <f>+Actuals!X52</f>
        <v>0</v>
      </c>
      <c r="AB22" s="118">
        <f>+Actuals!Y52</f>
        <v>0</v>
      </c>
      <c r="AC22" s="119">
        <f>+Actuals!Z52</f>
        <v>0</v>
      </c>
      <c r="AD22" s="118">
        <f>+Actuals!AA52</f>
        <v>0</v>
      </c>
      <c r="AE22" s="119">
        <f>+Actuals!AB52</f>
        <v>0</v>
      </c>
      <c r="AF22" s="118">
        <f>+Actuals!AC52</f>
        <v>0</v>
      </c>
      <c r="AG22" s="119">
        <f>+Actuals!AD52</f>
        <v>0</v>
      </c>
      <c r="AH22" s="118">
        <f>+Actuals!AE52</f>
        <v>0</v>
      </c>
      <c r="AI22" s="119">
        <f>+Actuals!AF52</f>
        <v>0</v>
      </c>
      <c r="AJ22" s="118">
        <f>+Actuals!AG52</f>
        <v>0</v>
      </c>
      <c r="AK22" s="119">
        <f>+Actuals!AH52</f>
        <v>0</v>
      </c>
      <c r="AL22" s="118">
        <f>+Actuals!AI52</f>
        <v>0</v>
      </c>
      <c r="AM22" s="119">
        <f>+Actuals!AJ52</f>
        <v>0</v>
      </c>
      <c r="AN22" s="118">
        <f>+Actuals!AK52</f>
        <v>0</v>
      </c>
      <c r="AO22" s="119">
        <f>+Actuals!AL52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97">
        <f>'TIE-OUT'!L23+RECLASS!J23</f>
        <v>0</v>
      </c>
      <c r="G23" s="98">
        <f>'TIE-OUT'!M23+RECLASS!K23</f>
        <v>0</v>
      </c>
      <c r="H23" s="118">
        <f>+Actuals!E53</f>
        <v>0</v>
      </c>
      <c r="I23" s="119">
        <f>+Actuals!F53</f>
        <v>0</v>
      </c>
      <c r="J23" s="118">
        <f>+Actuals!G53</f>
        <v>0</v>
      </c>
      <c r="K23" s="119">
        <f>+Actuals!H53</f>
        <v>0</v>
      </c>
      <c r="L23" s="118">
        <f>+Actuals!I53</f>
        <v>0</v>
      </c>
      <c r="M23" s="119">
        <f>+Actuals!J53</f>
        <v>0</v>
      </c>
      <c r="N23" s="118">
        <f>+Actuals!K53</f>
        <v>0</v>
      </c>
      <c r="O23" s="119">
        <f>+Actuals!L53</f>
        <v>0</v>
      </c>
      <c r="P23" s="118">
        <f>+Actuals!M53</f>
        <v>0</v>
      </c>
      <c r="Q23" s="119">
        <f>+Actuals!N53</f>
        <v>0</v>
      </c>
      <c r="R23" s="118">
        <f>+Actuals!O53</f>
        <v>0</v>
      </c>
      <c r="S23" s="119">
        <f>+Actuals!P53</f>
        <v>0</v>
      </c>
      <c r="T23" s="118">
        <f>+Actuals!Q53</f>
        <v>0</v>
      </c>
      <c r="U23" s="119">
        <f>+Actuals!R53</f>
        <v>0</v>
      </c>
      <c r="V23" s="118">
        <f>+Actuals!S53</f>
        <v>0</v>
      </c>
      <c r="W23" s="119">
        <f>+Actuals!T53</f>
        <v>0</v>
      </c>
      <c r="X23" s="118">
        <f>+Actuals!U53</f>
        <v>0</v>
      </c>
      <c r="Y23" s="119">
        <f>+Actuals!V53</f>
        <v>0</v>
      </c>
      <c r="Z23" s="118">
        <f>+Actuals!W53</f>
        <v>0</v>
      </c>
      <c r="AA23" s="119">
        <f>+Actuals!X53</f>
        <v>0</v>
      </c>
      <c r="AB23" s="118">
        <f>+Actuals!Y53</f>
        <v>0</v>
      </c>
      <c r="AC23" s="119">
        <f>+Actuals!Z53</f>
        <v>0</v>
      </c>
      <c r="AD23" s="118">
        <f>+Actuals!AA53</f>
        <v>0</v>
      </c>
      <c r="AE23" s="119">
        <f>+Actuals!AB53</f>
        <v>0</v>
      </c>
      <c r="AF23" s="118">
        <f>+Actuals!AC53</f>
        <v>0</v>
      </c>
      <c r="AG23" s="119">
        <f>+Actuals!AD53</f>
        <v>0</v>
      </c>
      <c r="AH23" s="118">
        <f>+Actuals!AE53</f>
        <v>0</v>
      </c>
      <c r="AI23" s="119">
        <f>+Actuals!AF53</f>
        <v>0</v>
      </c>
      <c r="AJ23" s="118">
        <f>+Actuals!AG53</f>
        <v>0</v>
      </c>
      <c r="AK23" s="119">
        <f>+Actuals!AH53</f>
        <v>0</v>
      </c>
      <c r="AL23" s="118">
        <f>+Actuals!AI53</f>
        <v>0</v>
      </c>
      <c r="AM23" s="119">
        <f>+Actuals!AJ53</f>
        <v>0</v>
      </c>
      <c r="AN23" s="118">
        <f>+Actuals!AK53</f>
        <v>0</v>
      </c>
      <c r="AO23" s="119">
        <f>+Actuals!AL53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0</v>
      </c>
      <c r="E24" s="39">
        <f t="shared" si="4"/>
        <v>-65719.960000000006</v>
      </c>
      <c r="F24" s="59">
        <f t="shared" si="4"/>
        <v>0</v>
      </c>
      <c r="G24" s="23">
        <f t="shared" si="4"/>
        <v>-65719.960000000006</v>
      </c>
      <c r="H24" s="61">
        <f t="shared" si="4"/>
        <v>0</v>
      </c>
      <c r="I24" s="39">
        <f t="shared" si="4"/>
        <v>0</v>
      </c>
      <c r="J24" s="61">
        <f t="shared" ref="J24:AO24" si="5">SUM(J19:J23)</f>
        <v>0</v>
      </c>
      <c r="K24" s="39">
        <f t="shared" si="5"/>
        <v>0</v>
      </c>
      <c r="L24" s="61">
        <f>SUM(L19:L23)</f>
        <v>0</v>
      </c>
      <c r="M24" s="39">
        <f>SUM(M19:M23)</f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-8063</v>
      </c>
      <c r="E27" s="38">
        <f>SUM(G27,I27,K27,M27,O27,Q27,S27,U27,W27,Y27,AA27,AC27,AE27)</f>
        <v>-23851</v>
      </c>
      <c r="F27" s="84">
        <f>'TIE-OUT'!L27+RECLASS!J27</f>
        <v>0</v>
      </c>
      <c r="G27" s="85">
        <f>'TIE-OUT'!M27+RECLASS!K27</f>
        <v>0</v>
      </c>
      <c r="H27" s="118">
        <f>+Actuals!E54+15733</f>
        <v>15733</v>
      </c>
      <c r="I27" s="119">
        <f>+Actuals!F54+44731</f>
        <v>44731</v>
      </c>
      <c r="J27" s="118">
        <f>+Actuals!G54-11898</f>
        <v>-11898</v>
      </c>
      <c r="K27" s="119">
        <f>+Actuals!H54-34291</f>
        <v>-34291</v>
      </c>
      <c r="L27" s="118">
        <f>+Actuals!I54-11898</f>
        <v>-11898</v>
      </c>
      <c r="M27" s="119">
        <f>+Actuals!J54-34291</f>
        <v>-34291</v>
      </c>
      <c r="N27" s="118">
        <f>+Actuals!K54</f>
        <v>0</v>
      </c>
      <c r="O27" s="119">
        <f>+Actuals!L54</f>
        <v>0</v>
      </c>
      <c r="P27" s="118">
        <f>+Actuals!M54</f>
        <v>0</v>
      </c>
      <c r="Q27" s="119">
        <f>+Actuals!N54</f>
        <v>0</v>
      </c>
      <c r="R27" s="118">
        <f>+Actuals!O54</f>
        <v>0</v>
      </c>
      <c r="S27" s="119">
        <f>+Actuals!P54</f>
        <v>0</v>
      </c>
      <c r="T27" s="118">
        <f>+Actuals!Q54</f>
        <v>0</v>
      </c>
      <c r="U27" s="119">
        <f>+Actuals!R54</f>
        <v>0</v>
      </c>
      <c r="V27" s="118">
        <f>+Actuals!S54</f>
        <v>0</v>
      </c>
      <c r="W27" s="119">
        <f>+Actuals!T54</f>
        <v>0</v>
      </c>
      <c r="X27" s="118">
        <f>+Actuals!U54</f>
        <v>0</v>
      </c>
      <c r="Y27" s="119">
        <f>+Actuals!V54</f>
        <v>0</v>
      </c>
      <c r="Z27" s="118">
        <f>+Actuals!W54</f>
        <v>0</v>
      </c>
      <c r="AA27" s="119">
        <f>+Actuals!X54</f>
        <v>0</v>
      </c>
      <c r="AB27" s="118">
        <f>+Actuals!Y54</f>
        <v>0</v>
      </c>
      <c r="AC27" s="119">
        <f>+Actuals!Z54</f>
        <v>0</v>
      </c>
      <c r="AD27" s="118">
        <f>+Actuals!AA54</f>
        <v>0</v>
      </c>
      <c r="AE27" s="119">
        <f>+Actuals!AB54</f>
        <v>0</v>
      </c>
      <c r="AF27" s="118">
        <f>+Actuals!AC54</f>
        <v>0</v>
      </c>
      <c r="AG27" s="119">
        <f>+Actuals!AD54</f>
        <v>0</v>
      </c>
      <c r="AH27" s="118">
        <f>+Actuals!AE54</f>
        <v>0</v>
      </c>
      <c r="AI27" s="119">
        <f>+Actuals!AF54</f>
        <v>0</v>
      </c>
      <c r="AJ27" s="118">
        <f>+Actuals!AG54</f>
        <v>0</v>
      </c>
      <c r="AK27" s="119">
        <f>+Actuals!AH54</f>
        <v>0</v>
      </c>
      <c r="AL27" s="118">
        <f>+Actuals!AI54</f>
        <v>0</v>
      </c>
      <c r="AM27" s="119">
        <f>+Actuals!AJ54</f>
        <v>0</v>
      </c>
      <c r="AN27" s="118">
        <f>+Actuals!AK54</f>
        <v>0</v>
      </c>
      <c r="AO27" s="119">
        <f>+Actuals!AL54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-3061</v>
      </c>
      <c r="E28" s="38">
        <f>SUM(G28,I28,K28,M28,O28,Q28,S28,U28,W28,Y28,AA28,AC28,AE28)</f>
        <v>-6159</v>
      </c>
      <c r="F28" s="97">
        <f>'TIE-OUT'!L28+RECLASS!J28</f>
        <v>0</v>
      </c>
      <c r="G28" s="98">
        <f>'TIE-OUT'!M28+RECLASS!K28</f>
        <v>0</v>
      </c>
      <c r="H28" s="118">
        <f>+Actuals!E55-15733</f>
        <v>-15733</v>
      </c>
      <c r="I28" s="119">
        <f>+Actuals!F55-44731</f>
        <v>-44731</v>
      </c>
      <c r="J28" s="118">
        <f>+Actuals!G55+6336</f>
        <v>6336</v>
      </c>
      <c r="K28" s="119">
        <f>+Actuals!H55+19286</f>
        <v>19286</v>
      </c>
      <c r="L28" s="118">
        <f>+Actuals!I55+6336</f>
        <v>6336</v>
      </c>
      <c r="M28" s="119">
        <f>+Actuals!J55+19286</f>
        <v>19286</v>
      </c>
      <c r="N28" s="118">
        <f>+Actuals!K55</f>
        <v>0</v>
      </c>
      <c r="O28" s="119">
        <f>+Actuals!L55</f>
        <v>0</v>
      </c>
      <c r="P28" s="118">
        <f>+Actuals!M55</f>
        <v>0</v>
      </c>
      <c r="Q28" s="119">
        <f>+Actuals!N55</f>
        <v>0</v>
      </c>
      <c r="R28" s="118">
        <f>+Actuals!O55</f>
        <v>0</v>
      </c>
      <c r="S28" s="119">
        <f>+Actuals!P55</f>
        <v>0</v>
      </c>
      <c r="T28" s="118">
        <f>+Actuals!Q55</f>
        <v>0</v>
      </c>
      <c r="U28" s="119">
        <f>+Actuals!R55</f>
        <v>0</v>
      </c>
      <c r="V28" s="118">
        <f>+Actuals!S55</f>
        <v>0</v>
      </c>
      <c r="W28" s="119">
        <f>+Actuals!T55</f>
        <v>0</v>
      </c>
      <c r="X28" s="118">
        <f>+Actuals!U55</f>
        <v>0</v>
      </c>
      <c r="Y28" s="119">
        <f>+Actuals!V55</f>
        <v>0</v>
      </c>
      <c r="Z28" s="118">
        <f>+Actuals!W55</f>
        <v>0</v>
      </c>
      <c r="AA28" s="119">
        <f>+Actuals!X55</f>
        <v>0</v>
      </c>
      <c r="AB28" s="118">
        <f>+Actuals!Y55</f>
        <v>0</v>
      </c>
      <c r="AC28" s="119">
        <f>+Actuals!Z55</f>
        <v>0</v>
      </c>
      <c r="AD28" s="118">
        <f>+Actuals!AA55</f>
        <v>0</v>
      </c>
      <c r="AE28" s="119">
        <f>+Actuals!AB55</f>
        <v>0</v>
      </c>
      <c r="AF28" s="118">
        <f>+Actuals!AC55</f>
        <v>0</v>
      </c>
      <c r="AG28" s="119">
        <f>+Actuals!AD55</f>
        <v>0</v>
      </c>
      <c r="AH28" s="118">
        <f>+Actuals!AE55</f>
        <v>0</v>
      </c>
      <c r="AI28" s="119">
        <f>+Actuals!AF55</f>
        <v>0</v>
      </c>
      <c r="AJ28" s="118">
        <f>+Actuals!AG55</f>
        <v>0</v>
      </c>
      <c r="AK28" s="119">
        <f>+Actuals!AH55</f>
        <v>0</v>
      </c>
      <c r="AL28" s="118">
        <f>+Actuals!AI55</f>
        <v>0</v>
      </c>
      <c r="AM28" s="119">
        <f>+Actuals!AJ55</f>
        <v>0</v>
      </c>
      <c r="AN28" s="118">
        <f>+Actuals!AK55</f>
        <v>0</v>
      </c>
      <c r="AO28" s="119">
        <f>+Actuals!AL55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-11124</v>
      </c>
      <c r="E29" s="39">
        <f t="shared" si="6"/>
        <v>-30010</v>
      </c>
      <c r="F29" s="59">
        <f t="shared" si="6"/>
        <v>0</v>
      </c>
      <c r="G29" s="23">
        <f t="shared" si="6"/>
        <v>0</v>
      </c>
      <c r="H29" s="61">
        <f t="shared" si="6"/>
        <v>0</v>
      </c>
      <c r="I29" s="39">
        <f t="shared" si="6"/>
        <v>0</v>
      </c>
      <c r="J29" s="61">
        <f t="shared" ref="J29:AO29" si="7">SUM(J27:J28)</f>
        <v>-5562</v>
      </c>
      <c r="K29" s="39">
        <f t="shared" si="7"/>
        <v>-15005</v>
      </c>
      <c r="L29" s="61">
        <f>SUM(L27:L28)</f>
        <v>-5562</v>
      </c>
      <c r="M29" s="39">
        <f>SUM(M27:M28)</f>
        <v>-15005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84">
        <f>'TIE-OUT'!L32+RECLASS!J32</f>
        <v>0</v>
      </c>
      <c r="G32" s="85">
        <f>'TIE-OUT'!M32+RECLASS!K32</f>
        <v>0</v>
      </c>
      <c r="H32" s="118">
        <f>+Actuals!E56</f>
        <v>0</v>
      </c>
      <c r="I32" s="119">
        <f>+Actuals!F56</f>
        <v>0</v>
      </c>
      <c r="J32" s="118">
        <f>+Actuals!G56</f>
        <v>0</v>
      </c>
      <c r="K32" s="119">
        <f>+Actuals!H56</f>
        <v>0</v>
      </c>
      <c r="L32" s="118">
        <f>+Actuals!I56</f>
        <v>0</v>
      </c>
      <c r="M32" s="119">
        <f>+Actuals!J56</f>
        <v>0</v>
      </c>
      <c r="N32" s="118">
        <f>+Actuals!K56</f>
        <v>0</v>
      </c>
      <c r="O32" s="119">
        <f>+Actuals!L56</f>
        <v>0</v>
      </c>
      <c r="P32" s="118">
        <f>+Actuals!M56</f>
        <v>0</v>
      </c>
      <c r="Q32" s="119">
        <f>+Actuals!N56</f>
        <v>0</v>
      </c>
      <c r="R32" s="118">
        <f>+Actuals!O56</f>
        <v>0</v>
      </c>
      <c r="S32" s="119">
        <f>+Actuals!P56</f>
        <v>0</v>
      </c>
      <c r="T32" s="118">
        <f>+Actuals!Q56</f>
        <v>0</v>
      </c>
      <c r="U32" s="119">
        <f>+Actuals!R56</f>
        <v>0</v>
      </c>
      <c r="V32" s="118">
        <f>+Actuals!S56</f>
        <v>0</v>
      </c>
      <c r="W32" s="119">
        <f>+Actuals!T56</f>
        <v>0</v>
      </c>
      <c r="X32" s="118">
        <f>+Actuals!U56</f>
        <v>0</v>
      </c>
      <c r="Y32" s="119">
        <f>+Actuals!V56</f>
        <v>0</v>
      </c>
      <c r="Z32" s="118">
        <f>+Actuals!W56</f>
        <v>0</v>
      </c>
      <c r="AA32" s="119">
        <f>+Actuals!X56</f>
        <v>0</v>
      </c>
      <c r="AB32" s="118">
        <f>+Actuals!Y56</f>
        <v>0</v>
      </c>
      <c r="AC32" s="119">
        <f>+Actuals!Z56</f>
        <v>0</v>
      </c>
      <c r="AD32" s="118">
        <f>+Actuals!AA56</f>
        <v>0</v>
      </c>
      <c r="AE32" s="119">
        <f>+Actuals!AB56</f>
        <v>0</v>
      </c>
      <c r="AF32" s="118">
        <f>+Actuals!AC56</f>
        <v>0</v>
      </c>
      <c r="AG32" s="119">
        <f>+Actuals!AD56</f>
        <v>0</v>
      </c>
      <c r="AH32" s="118">
        <f>+Actuals!AE56</f>
        <v>0</v>
      </c>
      <c r="AI32" s="119">
        <f>+Actuals!AF56</f>
        <v>0</v>
      </c>
      <c r="AJ32" s="118">
        <f>+Actuals!AG56</f>
        <v>0</v>
      </c>
      <c r="AK32" s="119">
        <f>+Actuals!AH56</f>
        <v>0</v>
      </c>
      <c r="AL32" s="118">
        <f>+Actuals!AI56</f>
        <v>0</v>
      </c>
      <c r="AM32" s="119">
        <f>+Actuals!AJ56</f>
        <v>0</v>
      </c>
      <c r="AN32" s="118">
        <f>+Actuals!AK56</f>
        <v>0</v>
      </c>
      <c r="AO32" s="119">
        <f>+Actuals!AL56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58">
        <f>'TIE-OUT'!L33+RECLASS!J33</f>
        <v>0</v>
      </c>
      <c r="G33" s="15">
        <f>'TIE-OUT'!M33+RECLASS!K33</f>
        <v>0</v>
      </c>
      <c r="H33" s="118">
        <f>+Actuals!E57</f>
        <v>0</v>
      </c>
      <c r="I33" s="119">
        <f>+Actuals!F57</f>
        <v>0</v>
      </c>
      <c r="J33" s="118">
        <f>+Actuals!G57</f>
        <v>0</v>
      </c>
      <c r="K33" s="119">
        <f>+Actuals!H57</f>
        <v>0</v>
      </c>
      <c r="L33" s="118">
        <f>+Actuals!I57</f>
        <v>0</v>
      </c>
      <c r="M33" s="119">
        <f>+Actuals!J57</f>
        <v>0</v>
      </c>
      <c r="N33" s="118">
        <f>+Actuals!K57</f>
        <v>0</v>
      </c>
      <c r="O33" s="119">
        <f>+Actuals!L57</f>
        <v>0</v>
      </c>
      <c r="P33" s="118"/>
      <c r="Q33" s="119"/>
      <c r="R33" s="118">
        <f>+Actuals!O57</f>
        <v>0</v>
      </c>
      <c r="S33" s="119">
        <f>+Actuals!P57</f>
        <v>0</v>
      </c>
      <c r="T33" s="118">
        <f>+Actuals!Q57</f>
        <v>0</v>
      </c>
      <c r="U33" s="119">
        <f>+Actuals!R57</f>
        <v>0</v>
      </c>
      <c r="V33" s="118">
        <f>+Actuals!S57</f>
        <v>0</v>
      </c>
      <c r="W33" s="119">
        <f>+Actuals!T57</f>
        <v>0</v>
      </c>
      <c r="X33" s="118">
        <f>+Actuals!U57</f>
        <v>0</v>
      </c>
      <c r="Y33" s="119">
        <f>+Actuals!V57</f>
        <v>0</v>
      </c>
      <c r="Z33" s="118">
        <f>+Actuals!W57</f>
        <v>0</v>
      </c>
      <c r="AA33" s="119">
        <f>+Actuals!X57</f>
        <v>0</v>
      </c>
      <c r="AB33" s="118">
        <f>+Actuals!Y57</f>
        <v>0</v>
      </c>
      <c r="AC33" s="119">
        <f>+Actuals!Z57</f>
        <v>0</v>
      </c>
      <c r="AD33" s="118">
        <f>+Actuals!AA57</f>
        <v>0</v>
      </c>
      <c r="AE33" s="119">
        <f>+Actuals!AB57</f>
        <v>0</v>
      </c>
      <c r="AF33" s="118">
        <f>+Actuals!AC57</f>
        <v>0</v>
      </c>
      <c r="AG33" s="119">
        <f>+Actuals!AD57</f>
        <v>0</v>
      </c>
      <c r="AH33" s="118">
        <f>+Actuals!AE57</f>
        <v>0</v>
      </c>
      <c r="AI33" s="119">
        <f>+Actuals!AF57</f>
        <v>0</v>
      </c>
      <c r="AJ33" s="118">
        <f>+Actuals!AG57</f>
        <v>0</v>
      </c>
      <c r="AK33" s="119">
        <f>+Actuals!AH57</f>
        <v>0</v>
      </c>
      <c r="AL33" s="118">
        <f>+Actuals!AI57</f>
        <v>0</v>
      </c>
      <c r="AM33" s="119">
        <f>+Actuals!AJ57</f>
        <v>0</v>
      </c>
      <c r="AN33" s="118">
        <f>+Actuals!AK57</f>
        <v>0</v>
      </c>
      <c r="AO33" s="119">
        <f>+Actuals!AL57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'TIE-OUT'!L34+RECLASS!J34</f>
        <v>0</v>
      </c>
      <c r="G34" s="15">
        <f>'TIE-OUT'!M34+RECLASS!K34</f>
        <v>0</v>
      </c>
      <c r="H34" s="118">
        <f>+Actuals!E58</f>
        <v>0</v>
      </c>
      <c r="I34" s="119">
        <f>+Actuals!F58</f>
        <v>0</v>
      </c>
      <c r="J34" s="118">
        <f>+Actuals!G58</f>
        <v>0</v>
      </c>
      <c r="K34" s="119">
        <f>+Actuals!H58</f>
        <v>0</v>
      </c>
      <c r="L34" s="118">
        <f>+Actuals!I58</f>
        <v>0</v>
      </c>
      <c r="M34" s="119">
        <f>+Actuals!J58</f>
        <v>0</v>
      </c>
      <c r="N34" s="118">
        <f>+Actuals!K58</f>
        <v>0</v>
      </c>
      <c r="O34" s="119">
        <f>+Actuals!L58</f>
        <v>0</v>
      </c>
      <c r="P34" s="118">
        <f>+Actuals!M58</f>
        <v>0</v>
      </c>
      <c r="Q34" s="119">
        <f>+Actuals!N58</f>
        <v>0</v>
      </c>
      <c r="R34" s="118">
        <f>+Actuals!O58</f>
        <v>0</v>
      </c>
      <c r="S34" s="119">
        <f>+Actuals!P58</f>
        <v>0</v>
      </c>
      <c r="T34" s="118">
        <f>+Actuals!Q58</f>
        <v>0</v>
      </c>
      <c r="U34" s="119">
        <f>+Actuals!R58</f>
        <v>0</v>
      </c>
      <c r="V34" s="118">
        <f>+Actuals!S58</f>
        <v>0</v>
      </c>
      <c r="W34" s="119">
        <f>+Actuals!T58</f>
        <v>0</v>
      </c>
      <c r="X34" s="118">
        <f>+Actuals!U58</f>
        <v>0</v>
      </c>
      <c r="Y34" s="119">
        <f>+Actuals!V58</f>
        <v>0</v>
      </c>
      <c r="Z34" s="118">
        <f>+Actuals!W58</f>
        <v>0</v>
      </c>
      <c r="AA34" s="119">
        <f>+Actuals!X58</f>
        <v>0</v>
      </c>
      <c r="AB34" s="118">
        <f>+Actuals!Y58</f>
        <v>0</v>
      </c>
      <c r="AC34" s="119">
        <f>+Actuals!Z58</f>
        <v>0</v>
      </c>
      <c r="AD34" s="118">
        <f>+Actuals!AA58</f>
        <v>0</v>
      </c>
      <c r="AE34" s="119">
        <f>+Actuals!AB58</f>
        <v>0</v>
      </c>
      <c r="AF34" s="118">
        <f>+Actuals!AC58</f>
        <v>0</v>
      </c>
      <c r="AG34" s="119">
        <f>+Actuals!AD58</f>
        <v>0</v>
      </c>
      <c r="AH34" s="118">
        <f>+Actuals!AE58</f>
        <v>0</v>
      </c>
      <c r="AI34" s="119">
        <f>+Actuals!AF58</f>
        <v>0</v>
      </c>
      <c r="AJ34" s="118">
        <f>+Actuals!AG58</f>
        <v>0</v>
      </c>
      <c r="AK34" s="119">
        <f>+Actuals!AH58</f>
        <v>0</v>
      </c>
      <c r="AL34" s="118">
        <f>+Actuals!AI58</f>
        <v>0</v>
      </c>
      <c r="AM34" s="119">
        <f>+Actuals!AJ58</f>
        <v>0</v>
      </c>
      <c r="AN34" s="118">
        <f>+Actuals!AK58</f>
        <v>0</v>
      </c>
      <c r="AO34" s="119">
        <f>+Actuals!AL58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'TIE-OUT'!L35+RECLASS!J35</f>
        <v>0</v>
      </c>
      <c r="G35" s="98">
        <f>'TIE-OUT'!M35+RECLASS!K35</f>
        <v>0</v>
      </c>
      <c r="H35" s="118">
        <f>+Actuals!E59</f>
        <v>0</v>
      </c>
      <c r="I35" s="119">
        <f>+Actuals!F59</f>
        <v>0</v>
      </c>
      <c r="J35" s="118">
        <f>+Actuals!G59</f>
        <v>0</v>
      </c>
      <c r="K35" s="119">
        <f>+Actuals!H59</f>
        <v>0</v>
      </c>
      <c r="L35" s="118">
        <f>+Actuals!I59</f>
        <v>0</v>
      </c>
      <c r="M35" s="119">
        <f>+Actuals!J59</f>
        <v>0</v>
      </c>
      <c r="N35" s="118">
        <f>+Actuals!K59</f>
        <v>0</v>
      </c>
      <c r="O35" s="119">
        <f>+Actuals!L59</f>
        <v>0</v>
      </c>
      <c r="P35" s="118">
        <f>+Actuals!M59</f>
        <v>0</v>
      </c>
      <c r="Q35" s="119">
        <f>+Actuals!N59</f>
        <v>0</v>
      </c>
      <c r="R35" s="118">
        <f>+Actuals!O59</f>
        <v>0</v>
      </c>
      <c r="S35" s="119">
        <f>+Actuals!P59</f>
        <v>0</v>
      </c>
      <c r="T35" s="118">
        <f>+Actuals!Q59</f>
        <v>0</v>
      </c>
      <c r="U35" s="119">
        <f>+Actuals!R59</f>
        <v>0</v>
      </c>
      <c r="V35" s="118">
        <f>+Actuals!S59</f>
        <v>0</v>
      </c>
      <c r="W35" s="119">
        <f>+Actuals!T59</f>
        <v>0</v>
      </c>
      <c r="X35" s="118">
        <f>+Actuals!U59</f>
        <v>0</v>
      </c>
      <c r="Y35" s="119">
        <f>+Actuals!V59</f>
        <v>0</v>
      </c>
      <c r="Z35" s="118">
        <f>+Actuals!W59</f>
        <v>0</v>
      </c>
      <c r="AA35" s="119">
        <f>+Actuals!X59</f>
        <v>0</v>
      </c>
      <c r="AB35" s="118">
        <f>+Actuals!Y59</f>
        <v>0</v>
      </c>
      <c r="AC35" s="119">
        <f>+Actuals!Z59</f>
        <v>0</v>
      </c>
      <c r="AD35" s="118">
        <f>+Actuals!AA59</f>
        <v>0</v>
      </c>
      <c r="AE35" s="119">
        <f>+Actuals!AB59</f>
        <v>0</v>
      </c>
      <c r="AF35" s="118">
        <f>+Actuals!AC59</f>
        <v>0</v>
      </c>
      <c r="AG35" s="119">
        <f>+Actuals!AD59</f>
        <v>0</v>
      </c>
      <c r="AH35" s="118">
        <f>+Actuals!AE59</f>
        <v>0</v>
      </c>
      <c r="AI35" s="119">
        <f>+Actuals!AF59</f>
        <v>0</v>
      </c>
      <c r="AJ35" s="118">
        <f>+Actuals!AG59</f>
        <v>0</v>
      </c>
      <c r="AK35" s="119">
        <f>+Actuals!AH59</f>
        <v>0</v>
      </c>
      <c r="AL35" s="118">
        <f>+Actuals!AI59</f>
        <v>0</v>
      </c>
      <c r="AM35" s="119">
        <f>+Actuals!AJ59</f>
        <v>0</v>
      </c>
      <c r="AN35" s="118">
        <f>+Actuals!AK59</f>
        <v>0</v>
      </c>
      <c r="AO35" s="119">
        <f>+Actuals!AL59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59">
        <f t="shared" si="9"/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ref="J36:AO36" si="10">SUM(J32:J35)</f>
        <v>0</v>
      </c>
      <c r="K36" s="39">
        <f t="shared" si="10"/>
        <v>0</v>
      </c>
      <c r="L36" s="61">
        <f>SUM(L32:L35)</f>
        <v>0</v>
      </c>
      <c r="M36" s="39">
        <f>SUM(M32:M35)</f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84">
        <f>'TIE-OUT'!L39+RECLASS!J39</f>
        <v>0</v>
      </c>
      <c r="G39" s="85">
        <f>'TIE-OUT'!M39+RECLASS!K39</f>
        <v>0</v>
      </c>
      <c r="H39" s="118">
        <f>+Actuals!E60</f>
        <v>0</v>
      </c>
      <c r="I39" s="119">
        <f>+Actuals!F60</f>
        <v>0</v>
      </c>
      <c r="J39" s="118">
        <f>+Actuals!G60</f>
        <v>0</v>
      </c>
      <c r="K39" s="119">
        <f>+Actuals!H60</f>
        <v>0</v>
      </c>
      <c r="L39" s="118">
        <f>+Actuals!I60</f>
        <v>0</v>
      </c>
      <c r="M39" s="119">
        <f>+Actuals!J60</f>
        <v>0</v>
      </c>
      <c r="N39" s="118">
        <f>+Actuals!K60</f>
        <v>0</v>
      </c>
      <c r="O39" s="119">
        <f>+Actuals!L60</f>
        <v>0</v>
      </c>
      <c r="P39" s="118">
        <f>+Actuals!M60</f>
        <v>0</v>
      </c>
      <c r="Q39" s="119">
        <f>+Actuals!N60</f>
        <v>0</v>
      </c>
      <c r="R39" s="118">
        <f>+Actuals!O60</f>
        <v>0</v>
      </c>
      <c r="S39" s="119">
        <f>+Actuals!P60</f>
        <v>0</v>
      </c>
      <c r="T39" s="118">
        <f>+Actuals!Q60</f>
        <v>0</v>
      </c>
      <c r="U39" s="119">
        <f>+Actuals!R60</f>
        <v>0</v>
      </c>
      <c r="V39" s="118">
        <f>+Actuals!S60</f>
        <v>0</v>
      </c>
      <c r="W39" s="119">
        <f>+Actuals!T60</f>
        <v>0</v>
      </c>
      <c r="X39" s="118">
        <f>+Actuals!U60</f>
        <v>0</v>
      </c>
      <c r="Y39" s="119">
        <f>+Actuals!V60</f>
        <v>0</v>
      </c>
      <c r="Z39" s="118">
        <f>+Actuals!W60</f>
        <v>0</v>
      </c>
      <c r="AA39" s="119">
        <f>+Actuals!X60</f>
        <v>0</v>
      </c>
      <c r="AB39" s="118">
        <f>+Actuals!Y60</f>
        <v>0</v>
      </c>
      <c r="AC39" s="119">
        <f>+Actuals!Z60</f>
        <v>0</v>
      </c>
      <c r="AD39" s="118">
        <f>+Actuals!AA60</f>
        <v>0</v>
      </c>
      <c r="AE39" s="119">
        <f>+Actuals!AB60</f>
        <v>0</v>
      </c>
      <c r="AF39" s="118">
        <f>+Actuals!AC60</f>
        <v>0</v>
      </c>
      <c r="AG39" s="119">
        <f>+Actuals!AD60</f>
        <v>0</v>
      </c>
      <c r="AH39" s="118">
        <f>+Actuals!AE60</f>
        <v>0</v>
      </c>
      <c r="AI39" s="119">
        <f>+Actuals!AF60</f>
        <v>0</v>
      </c>
      <c r="AJ39" s="118">
        <f>+Actuals!AG60</f>
        <v>0</v>
      </c>
      <c r="AK39" s="119">
        <f>+Actuals!AH60</f>
        <v>0</v>
      </c>
      <c r="AL39" s="118">
        <f>+Actuals!AI60</f>
        <v>0</v>
      </c>
      <c r="AM39" s="119">
        <f>+Actuals!AJ60</f>
        <v>0</v>
      </c>
      <c r="AN39" s="118">
        <f>+Actuals!AK60</f>
        <v>0</v>
      </c>
      <c r="AO39" s="119">
        <f>+Actuals!AL60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58">
        <f>'TIE-OUT'!L40+RECLASS!J40</f>
        <v>0</v>
      </c>
      <c r="G40" s="15">
        <f>'TIE-OUT'!M40+RECLASS!K40</f>
        <v>0</v>
      </c>
      <c r="H40" s="118">
        <f>+Actuals!E61</f>
        <v>0</v>
      </c>
      <c r="I40" s="119">
        <f>+Actuals!F61</f>
        <v>0</v>
      </c>
      <c r="J40" s="118">
        <f>+Actuals!G61</f>
        <v>0</v>
      </c>
      <c r="K40" s="119">
        <f>+Actuals!H61</f>
        <v>0</v>
      </c>
      <c r="L40" s="118">
        <f>+Actuals!I61</f>
        <v>0</v>
      </c>
      <c r="M40" s="119">
        <f>+Actuals!J61</f>
        <v>0</v>
      </c>
      <c r="N40" s="118">
        <f>+Actuals!K61</f>
        <v>0</v>
      </c>
      <c r="O40" s="119">
        <f>+Actuals!L61</f>
        <v>0</v>
      </c>
      <c r="P40" s="118">
        <f>+Actuals!M61</f>
        <v>0</v>
      </c>
      <c r="Q40" s="119">
        <f>+Actuals!N61</f>
        <v>0</v>
      </c>
      <c r="R40" s="118">
        <f>+Actuals!O61</f>
        <v>0</v>
      </c>
      <c r="S40" s="119">
        <f>+Actuals!P61</f>
        <v>0</v>
      </c>
      <c r="T40" s="118">
        <f>+Actuals!Q61</f>
        <v>0</v>
      </c>
      <c r="U40" s="119">
        <f>+Actuals!R61</f>
        <v>0</v>
      </c>
      <c r="V40" s="118">
        <f>+Actuals!S61</f>
        <v>0</v>
      </c>
      <c r="W40" s="119">
        <f>+Actuals!T61</f>
        <v>0</v>
      </c>
      <c r="X40" s="118">
        <f>+Actuals!U61</f>
        <v>0</v>
      </c>
      <c r="Y40" s="119">
        <f>+Actuals!V61</f>
        <v>0</v>
      </c>
      <c r="Z40" s="118">
        <f>+Actuals!W61</f>
        <v>0</v>
      </c>
      <c r="AA40" s="119">
        <f>+Actuals!X61</f>
        <v>0</v>
      </c>
      <c r="AB40" s="118">
        <f>+Actuals!Y61</f>
        <v>0</v>
      </c>
      <c r="AC40" s="119">
        <f>+Actuals!Z61</f>
        <v>0</v>
      </c>
      <c r="AD40" s="118">
        <f>+Actuals!AA61</f>
        <v>0</v>
      </c>
      <c r="AE40" s="119">
        <f>+Actuals!AB61</f>
        <v>0</v>
      </c>
      <c r="AF40" s="118">
        <f>+Actuals!AC61</f>
        <v>0</v>
      </c>
      <c r="AG40" s="119">
        <f>+Actuals!AD61</f>
        <v>0</v>
      </c>
      <c r="AH40" s="118">
        <f>+Actuals!AE61</f>
        <v>0</v>
      </c>
      <c r="AI40" s="119">
        <f>+Actuals!AF61</f>
        <v>0</v>
      </c>
      <c r="AJ40" s="118">
        <f>+Actuals!AG61</f>
        <v>0</v>
      </c>
      <c r="AK40" s="119">
        <f>+Actuals!AH61</f>
        <v>0</v>
      </c>
      <c r="AL40" s="118">
        <f>+Actuals!AI61</f>
        <v>0</v>
      </c>
      <c r="AM40" s="119">
        <f>+Actuals!AJ61</f>
        <v>0</v>
      </c>
      <c r="AN40" s="118">
        <f>+Actuals!AK61</f>
        <v>0</v>
      </c>
      <c r="AO40" s="119">
        <f>+Actuals!AL61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'TIE-OUT'!L41+RECLASS!J41</f>
        <v>0</v>
      </c>
      <c r="G41" s="98">
        <f>'TIE-OUT'!M41+RECLASS!K41</f>
        <v>0</v>
      </c>
      <c r="H41" s="118">
        <f>+Actuals!E62</f>
        <v>0</v>
      </c>
      <c r="I41" s="119">
        <f>+Actuals!F62</f>
        <v>0</v>
      </c>
      <c r="J41" s="118">
        <f>+Actuals!G62</f>
        <v>0</v>
      </c>
      <c r="K41" s="119">
        <f>+Actuals!H62</f>
        <v>0</v>
      </c>
      <c r="L41" s="118">
        <f>+Actuals!I62</f>
        <v>0</v>
      </c>
      <c r="M41" s="119">
        <f>+Actuals!J62</f>
        <v>0</v>
      </c>
      <c r="N41" s="118">
        <f>+Actuals!K62</f>
        <v>0</v>
      </c>
      <c r="O41" s="119">
        <f>+Actuals!L62</f>
        <v>0</v>
      </c>
      <c r="P41" s="118">
        <f>+Actuals!M62</f>
        <v>0</v>
      </c>
      <c r="Q41" s="119">
        <f>+Actuals!N62</f>
        <v>0</v>
      </c>
      <c r="R41" s="118">
        <f>+Actuals!O62</f>
        <v>0</v>
      </c>
      <c r="S41" s="119">
        <f>+Actuals!P62</f>
        <v>0</v>
      </c>
      <c r="T41" s="118">
        <f>+Actuals!Q62</f>
        <v>0</v>
      </c>
      <c r="U41" s="119">
        <f>+Actuals!R62</f>
        <v>0</v>
      </c>
      <c r="V41" s="118">
        <f>+Actuals!S62</f>
        <v>0</v>
      </c>
      <c r="W41" s="119">
        <f>+Actuals!T62</f>
        <v>0</v>
      </c>
      <c r="X41" s="118">
        <f>+Actuals!U62</f>
        <v>0</v>
      </c>
      <c r="Y41" s="119">
        <f>+Actuals!V62</f>
        <v>0</v>
      </c>
      <c r="Z41" s="118">
        <f>+Actuals!W62</f>
        <v>0</v>
      </c>
      <c r="AA41" s="119">
        <f>+Actuals!X62</f>
        <v>0</v>
      </c>
      <c r="AB41" s="118">
        <f>+Actuals!Y62</f>
        <v>0</v>
      </c>
      <c r="AC41" s="119">
        <f>+Actuals!Z62</f>
        <v>0</v>
      </c>
      <c r="AD41" s="118">
        <f>+Actuals!AA62</f>
        <v>0</v>
      </c>
      <c r="AE41" s="119">
        <f>+Actuals!AB62</f>
        <v>0</v>
      </c>
      <c r="AF41" s="118">
        <f>+Actuals!AC62</f>
        <v>0</v>
      </c>
      <c r="AG41" s="119">
        <f>+Actuals!AD62</f>
        <v>0</v>
      </c>
      <c r="AH41" s="118">
        <f>+Actuals!AE62</f>
        <v>0</v>
      </c>
      <c r="AI41" s="119">
        <f>+Actuals!AF62</f>
        <v>0</v>
      </c>
      <c r="AJ41" s="118">
        <f>+Actuals!AG62</f>
        <v>0</v>
      </c>
      <c r="AK41" s="119">
        <f>+Actuals!AH62</f>
        <v>0</v>
      </c>
      <c r="AL41" s="118">
        <f>+Actuals!AI62</f>
        <v>0</v>
      </c>
      <c r="AM41" s="119">
        <f>+Actuals!AJ62</f>
        <v>0</v>
      </c>
      <c r="AN41" s="118">
        <f>+Actuals!AK62</f>
        <v>0</v>
      </c>
      <c r="AO41" s="119">
        <f>+Actuals!AL62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0</v>
      </c>
      <c r="E42" s="39">
        <f t="shared" si="12"/>
        <v>0</v>
      </c>
      <c r="F42" s="59">
        <f t="shared" si="12"/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ref="J42:AO42" si="13">SUM(J40:J41)</f>
        <v>0</v>
      </c>
      <c r="K42" s="39">
        <f t="shared" si="13"/>
        <v>0</v>
      </c>
      <c r="L42" s="61">
        <f>SUM(L40:L41)</f>
        <v>0</v>
      </c>
      <c r="M42" s="39">
        <f>SUM(M40:M41)</f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0</v>
      </c>
      <c r="E43" s="39">
        <f t="shared" si="14"/>
        <v>0</v>
      </c>
      <c r="F43" s="59">
        <f t="shared" si="14"/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ref="J43:AO43" si="15">J42+J39</f>
        <v>0</v>
      </c>
      <c r="K43" s="39">
        <f t="shared" si="15"/>
        <v>0</v>
      </c>
      <c r="L43" s="61">
        <f>L42+L39</f>
        <v>0</v>
      </c>
      <c r="M43" s="39">
        <f>M42+M39</f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84">
        <f>'TIE-OUT'!L45+RECLASS!J45</f>
        <v>0</v>
      </c>
      <c r="G45" s="85">
        <f>'TIE-OUT'!M45+RECLASS!K45</f>
        <v>0</v>
      </c>
      <c r="H45" s="118">
        <f>+Actuals!E63</f>
        <v>0</v>
      </c>
      <c r="I45" s="119">
        <f>+Actuals!F63</f>
        <v>0</v>
      </c>
      <c r="J45" s="118">
        <f>+Actuals!G63</f>
        <v>0</v>
      </c>
      <c r="K45" s="119">
        <f>+Actuals!H63</f>
        <v>0</v>
      </c>
      <c r="L45" s="118">
        <f>+Actuals!I63</f>
        <v>0</v>
      </c>
      <c r="M45" s="119">
        <f>+Actuals!J63</f>
        <v>0</v>
      </c>
      <c r="N45" s="118">
        <f>+Actuals!K63</f>
        <v>0</v>
      </c>
      <c r="O45" s="119">
        <f>+Actuals!L63</f>
        <v>0</v>
      </c>
      <c r="P45" s="118">
        <f>+Actuals!M63</f>
        <v>0</v>
      </c>
      <c r="Q45" s="119">
        <f>+Actuals!N63</f>
        <v>0</v>
      </c>
      <c r="R45" s="118">
        <f>+Actuals!O63</f>
        <v>0</v>
      </c>
      <c r="S45" s="119">
        <f>+Actuals!P63</f>
        <v>0</v>
      </c>
      <c r="T45" s="118">
        <f>+Actuals!Q63</f>
        <v>0</v>
      </c>
      <c r="U45" s="119">
        <f>+Actuals!R63</f>
        <v>0</v>
      </c>
      <c r="V45" s="118">
        <f>+Actuals!S63</f>
        <v>0</v>
      </c>
      <c r="W45" s="119">
        <f>+Actuals!T63</f>
        <v>0</v>
      </c>
      <c r="X45" s="118">
        <f>+Actuals!U63</f>
        <v>0</v>
      </c>
      <c r="Y45" s="119">
        <f>+Actuals!V63</f>
        <v>0</v>
      </c>
      <c r="Z45" s="118">
        <f>+Actuals!W63</f>
        <v>0</v>
      </c>
      <c r="AA45" s="119">
        <f>+Actuals!X63</f>
        <v>0</v>
      </c>
      <c r="AB45" s="118">
        <f>+Actuals!Y63</f>
        <v>0</v>
      </c>
      <c r="AC45" s="119">
        <f>+Actuals!Z63</f>
        <v>0</v>
      </c>
      <c r="AD45" s="118">
        <f>+Actuals!AA63</f>
        <v>0</v>
      </c>
      <c r="AE45" s="119">
        <f>+Actuals!AB63</f>
        <v>0</v>
      </c>
      <c r="AF45" s="118">
        <f>+Actuals!AC63</f>
        <v>0</v>
      </c>
      <c r="AG45" s="119">
        <f>+Actuals!AD63</f>
        <v>0</v>
      </c>
      <c r="AH45" s="118">
        <f>+Actuals!AE63</f>
        <v>0</v>
      </c>
      <c r="AI45" s="119">
        <f>+Actuals!AF63</f>
        <v>0</v>
      </c>
      <c r="AJ45" s="118">
        <f>+Actuals!AG63</f>
        <v>0</v>
      </c>
      <c r="AK45" s="119">
        <f>+Actuals!AH63</f>
        <v>0</v>
      </c>
      <c r="AL45" s="118">
        <f>+Actuals!AI63</f>
        <v>0</v>
      </c>
      <c r="AM45" s="119">
        <f>+Actuals!AJ63</f>
        <v>0</v>
      </c>
      <c r="AN45" s="118">
        <f>+Actuals!AK63</f>
        <v>0</v>
      </c>
      <c r="AO45" s="119">
        <f>+Actuals!AL63</f>
        <v>0</v>
      </c>
    </row>
    <row r="46" spans="1:41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'TIE-OUT'!L47+RECLASS!J47</f>
        <v>0</v>
      </c>
      <c r="G47" s="15">
        <f>'TIE-OUT'!M47+RECLASS!K47</f>
        <v>0</v>
      </c>
      <c r="H47" s="118">
        <f>+Actuals!E64</f>
        <v>0</v>
      </c>
      <c r="I47" s="119">
        <f>+Actuals!F64</f>
        <v>0</v>
      </c>
      <c r="J47" s="118">
        <f>+Actuals!G64</f>
        <v>0</v>
      </c>
      <c r="K47" s="119">
        <f>+Actuals!H64</f>
        <v>0</v>
      </c>
      <c r="L47" s="118">
        <f>+Actuals!I64</f>
        <v>0</v>
      </c>
      <c r="M47" s="119">
        <f>+Actuals!J64</f>
        <v>0</v>
      </c>
      <c r="N47" s="118">
        <f>+Actuals!K64</f>
        <v>0</v>
      </c>
      <c r="O47" s="119">
        <f>+Actuals!L64</f>
        <v>0</v>
      </c>
      <c r="P47" s="118">
        <f>+Actuals!M64</f>
        <v>0</v>
      </c>
      <c r="Q47" s="119">
        <f>+Actuals!N64</f>
        <v>0</v>
      </c>
      <c r="R47" s="118">
        <f>+Actuals!O64</f>
        <v>0</v>
      </c>
      <c r="S47" s="119">
        <f>+Actuals!P64</f>
        <v>0</v>
      </c>
      <c r="T47" s="118">
        <f>+Actuals!Q64</f>
        <v>0</v>
      </c>
      <c r="U47" s="119">
        <f>+Actuals!R64</f>
        <v>0</v>
      </c>
      <c r="V47" s="118">
        <f>+Actuals!S64</f>
        <v>0</v>
      </c>
      <c r="W47" s="119">
        <f>+Actuals!T64</f>
        <v>0</v>
      </c>
      <c r="X47" s="118">
        <f>+Actuals!U64</f>
        <v>0</v>
      </c>
      <c r="Y47" s="119">
        <f>+Actuals!V64</f>
        <v>0</v>
      </c>
      <c r="Z47" s="118">
        <f>+Actuals!W64</f>
        <v>0</v>
      </c>
      <c r="AA47" s="119">
        <f>+Actuals!X64</f>
        <v>0</v>
      </c>
      <c r="AB47" s="118">
        <f>+Actuals!Y64</f>
        <v>0</v>
      </c>
      <c r="AC47" s="119">
        <f>+Actuals!Z64</f>
        <v>0</v>
      </c>
      <c r="AD47" s="118">
        <f>+Actuals!AA64</f>
        <v>0</v>
      </c>
      <c r="AE47" s="119">
        <f>+Actuals!AB64</f>
        <v>0</v>
      </c>
      <c r="AF47" s="118">
        <f>+Actuals!AC64</f>
        <v>0</v>
      </c>
      <c r="AG47" s="119">
        <f>+Actuals!AD64</f>
        <v>0</v>
      </c>
      <c r="AH47" s="118">
        <f>+Actuals!AE64</f>
        <v>0</v>
      </c>
      <c r="AI47" s="119">
        <f>+Actuals!AF64</f>
        <v>0</v>
      </c>
      <c r="AJ47" s="118">
        <f>+Actuals!AG64</f>
        <v>0</v>
      </c>
      <c r="AK47" s="119">
        <f>+Actuals!AH64</f>
        <v>0</v>
      </c>
      <c r="AL47" s="118">
        <f>+Actuals!AI64</f>
        <v>0</v>
      </c>
      <c r="AM47" s="119">
        <f>+Actuals!AJ64</f>
        <v>0</v>
      </c>
      <c r="AN47" s="118">
        <f>+Actuals!AK64</f>
        <v>0</v>
      </c>
      <c r="AO47" s="119">
        <f>+Actuals!AL64</f>
        <v>0</v>
      </c>
    </row>
    <row r="48" spans="1:41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58">
        <f>'TIE-OUT'!L49+RECLASS!J49</f>
        <v>0</v>
      </c>
      <c r="G49" s="15">
        <f>'TIE-OUT'!M49+RECLASS!K49</f>
        <v>0</v>
      </c>
      <c r="H49" s="118">
        <f>+Actuals!E65</f>
        <v>0</v>
      </c>
      <c r="I49" s="119">
        <f>+Actuals!F65</f>
        <v>0</v>
      </c>
      <c r="J49" s="118">
        <f>+Actuals!G65</f>
        <v>0</v>
      </c>
      <c r="K49" s="119">
        <f>+Actuals!H65</f>
        <v>0</v>
      </c>
      <c r="L49" s="118">
        <f>+Actuals!I65</f>
        <v>0</v>
      </c>
      <c r="M49" s="119">
        <f>+Actuals!J65</f>
        <v>0</v>
      </c>
      <c r="N49" s="118">
        <f>+Actuals!K65</f>
        <v>0</v>
      </c>
      <c r="O49" s="119">
        <f>+Actuals!L65</f>
        <v>0</v>
      </c>
      <c r="P49" s="118">
        <f>+Actuals!M65</f>
        <v>0</v>
      </c>
      <c r="Q49" s="119">
        <f>+Actuals!N65</f>
        <v>0</v>
      </c>
      <c r="R49" s="118">
        <f>+Actuals!O65</f>
        <v>0</v>
      </c>
      <c r="S49" s="119">
        <f>+Actuals!P65</f>
        <v>0</v>
      </c>
      <c r="T49" s="118">
        <f>+Actuals!Q65</f>
        <v>0</v>
      </c>
      <c r="U49" s="119">
        <f>+Actuals!R65</f>
        <v>0</v>
      </c>
      <c r="V49" s="118">
        <f>+Actuals!S65</f>
        <v>0</v>
      </c>
      <c r="W49" s="119">
        <f>+Actuals!T65</f>
        <v>0</v>
      </c>
      <c r="X49" s="118">
        <f>+Actuals!U65</f>
        <v>0</v>
      </c>
      <c r="Y49" s="119">
        <f>+Actuals!V65</f>
        <v>0</v>
      </c>
      <c r="Z49" s="118">
        <f>+Actuals!W65</f>
        <v>0</v>
      </c>
      <c r="AA49" s="119">
        <f>+Actuals!X65</f>
        <v>0</v>
      </c>
      <c r="AB49" s="118">
        <f>+Actuals!Y65</f>
        <v>0</v>
      </c>
      <c r="AC49" s="119">
        <f>+Actuals!Z65</f>
        <v>0</v>
      </c>
      <c r="AD49" s="118">
        <f>+Actuals!AA65</f>
        <v>0</v>
      </c>
      <c r="AE49" s="119">
        <f>+Actuals!AB65</f>
        <v>0</v>
      </c>
      <c r="AF49" s="118">
        <f>+Actuals!AC65</f>
        <v>0</v>
      </c>
      <c r="AG49" s="119">
        <f>+Actuals!AD65</f>
        <v>0</v>
      </c>
      <c r="AH49" s="118">
        <f>+Actuals!AE65</f>
        <v>0</v>
      </c>
      <c r="AI49" s="119">
        <f>+Actuals!AF65</f>
        <v>0</v>
      </c>
      <c r="AJ49" s="118">
        <f>+Actuals!AG65</f>
        <v>0</v>
      </c>
      <c r="AK49" s="119">
        <f>+Actuals!AH65</f>
        <v>0</v>
      </c>
      <c r="AL49" s="118">
        <f>+Actuals!AI65</f>
        <v>0</v>
      </c>
      <c r="AM49" s="119">
        <f>+Actuals!AJ65</f>
        <v>0</v>
      </c>
      <c r="AN49" s="118">
        <f>+Actuals!AK65</f>
        <v>0</v>
      </c>
      <c r="AO49" s="119">
        <f>+Actuals!AL65</f>
        <v>0</v>
      </c>
    </row>
    <row r="50" spans="1:41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58">
        <f>'TIE-OUT'!L51+RECLASS!J51</f>
        <v>0</v>
      </c>
      <c r="G51" s="15">
        <f>'TIE-OUT'!M51+RECLASS!K51</f>
        <v>0</v>
      </c>
      <c r="H51" s="118">
        <f>+Actuals!E66</f>
        <v>0</v>
      </c>
      <c r="I51" s="119">
        <f>+Actuals!F66</f>
        <v>0</v>
      </c>
      <c r="J51" s="118">
        <f>+Actuals!G66</f>
        <v>0</v>
      </c>
      <c r="K51" s="119">
        <f>+Actuals!H66</f>
        <v>0</v>
      </c>
      <c r="L51" s="118">
        <f>+Actuals!I66</f>
        <v>0</v>
      </c>
      <c r="M51" s="119">
        <f>+Actuals!J66</f>
        <v>0</v>
      </c>
      <c r="N51" s="118">
        <f>+Actuals!K66</f>
        <v>0</v>
      </c>
      <c r="O51" s="119">
        <f>+Actuals!L66</f>
        <v>0</v>
      </c>
      <c r="P51" s="118">
        <f>+Actuals!M66</f>
        <v>0</v>
      </c>
      <c r="Q51" s="119">
        <f>+Actuals!N66</f>
        <v>0</v>
      </c>
      <c r="R51" s="118">
        <f>+Actuals!O66</f>
        <v>0</v>
      </c>
      <c r="S51" s="119">
        <f>+Actuals!P66</f>
        <v>0</v>
      </c>
      <c r="T51" s="118">
        <f>+Actuals!Q66</f>
        <v>0</v>
      </c>
      <c r="U51" s="119">
        <f>+Actuals!R66</f>
        <v>0</v>
      </c>
      <c r="V51" s="118">
        <f>+Actuals!S66</f>
        <v>0</v>
      </c>
      <c r="W51" s="119">
        <f>+Actuals!T66</f>
        <v>0</v>
      </c>
      <c r="X51" s="118">
        <f>+Actuals!U66</f>
        <v>0</v>
      </c>
      <c r="Y51" s="119">
        <f>+Actuals!V66</f>
        <v>0</v>
      </c>
      <c r="Z51" s="118">
        <f>+Actuals!W66</f>
        <v>0</v>
      </c>
      <c r="AA51" s="119">
        <f>+Actuals!X66</f>
        <v>0</v>
      </c>
      <c r="AB51" s="118">
        <f>+Actuals!Y66</f>
        <v>0</v>
      </c>
      <c r="AC51" s="119">
        <f>+Actuals!Z66</f>
        <v>0</v>
      </c>
      <c r="AD51" s="118">
        <f>+Actuals!AA66</f>
        <v>0</v>
      </c>
      <c r="AE51" s="119">
        <f>+Actuals!AB66</f>
        <v>0</v>
      </c>
      <c r="AF51" s="118">
        <f>+Actuals!AC66</f>
        <v>0</v>
      </c>
      <c r="AG51" s="119">
        <f>+Actuals!AD66</f>
        <v>0</v>
      </c>
      <c r="AH51" s="118">
        <f>+Actuals!AE66</f>
        <v>0</v>
      </c>
      <c r="AI51" s="119">
        <f>+Actuals!AF66</f>
        <v>0</v>
      </c>
      <c r="AJ51" s="118">
        <f>+Actuals!AG66</f>
        <v>0</v>
      </c>
      <c r="AK51" s="119">
        <f>+Actuals!AH66</f>
        <v>0</v>
      </c>
      <c r="AL51" s="118">
        <f>+Actuals!AI66</f>
        <v>0</v>
      </c>
      <c r="AM51" s="119">
        <f>+Actuals!AJ66</f>
        <v>0</v>
      </c>
      <c r="AN51" s="118">
        <f>+Actuals!AK66</f>
        <v>0</v>
      </c>
      <c r="AO51" s="119">
        <f>+Actuals!AL66</f>
        <v>0</v>
      </c>
    </row>
    <row r="52" spans="1:41" x14ac:dyDescent="0.2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84">
        <f>'TIE-OUT'!L54+RECLASS!J54</f>
        <v>0</v>
      </c>
      <c r="G54" s="85">
        <f>'TIE-OUT'!M54+RECLASS!K54</f>
        <v>0</v>
      </c>
      <c r="H54" s="118">
        <f>+Actuals!E67</f>
        <v>0</v>
      </c>
      <c r="I54" s="119">
        <f>+Actuals!F67</f>
        <v>0</v>
      </c>
      <c r="J54" s="118">
        <f>+Actuals!G67</f>
        <v>0</v>
      </c>
      <c r="K54" s="119">
        <f>+Actuals!H67</f>
        <v>0</v>
      </c>
      <c r="L54" s="118">
        <f>+Actuals!I67</f>
        <v>0</v>
      </c>
      <c r="M54" s="119">
        <f>+Actuals!J67</f>
        <v>0</v>
      </c>
      <c r="N54" s="118">
        <f>+Actuals!K67</f>
        <v>0</v>
      </c>
      <c r="O54" s="119">
        <f>+Actuals!L67</f>
        <v>0</v>
      </c>
      <c r="P54" s="118">
        <f>+Actuals!M67</f>
        <v>0</v>
      </c>
      <c r="Q54" s="119">
        <f>+Actuals!N67</f>
        <v>0</v>
      </c>
      <c r="R54" s="118">
        <f>+Actuals!O67</f>
        <v>0</v>
      </c>
      <c r="S54" s="119">
        <f>+Actuals!P67</f>
        <v>0</v>
      </c>
      <c r="T54" s="118">
        <f>+Actuals!Q67</f>
        <v>0</v>
      </c>
      <c r="U54" s="119">
        <f>+Actuals!R67</f>
        <v>0</v>
      </c>
      <c r="V54" s="118">
        <f>+Actuals!S67</f>
        <v>0</v>
      </c>
      <c r="W54" s="119">
        <f>+Actuals!T67</f>
        <v>0</v>
      </c>
      <c r="X54" s="118">
        <f>+Actuals!U67</f>
        <v>0</v>
      </c>
      <c r="Y54" s="119">
        <f>+Actuals!V67</f>
        <v>0</v>
      </c>
      <c r="Z54" s="118">
        <f>+Actuals!W67</f>
        <v>0</v>
      </c>
      <c r="AA54" s="119">
        <f>+Actuals!X67</f>
        <v>0</v>
      </c>
      <c r="AB54" s="118">
        <f>+Actuals!Y67</f>
        <v>0</v>
      </c>
      <c r="AC54" s="119">
        <f>+Actuals!Z67</f>
        <v>0</v>
      </c>
      <c r="AD54" s="118">
        <f>+Actuals!AA67</f>
        <v>0</v>
      </c>
      <c r="AE54" s="119">
        <f>+Actuals!AB67</f>
        <v>0</v>
      </c>
      <c r="AF54" s="118">
        <f>+Actuals!AC67</f>
        <v>0</v>
      </c>
      <c r="AG54" s="119">
        <f>+Actuals!AD67</f>
        <v>0</v>
      </c>
      <c r="AH54" s="118">
        <f>+Actuals!AE67</f>
        <v>0</v>
      </c>
      <c r="AI54" s="119">
        <f>+Actuals!AF67</f>
        <v>0</v>
      </c>
      <c r="AJ54" s="118">
        <f>+Actuals!AG67</f>
        <v>0</v>
      </c>
      <c r="AK54" s="119">
        <f>+Actuals!AH67</f>
        <v>0</v>
      </c>
      <c r="AL54" s="118">
        <f>+Actuals!AI67</f>
        <v>0</v>
      </c>
      <c r="AM54" s="119">
        <f>+Actuals!AJ67</f>
        <v>0</v>
      </c>
      <c r="AN54" s="118">
        <f>+Actuals!AK67</f>
        <v>0</v>
      </c>
      <c r="AO54" s="119">
        <f>+Actuals!AL67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97">
        <f>'TIE-OUT'!L55+RECLASS!J55</f>
        <v>0</v>
      </c>
      <c r="G55" s="98">
        <f>'TIE-OUT'!M55+RECLASS!K55</f>
        <v>0</v>
      </c>
      <c r="H55" s="118">
        <f>+Actuals!E68</f>
        <v>0</v>
      </c>
      <c r="I55" s="119">
        <f>+Actuals!F68</f>
        <v>0</v>
      </c>
      <c r="J55" s="118">
        <f>+Actuals!G68</f>
        <v>0</v>
      </c>
      <c r="K55" s="119">
        <f>+Actuals!H68</f>
        <v>0</v>
      </c>
      <c r="L55" s="118">
        <f>+Actuals!I68</f>
        <v>0</v>
      </c>
      <c r="M55" s="119">
        <f>+Actuals!J68</f>
        <v>0</v>
      </c>
      <c r="N55" s="118">
        <f>+Actuals!K68</f>
        <v>0</v>
      </c>
      <c r="O55" s="119">
        <f>+Actuals!L68</f>
        <v>0</v>
      </c>
      <c r="P55" s="118">
        <f>+Actuals!M68</f>
        <v>0</v>
      </c>
      <c r="Q55" s="119">
        <f>+Actuals!N68</f>
        <v>0</v>
      </c>
      <c r="R55" s="118">
        <f>+Actuals!O68</f>
        <v>0</v>
      </c>
      <c r="S55" s="119">
        <f>+Actuals!P68</f>
        <v>0</v>
      </c>
      <c r="T55" s="118">
        <f>+Actuals!Q68</f>
        <v>0</v>
      </c>
      <c r="U55" s="119">
        <f>+Actuals!R68</f>
        <v>0</v>
      </c>
      <c r="V55" s="118">
        <f>+Actuals!S68</f>
        <v>0</v>
      </c>
      <c r="W55" s="119">
        <f>+Actuals!T68</f>
        <v>0</v>
      </c>
      <c r="X55" s="118">
        <f>+Actuals!U68</f>
        <v>0</v>
      </c>
      <c r="Y55" s="119">
        <f>+Actuals!V68</f>
        <v>0</v>
      </c>
      <c r="Z55" s="118">
        <f>+Actuals!W68</f>
        <v>0</v>
      </c>
      <c r="AA55" s="119">
        <f>+Actuals!X68</f>
        <v>0</v>
      </c>
      <c r="AB55" s="118">
        <f>+Actuals!Y68</f>
        <v>0</v>
      </c>
      <c r="AC55" s="119">
        <f>+Actuals!Z68</f>
        <v>0</v>
      </c>
      <c r="AD55" s="118">
        <f>+Actuals!AA68</f>
        <v>0</v>
      </c>
      <c r="AE55" s="119">
        <f>+Actuals!AB68</f>
        <v>0</v>
      </c>
      <c r="AF55" s="118">
        <f>+Actuals!AC68</f>
        <v>0</v>
      </c>
      <c r="AG55" s="119">
        <f>+Actuals!AD68</f>
        <v>0</v>
      </c>
      <c r="AH55" s="118">
        <f>+Actuals!AE68</f>
        <v>0</v>
      </c>
      <c r="AI55" s="119">
        <f>+Actuals!AF68</f>
        <v>0</v>
      </c>
      <c r="AJ55" s="118">
        <f>+Actuals!AG68</f>
        <v>0</v>
      </c>
      <c r="AK55" s="119">
        <f>+Actuals!AH68</f>
        <v>0</v>
      </c>
      <c r="AL55" s="118">
        <f>+Actuals!AI68</f>
        <v>0</v>
      </c>
      <c r="AM55" s="119">
        <f>+Actuals!AJ68</f>
        <v>0</v>
      </c>
      <c r="AN55" s="118">
        <f>+Actuals!AK68</f>
        <v>0</v>
      </c>
      <c r="AO55" s="119">
        <f>+Actuals!AL68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0</v>
      </c>
      <c r="E56" s="39">
        <f t="shared" si="16"/>
        <v>0</v>
      </c>
      <c r="F56" s="59">
        <f t="shared" si="16"/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ref="J56:AO56" si="17">SUM(J54:J55)</f>
        <v>0</v>
      </c>
      <c r="K56" s="39">
        <f t="shared" si="17"/>
        <v>0</v>
      </c>
      <c r="L56" s="61">
        <f>SUM(L54:L55)</f>
        <v>0</v>
      </c>
      <c r="M56" s="39">
        <f>SUM(M54:M55)</f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84">
        <f>'TIE-OUT'!L59+RECLASS!J59</f>
        <v>0</v>
      </c>
      <c r="G59" s="85">
        <f>'TIE-OUT'!M59+RECLASS!K59</f>
        <v>0</v>
      </c>
      <c r="H59" s="118">
        <f>+Actuals!E69</f>
        <v>0</v>
      </c>
      <c r="I59" s="119">
        <f>+Actuals!F69</f>
        <v>0</v>
      </c>
      <c r="J59" s="118">
        <f>+Actuals!G69</f>
        <v>0</v>
      </c>
      <c r="K59" s="119">
        <f>+Actuals!H69</f>
        <v>0</v>
      </c>
      <c r="L59" s="118">
        <f>+Actuals!I69</f>
        <v>0</v>
      </c>
      <c r="M59" s="119">
        <f>+Actuals!J69</f>
        <v>0</v>
      </c>
      <c r="N59" s="118">
        <f>+Actuals!K69</f>
        <v>0</v>
      </c>
      <c r="O59" s="119">
        <f>+Actuals!L69</f>
        <v>0</v>
      </c>
      <c r="P59" s="118">
        <f>+Actuals!M69</f>
        <v>0</v>
      </c>
      <c r="Q59" s="119">
        <f>+Actuals!N69</f>
        <v>0</v>
      </c>
      <c r="R59" s="118">
        <f>+Actuals!O69</f>
        <v>0</v>
      </c>
      <c r="S59" s="119">
        <f>+Actuals!P69</f>
        <v>0</v>
      </c>
      <c r="T59" s="118">
        <f>+Actuals!Q69</f>
        <v>0</v>
      </c>
      <c r="U59" s="119">
        <f>+Actuals!R69</f>
        <v>0</v>
      </c>
      <c r="V59" s="118">
        <f>+Actuals!S69</f>
        <v>0</v>
      </c>
      <c r="W59" s="119">
        <f>+Actuals!T69</f>
        <v>0</v>
      </c>
      <c r="X59" s="118">
        <f>+Actuals!U69</f>
        <v>0</v>
      </c>
      <c r="Y59" s="119">
        <f>+Actuals!V69</f>
        <v>0</v>
      </c>
      <c r="Z59" s="118">
        <f>+Actuals!W69</f>
        <v>0</v>
      </c>
      <c r="AA59" s="119">
        <f>+Actuals!X69</f>
        <v>0</v>
      </c>
      <c r="AB59" s="118">
        <f>+Actuals!Y69</f>
        <v>0</v>
      </c>
      <c r="AC59" s="119">
        <f>+Actuals!Z69</f>
        <v>0</v>
      </c>
      <c r="AD59" s="118">
        <f>+Actuals!AA69</f>
        <v>0</v>
      </c>
      <c r="AE59" s="119">
        <f>+Actuals!AB69</f>
        <v>0</v>
      </c>
      <c r="AF59" s="118">
        <f>+Actuals!AC69</f>
        <v>0</v>
      </c>
      <c r="AG59" s="119">
        <f>+Actuals!AD69</f>
        <v>0</v>
      </c>
      <c r="AH59" s="118">
        <f>+Actuals!AE69</f>
        <v>0</v>
      </c>
      <c r="AI59" s="119">
        <f>+Actuals!AF69</f>
        <v>0</v>
      </c>
      <c r="AJ59" s="118">
        <f>+Actuals!AG69</f>
        <v>0</v>
      </c>
      <c r="AK59" s="119">
        <f>+Actuals!AH69</f>
        <v>0</v>
      </c>
      <c r="AL59" s="118">
        <f>+Actuals!AI69</f>
        <v>0</v>
      </c>
      <c r="AM59" s="119">
        <f>+Actuals!AJ69</f>
        <v>0</v>
      </c>
      <c r="AN59" s="118">
        <f>+Actuals!AK69</f>
        <v>0</v>
      </c>
      <c r="AO59" s="119">
        <f>+Actuals!AL69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97">
        <f>'TIE-OUT'!L60+RECLASS!J60</f>
        <v>0</v>
      </c>
      <c r="G60" s="98">
        <f>'TIE-OUT'!M60+RECLASS!K60</f>
        <v>0</v>
      </c>
      <c r="H60" s="118">
        <f>+Actuals!E70</f>
        <v>0</v>
      </c>
      <c r="I60" s="119">
        <f>+Actuals!F70</f>
        <v>0</v>
      </c>
      <c r="J60" s="118">
        <f>+Actuals!G70</f>
        <v>0</v>
      </c>
      <c r="K60" s="119">
        <f>+Actuals!H70</f>
        <v>0</v>
      </c>
      <c r="L60" s="118">
        <f>+Actuals!I70</f>
        <v>0</v>
      </c>
      <c r="M60" s="119">
        <f>+Actuals!J70</f>
        <v>0</v>
      </c>
      <c r="N60" s="118">
        <f>+Actuals!K70</f>
        <v>0</v>
      </c>
      <c r="O60" s="119">
        <f>+Actuals!L70</f>
        <v>0</v>
      </c>
      <c r="P60" s="118">
        <f>+Actuals!M70</f>
        <v>0</v>
      </c>
      <c r="Q60" s="119">
        <f>+Actuals!N70</f>
        <v>0</v>
      </c>
      <c r="R60" s="118">
        <f>+Actuals!O70</f>
        <v>0</v>
      </c>
      <c r="S60" s="119">
        <f>+Actuals!P70</f>
        <v>0</v>
      </c>
      <c r="T60" s="118">
        <f>+Actuals!Q70</f>
        <v>0</v>
      </c>
      <c r="U60" s="119">
        <f>+Actuals!R70</f>
        <v>0</v>
      </c>
      <c r="V60" s="118">
        <f>+Actuals!S70</f>
        <v>0</v>
      </c>
      <c r="W60" s="119">
        <f>+Actuals!T70</f>
        <v>0</v>
      </c>
      <c r="X60" s="118">
        <f>+Actuals!U70</f>
        <v>0</v>
      </c>
      <c r="Y60" s="119">
        <f>+Actuals!V70</f>
        <v>0</v>
      </c>
      <c r="Z60" s="118">
        <f>+Actuals!W70</f>
        <v>0</v>
      </c>
      <c r="AA60" s="119">
        <f>+Actuals!X70</f>
        <v>0</v>
      </c>
      <c r="AB60" s="118">
        <f>+Actuals!Y70</f>
        <v>0</v>
      </c>
      <c r="AC60" s="119">
        <f>+Actuals!Z70</f>
        <v>0</v>
      </c>
      <c r="AD60" s="118">
        <f>+Actuals!AA70</f>
        <v>0</v>
      </c>
      <c r="AE60" s="119">
        <f>+Actuals!AB70</f>
        <v>0</v>
      </c>
      <c r="AF60" s="118">
        <f>+Actuals!AC70</f>
        <v>0</v>
      </c>
      <c r="AG60" s="119">
        <f>+Actuals!AD70</f>
        <v>0</v>
      </c>
      <c r="AH60" s="118">
        <f>+Actuals!AE70</f>
        <v>0</v>
      </c>
      <c r="AI60" s="119">
        <f>+Actuals!AF70</f>
        <v>0</v>
      </c>
      <c r="AJ60" s="118">
        <f>+Actuals!AG70</f>
        <v>0</v>
      </c>
      <c r="AK60" s="119">
        <f>+Actuals!AH70</f>
        <v>0</v>
      </c>
      <c r="AL60" s="118">
        <f>+Actuals!AI70</f>
        <v>0</v>
      </c>
      <c r="AM60" s="119">
        <f>+Actuals!AJ70</f>
        <v>0</v>
      </c>
      <c r="AN60" s="118">
        <f>+Actuals!AK70</f>
        <v>0</v>
      </c>
      <c r="AO60" s="119">
        <f>+Actuals!AL70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59">
        <f t="shared" si="18"/>
        <v>0</v>
      </c>
      <c r="G61" s="23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>SUM(L59:L60)</f>
        <v>0</v>
      </c>
      <c r="M61" s="39">
        <f>SUM(M59:M60)</f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84">
        <f>'TIE-OUT'!L64+RECLASS!J64</f>
        <v>0</v>
      </c>
      <c r="G64" s="85">
        <f>'TIE-OUT'!M64+RECLASS!K64</f>
        <v>0</v>
      </c>
      <c r="H64" s="118">
        <f>+Actuals!E71</f>
        <v>0</v>
      </c>
      <c r="I64" s="119">
        <f>+Actuals!F71</f>
        <v>0</v>
      </c>
      <c r="J64" s="118">
        <f>+Actuals!G71</f>
        <v>0</v>
      </c>
      <c r="K64" s="119">
        <f>+Actuals!H71</f>
        <v>0</v>
      </c>
      <c r="L64" s="118">
        <f>+Actuals!I71</f>
        <v>0</v>
      </c>
      <c r="M64" s="119">
        <f>+Actuals!J71</f>
        <v>0</v>
      </c>
      <c r="N64" s="118">
        <f>+Actuals!K71</f>
        <v>0</v>
      </c>
      <c r="O64" s="119">
        <f>+Actuals!L71</f>
        <v>0</v>
      </c>
      <c r="P64" s="118">
        <f>+Actuals!M71</f>
        <v>0</v>
      </c>
      <c r="Q64" s="119">
        <f>+Actuals!N71</f>
        <v>0</v>
      </c>
      <c r="R64" s="118">
        <f>+Actuals!O71</f>
        <v>0</v>
      </c>
      <c r="S64" s="119">
        <f>+Actuals!P71</f>
        <v>0</v>
      </c>
      <c r="T64" s="118">
        <f>+Actuals!Q71</f>
        <v>0</v>
      </c>
      <c r="U64" s="119">
        <f>+Actuals!R71</f>
        <v>0</v>
      </c>
      <c r="V64" s="118">
        <f>+Actuals!S71</f>
        <v>0</v>
      </c>
      <c r="W64" s="119">
        <f>+Actuals!T71</f>
        <v>0</v>
      </c>
      <c r="X64" s="118">
        <f>+Actuals!U71</f>
        <v>0</v>
      </c>
      <c r="Y64" s="119">
        <f>+Actuals!V71</f>
        <v>0</v>
      </c>
      <c r="Z64" s="118">
        <f>+Actuals!W71</f>
        <v>0</v>
      </c>
      <c r="AA64" s="119">
        <f>+Actuals!X71</f>
        <v>0</v>
      </c>
      <c r="AB64" s="118">
        <f>+Actuals!Y71</f>
        <v>0</v>
      </c>
      <c r="AC64" s="119">
        <f>+Actuals!Z71</f>
        <v>0</v>
      </c>
      <c r="AD64" s="118">
        <f>+Actuals!AA71</f>
        <v>0</v>
      </c>
      <c r="AE64" s="119">
        <f>+Actuals!AB71</f>
        <v>0</v>
      </c>
      <c r="AF64" s="118">
        <f>+Actuals!AC71</f>
        <v>0</v>
      </c>
      <c r="AG64" s="119">
        <f>+Actuals!AD71</f>
        <v>0</v>
      </c>
      <c r="AH64" s="118">
        <f>+Actuals!AE71</f>
        <v>0</v>
      </c>
      <c r="AI64" s="119">
        <f>+Actuals!AF71</f>
        <v>0</v>
      </c>
      <c r="AJ64" s="118">
        <f>+Actuals!AG71</f>
        <v>0</v>
      </c>
      <c r="AK64" s="119">
        <f>+Actuals!AH71</f>
        <v>0</v>
      </c>
      <c r="AL64" s="118">
        <f>+Actuals!AI71</f>
        <v>0</v>
      </c>
      <c r="AM64" s="119">
        <f>+Actuals!AJ71</f>
        <v>0</v>
      </c>
      <c r="AN64" s="118">
        <f>+Actuals!AK71</f>
        <v>0</v>
      </c>
      <c r="AO64" s="119">
        <f>+Actuals!AL71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97">
        <f>'TIE-OUT'!L65+RECLASS!J65</f>
        <v>0</v>
      </c>
      <c r="G65" s="98">
        <f>'TIE-OUT'!M65+RECLASS!K65</f>
        <v>0</v>
      </c>
      <c r="H65" s="118">
        <f>+Actuals!E72</f>
        <v>0</v>
      </c>
      <c r="I65" s="119">
        <f>+Actuals!F72</f>
        <v>0</v>
      </c>
      <c r="J65" s="118">
        <f>+Actuals!G72</f>
        <v>0</v>
      </c>
      <c r="K65" s="119">
        <f>+Actuals!H72</f>
        <v>0</v>
      </c>
      <c r="L65" s="118">
        <f>+Actuals!I72</f>
        <v>0</v>
      </c>
      <c r="M65" s="119">
        <f>+Actuals!J72</f>
        <v>0</v>
      </c>
      <c r="N65" s="118">
        <f>+Actuals!K72</f>
        <v>0</v>
      </c>
      <c r="O65" s="119">
        <f>+Actuals!L72</f>
        <v>0</v>
      </c>
      <c r="P65" s="118">
        <f>+Actuals!M72</f>
        <v>0</v>
      </c>
      <c r="Q65" s="119">
        <f>+Actuals!N72</f>
        <v>0</v>
      </c>
      <c r="R65" s="118">
        <f>+Actuals!O72</f>
        <v>0</v>
      </c>
      <c r="S65" s="119">
        <f>+Actuals!P72</f>
        <v>0</v>
      </c>
      <c r="T65" s="118">
        <f>+Actuals!Q72</f>
        <v>0</v>
      </c>
      <c r="U65" s="119">
        <f>+Actuals!R72</f>
        <v>0</v>
      </c>
      <c r="V65" s="118">
        <f>+Actuals!S72</f>
        <v>0</v>
      </c>
      <c r="W65" s="119">
        <f>+Actuals!T72</f>
        <v>0</v>
      </c>
      <c r="X65" s="118">
        <f>+Actuals!U72</f>
        <v>0</v>
      </c>
      <c r="Y65" s="119">
        <f>+Actuals!V72</f>
        <v>0</v>
      </c>
      <c r="Z65" s="118">
        <f>+Actuals!W72</f>
        <v>0</v>
      </c>
      <c r="AA65" s="119">
        <f>+Actuals!X72</f>
        <v>0</v>
      </c>
      <c r="AB65" s="118">
        <f>+Actuals!Y72</f>
        <v>0</v>
      </c>
      <c r="AC65" s="119">
        <f>+Actuals!Z72</f>
        <v>0</v>
      </c>
      <c r="AD65" s="118">
        <f>+Actuals!AA72</f>
        <v>0</v>
      </c>
      <c r="AE65" s="119">
        <f>+Actuals!AB72</f>
        <v>0</v>
      </c>
      <c r="AF65" s="118">
        <f>+Actuals!AC72</f>
        <v>0</v>
      </c>
      <c r="AG65" s="119">
        <f>+Actuals!AD72</f>
        <v>0</v>
      </c>
      <c r="AH65" s="118">
        <f>+Actuals!AE72</f>
        <v>0</v>
      </c>
      <c r="AI65" s="119">
        <f>+Actuals!AF72</f>
        <v>0</v>
      </c>
      <c r="AJ65" s="118">
        <f>+Actuals!AG72</f>
        <v>0</v>
      </c>
      <c r="AK65" s="119">
        <f>+Actuals!AH72</f>
        <v>0</v>
      </c>
      <c r="AL65" s="118">
        <f>+Actuals!AI72</f>
        <v>0</v>
      </c>
      <c r="AM65" s="119">
        <f>+Actuals!AJ72</f>
        <v>0</v>
      </c>
      <c r="AN65" s="118">
        <f>+Actuals!AK72</f>
        <v>0</v>
      </c>
      <c r="AO65" s="119">
        <f>+Actuals!AL72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59">
        <f t="shared" si="20"/>
        <v>0</v>
      </c>
      <c r="G66" s="23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>SUM(L64:L65)</f>
        <v>0</v>
      </c>
      <c r="M66" s="39">
        <f>SUM(M64:M65)</f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'TIE-OUT'!L70+RECLASS!J70</f>
        <v>0</v>
      </c>
      <c r="G70" s="85">
        <f>'TIE-OUT'!M70+RECLASS!K70</f>
        <v>0</v>
      </c>
      <c r="H70" s="118">
        <f>+Actuals!E73</f>
        <v>0</v>
      </c>
      <c r="I70" s="119">
        <f>+Actuals!F73</f>
        <v>0</v>
      </c>
      <c r="J70" s="118">
        <f>+Actuals!G73</f>
        <v>0</v>
      </c>
      <c r="K70" s="119">
        <f>+Actuals!H73</f>
        <v>0</v>
      </c>
      <c r="L70" s="118">
        <f>+Actuals!I73</f>
        <v>0</v>
      </c>
      <c r="M70" s="119">
        <f>+Actuals!J73</f>
        <v>0</v>
      </c>
      <c r="N70" s="118">
        <f>+Actuals!K73</f>
        <v>0</v>
      </c>
      <c r="O70" s="119">
        <f>+Actuals!L73</f>
        <v>0</v>
      </c>
      <c r="P70" s="118">
        <f>+Actuals!M73</f>
        <v>0</v>
      </c>
      <c r="Q70" s="119">
        <f>+Actuals!N73</f>
        <v>0</v>
      </c>
      <c r="R70" s="118">
        <f>+Actuals!O73</f>
        <v>0</v>
      </c>
      <c r="S70" s="119">
        <f>+Actuals!P73</f>
        <v>0</v>
      </c>
      <c r="T70" s="118">
        <f>+Actuals!Q73</f>
        <v>0</v>
      </c>
      <c r="U70" s="119">
        <f>+Actuals!R73</f>
        <v>0</v>
      </c>
      <c r="V70" s="118">
        <f>+Actuals!S73</f>
        <v>0</v>
      </c>
      <c r="W70" s="119">
        <f>+Actuals!T73</f>
        <v>0</v>
      </c>
      <c r="X70" s="118">
        <f>+Actuals!U73</f>
        <v>0</v>
      </c>
      <c r="Y70" s="119">
        <f>+Actuals!V73</f>
        <v>0</v>
      </c>
      <c r="Z70" s="118">
        <f>+Actuals!W73</f>
        <v>0</v>
      </c>
      <c r="AA70" s="119">
        <f>+Actuals!X73</f>
        <v>0</v>
      </c>
      <c r="AB70" s="118">
        <f>+Actuals!Y73</f>
        <v>0</v>
      </c>
      <c r="AC70" s="119">
        <f>+Actuals!Z73</f>
        <v>0</v>
      </c>
      <c r="AD70" s="118">
        <f>+Actuals!AA73</f>
        <v>0</v>
      </c>
      <c r="AE70" s="119">
        <f>+Actuals!AB73</f>
        <v>0</v>
      </c>
      <c r="AF70" s="118">
        <f>+Actuals!AC73</f>
        <v>0</v>
      </c>
      <c r="AG70" s="119">
        <f>+Actuals!AD73</f>
        <v>0</v>
      </c>
      <c r="AH70" s="118">
        <f>+Actuals!AE73</f>
        <v>0</v>
      </c>
      <c r="AI70" s="119">
        <f>+Actuals!AF73</f>
        <v>0</v>
      </c>
      <c r="AJ70" s="118">
        <f>+Actuals!AG73</f>
        <v>0</v>
      </c>
      <c r="AK70" s="119">
        <f>+Actuals!AH73</f>
        <v>0</v>
      </c>
      <c r="AL70" s="118">
        <f>+Actuals!AI73</f>
        <v>0</v>
      </c>
      <c r="AM70" s="119">
        <f>+Actuals!AJ73</f>
        <v>0</v>
      </c>
      <c r="AN70" s="118">
        <f>+Actuals!AK73</f>
        <v>0</v>
      </c>
      <c r="AO70" s="119">
        <f>+Actuals!AL73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7">
        <f>'TIE-OUT'!L71+RECLASS!J71</f>
        <v>0</v>
      </c>
      <c r="G71" s="98">
        <f>'TIE-OUT'!M71+RECLASS!K71</f>
        <v>0</v>
      </c>
      <c r="H71" s="118">
        <f>+Actuals!E74</f>
        <v>0</v>
      </c>
      <c r="I71" s="119">
        <f>+Actuals!F74</f>
        <v>0</v>
      </c>
      <c r="J71" s="118">
        <f>+Actuals!G74</f>
        <v>0</v>
      </c>
      <c r="K71" s="119">
        <f>+Actuals!H74</f>
        <v>0</v>
      </c>
      <c r="L71" s="118">
        <f>+Actuals!I74</f>
        <v>0</v>
      </c>
      <c r="M71" s="119">
        <f>+Actuals!J74</f>
        <v>0</v>
      </c>
      <c r="N71" s="118">
        <f>+Actuals!K74</f>
        <v>0</v>
      </c>
      <c r="O71" s="119">
        <f>+Actuals!L74</f>
        <v>0</v>
      </c>
      <c r="P71" s="118">
        <f>+Actuals!M74</f>
        <v>0</v>
      </c>
      <c r="Q71" s="119">
        <f>+Actuals!N74</f>
        <v>0</v>
      </c>
      <c r="R71" s="118">
        <f>+Actuals!O74</f>
        <v>0</v>
      </c>
      <c r="S71" s="119">
        <f>+Actuals!P74</f>
        <v>0</v>
      </c>
      <c r="T71" s="118">
        <f>+Actuals!Q74</f>
        <v>0</v>
      </c>
      <c r="U71" s="119">
        <f>+Actuals!R74</f>
        <v>0</v>
      </c>
      <c r="V71" s="118">
        <f>+Actuals!S74</f>
        <v>0</v>
      </c>
      <c r="W71" s="119">
        <f>+Actuals!T74</f>
        <v>0</v>
      </c>
      <c r="X71" s="118">
        <f>+Actuals!U74</f>
        <v>0</v>
      </c>
      <c r="Y71" s="119">
        <f>+Actuals!V74</f>
        <v>0</v>
      </c>
      <c r="Z71" s="118">
        <f>+Actuals!W74</f>
        <v>0</v>
      </c>
      <c r="AA71" s="119">
        <f>+Actuals!X74</f>
        <v>0</v>
      </c>
      <c r="AB71" s="118">
        <f>+Actuals!Y74</f>
        <v>0</v>
      </c>
      <c r="AC71" s="119">
        <f>+Actuals!Z74</f>
        <v>0</v>
      </c>
      <c r="AD71" s="118">
        <f>+Actuals!AA74</f>
        <v>0</v>
      </c>
      <c r="AE71" s="119">
        <f>+Actuals!AB74</f>
        <v>0</v>
      </c>
      <c r="AF71" s="118">
        <f>+Actuals!AC74</f>
        <v>0</v>
      </c>
      <c r="AG71" s="119">
        <f>+Actuals!AD74</f>
        <v>0</v>
      </c>
      <c r="AH71" s="118">
        <f>+Actuals!AE74</f>
        <v>0</v>
      </c>
      <c r="AI71" s="119">
        <f>+Actuals!AF74</f>
        <v>0</v>
      </c>
      <c r="AJ71" s="118">
        <f>+Actuals!AG74</f>
        <v>0</v>
      </c>
      <c r="AK71" s="119">
        <f>+Actuals!AH74</f>
        <v>0</v>
      </c>
      <c r="AL71" s="118">
        <f>+Actuals!AI74</f>
        <v>0</v>
      </c>
      <c r="AM71" s="119">
        <f>+Actuals!AJ74</f>
        <v>0</v>
      </c>
      <c r="AN71" s="118">
        <f>+Actuals!AK74</f>
        <v>0</v>
      </c>
      <c r="AO71" s="119">
        <f>+Actuals!AL74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0</v>
      </c>
      <c r="F72" s="59">
        <f t="shared" si="22"/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>SUM(L70:L71)</f>
        <v>0</v>
      </c>
      <c r="M72" s="39">
        <f>SUM(M70:M71)</f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'TIE-OUT'!L73+RECLASS!J73</f>
        <v>0</v>
      </c>
      <c r="G73" s="58">
        <f>'TIE-OUT'!M73+RECLASS!K73</f>
        <v>0</v>
      </c>
      <c r="H73" s="118">
        <f>+Actuals!E75</f>
        <v>0</v>
      </c>
      <c r="I73" s="119">
        <f>+Actuals!F75</f>
        <v>0</v>
      </c>
      <c r="J73" s="118">
        <f>+Actuals!G75</f>
        <v>0</v>
      </c>
      <c r="K73" s="119">
        <f>+Actuals!H75</f>
        <v>0</v>
      </c>
      <c r="L73" s="118">
        <f>+Actuals!I75</f>
        <v>0</v>
      </c>
      <c r="M73" s="119">
        <f>+Actuals!J75</f>
        <v>0</v>
      </c>
      <c r="N73" s="118">
        <f>+Actuals!K75</f>
        <v>0</v>
      </c>
      <c r="O73" s="119">
        <f>+Actuals!L75</f>
        <v>0</v>
      </c>
      <c r="P73" s="118">
        <f>+Actuals!M75</f>
        <v>0</v>
      </c>
      <c r="Q73" s="119">
        <f>+Actuals!N75</f>
        <v>0</v>
      </c>
      <c r="R73" s="118">
        <f>+Actuals!O75</f>
        <v>0</v>
      </c>
      <c r="S73" s="119">
        <f>+Actuals!P75</f>
        <v>0</v>
      </c>
      <c r="T73" s="118">
        <f>+Actuals!Q75</f>
        <v>0</v>
      </c>
      <c r="U73" s="119">
        <f>+Actuals!R75</f>
        <v>0</v>
      </c>
      <c r="V73" s="118">
        <f>+Actuals!S75</f>
        <v>0</v>
      </c>
      <c r="W73" s="119">
        <f>+Actuals!T75</f>
        <v>0</v>
      </c>
      <c r="X73" s="118">
        <f>+Actuals!U75</f>
        <v>0</v>
      </c>
      <c r="Y73" s="119">
        <f>+Actuals!V75</f>
        <v>0</v>
      </c>
      <c r="Z73" s="118">
        <f>+Actuals!W75</f>
        <v>0</v>
      </c>
      <c r="AA73" s="119">
        <f>+Actuals!X75</f>
        <v>0</v>
      </c>
      <c r="AB73" s="118">
        <f>+Actuals!Y75</f>
        <v>0</v>
      </c>
      <c r="AC73" s="119">
        <f>+Actuals!Z75</f>
        <v>0</v>
      </c>
      <c r="AD73" s="118">
        <f>+Actuals!AA75</f>
        <v>0</v>
      </c>
      <c r="AE73" s="119">
        <f>+Actuals!AB75</f>
        <v>0</v>
      </c>
      <c r="AF73" s="118">
        <f>+Actuals!AC75</f>
        <v>0</v>
      </c>
      <c r="AG73" s="119">
        <f>+Actuals!AD75</f>
        <v>0</v>
      </c>
      <c r="AH73" s="118">
        <f>+Actuals!AE75</f>
        <v>0</v>
      </c>
      <c r="AI73" s="119">
        <f>+Actuals!AF75</f>
        <v>0</v>
      </c>
      <c r="AJ73" s="118">
        <f>+Actuals!AG75</f>
        <v>0</v>
      </c>
      <c r="AK73" s="119">
        <f>+Actuals!AH75</f>
        <v>0</v>
      </c>
      <c r="AL73" s="118">
        <f>+Actuals!AI75</f>
        <v>0</v>
      </c>
      <c r="AM73" s="119">
        <f>+Actuals!AJ75</f>
        <v>0</v>
      </c>
      <c r="AN73" s="118">
        <f>+Actuals!AK75</f>
        <v>0</v>
      </c>
      <c r="AO73" s="119">
        <f>+Actuals!AL75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58">
        <f>'TIE-OUT'!L74+RECLASS!J74</f>
        <v>0</v>
      </c>
      <c r="G74" s="58">
        <f>'TIE-OUT'!M74+RECLASS!K74</f>
        <v>0</v>
      </c>
      <c r="H74" s="118">
        <f>+Actuals!E76</f>
        <v>0</v>
      </c>
      <c r="I74" s="119">
        <f>+Actuals!F76</f>
        <v>0</v>
      </c>
      <c r="J74" s="118">
        <f>+Actuals!G76</f>
        <v>0</v>
      </c>
      <c r="K74" s="119">
        <f>+Actuals!H76</f>
        <v>0</v>
      </c>
      <c r="L74" s="118">
        <f>+Actuals!I76</f>
        <v>0</v>
      </c>
      <c r="M74" s="119">
        <f>+Actuals!J76</f>
        <v>0</v>
      </c>
      <c r="N74" s="118">
        <f>+Actuals!K76</f>
        <v>0</v>
      </c>
      <c r="O74" s="119">
        <f>+Actuals!L76</f>
        <v>0</v>
      </c>
      <c r="P74" s="118">
        <f>+Actuals!M76</f>
        <v>0</v>
      </c>
      <c r="Q74" s="119">
        <f>+Actuals!N76</f>
        <v>0</v>
      </c>
      <c r="R74" s="118">
        <f>+Actuals!O76</f>
        <v>0</v>
      </c>
      <c r="S74" s="119">
        <f>+Actuals!P76</f>
        <v>0</v>
      </c>
      <c r="T74" s="118">
        <f>+Actuals!Q76</f>
        <v>0</v>
      </c>
      <c r="U74" s="119">
        <f>+Actuals!R76</f>
        <v>0</v>
      </c>
      <c r="V74" s="118">
        <f>+Actuals!S76</f>
        <v>0</v>
      </c>
      <c r="W74" s="119">
        <f>+Actuals!T76</f>
        <v>0</v>
      </c>
      <c r="X74" s="118">
        <f>+Actuals!U76</f>
        <v>0</v>
      </c>
      <c r="Y74" s="119">
        <f>+Actuals!V76</f>
        <v>0</v>
      </c>
      <c r="Z74" s="118">
        <f>+Actuals!W76</f>
        <v>0</v>
      </c>
      <c r="AA74" s="119">
        <f>+Actuals!X76</f>
        <v>0</v>
      </c>
      <c r="AB74" s="118">
        <f>+Actuals!Y76</f>
        <v>0</v>
      </c>
      <c r="AC74" s="119">
        <f>+Actuals!Z76</f>
        <v>0</v>
      </c>
      <c r="AD74" s="118">
        <f>+Actuals!AA76</f>
        <v>0</v>
      </c>
      <c r="AE74" s="119">
        <f>+Actuals!AB76</f>
        <v>0</v>
      </c>
      <c r="AF74" s="118">
        <f>+Actuals!AC76</f>
        <v>0</v>
      </c>
      <c r="AG74" s="119">
        <f>+Actuals!AD76</f>
        <v>0</v>
      </c>
      <c r="AH74" s="118">
        <f>+Actuals!AE76</f>
        <v>0</v>
      </c>
      <c r="AI74" s="119">
        <f>+Actuals!AF76</f>
        <v>0</v>
      </c>
      <c r="AJ74" s="118">
        <f>+Actuals!AG76</f>
        <v>0</v>
      </c>
      <c r="AK74" s="119">
        <f>+Actuals!AH76</f>
        <v>0</v>
      </c>
      <c r="AL74" s="118">
        <f>+Actuals!AI76</f>
        <v>0</v>
      </c>
      <c r="AM74" s="119">
        <f>+Actuals!AJ76</f>
        <v>0</v>
      </c>
      <c r="AN74" s="118">
        <f>+Actuals!AK76</f>
        <v>0</v>
      </c>
      <c r="AO74" s="119">
        <f>+Actuals!AL76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58">
        <f>'TIE-OUT'!L75+RECLASS!J75</f>
        <v>0</v>
      </c>
      <c r="G75" s="58">
        <f>'TIE-OUT'!M75+RECLASS!K75</f>
        <v>0</v>
      </c>
      <c r="H75" s="118">
        <f>+Actuals!E77</f>
        <v>0</v>
      </c>
      <c r="I75" s="119">
        <f>+Actuals!F77</f>
        <v>0</v>
      </c>
      <c r="J75" s="118">
        <f>+Actuals!G77</f>
        <v>0</v>
      </c>
      <c r="K75" s="119">
        <f>+Actuals!H77</f>
        <v>0</v>
      </c>
      <c r="L75" s="118">
        <f>+Actuals!I77</f>
        <v>0</v>
      </c>
      <c r="M75" s="119">
        <f>+Actuals!J77</f>
        <v>0</v>
      </c>
      <c r="N75" s="118">
        <f>+Actuals!K77</f>
        <v>0</v>
      </c>
      <c r="O75" s="119">
        <f>+Actuals!L77</f>
        <v>0</v>
      </c>
      <c r="P75" s="118">
        <f>+Actuals!M77</f>
        <v>0</v>
      </c>
      <c r="Q75" s="119">
        <f>+Actuals!N77</f>
        <v>0</v>
      </c>
      <c r="R75" s="118">
        <f>+Actuals!O77</f>
        <v>0</v>
      </c>
      <c r="S75" s="119">
        <f>+Actuals!P77</f>
        <v>0</v>
      </c>
      <c r="T75" s="118">
        <f>+Actuals!Q77</f>
        <v>0</v>
      </c>
      <c r="U75" s="119">
        <f>+Actuals!R77</f>
        <v>0</v>
      </c>
      <c r="V75" s="118">
        <f>+Actuals!S77</f>
        <v>0</v>
      </c>
      <c r="W75" s="119">
        <f>+Actuals!T77</f>
        <v>0</v>
      </c>
      <c r="X75" s="118">
        <f>+Actuals!U77</f>
        <v>0</v>
      </c>
      <c r="Y75" s="119">
        <f>+Actuals!V77</f>
        <v>0</v>
      </c>
      <c r="Z75" s="118">
        <f>+Actuals!W77</f>
        <v>0</v>
      </c>
      <c r="AA75" s="119">
        <f>+Actuals!X77</f>
        <v>0</v>
      </c>
      <c r="AB75" s="118">
        <f>+Actuals!Y77</f>
        <v>0</v>
      </c>
      <c r="AC75" s="119">
        <f>+Actuals!Z77</f>
        <v>0</v>
      </c>
      <c r="AD75" s="118">
        <f>+Actuals!AA77</f>
        <v>0</v>
      </c>
      <c r="AE75" s="119">
        <f>+Actuals!AB77</f>
        <v>0</v>
      </c>
      <c r="AF75" s="118">
        <f>+Actuals!AC77</f>
        <v>0</v>
      </c>
      <c r="AG75" s="119">
        <f>+Actuals!AD77</f>
        <v>0</v>
      </c>
      <c r="AH75" s="118">
        <f>+Actuals!AE77</f>
        <v>0</v>
      </c>
      <c r="AI75" s="119">
        <f>+Actuals!AF77</f>
        <v>0</v>
      </c>
      <c r="AJ75" s="118">
        <f>+Actuals!AG77</f>
        <v>0</v>
      </c>
      <c r="AK75" s="119">
        <f>+Actuals!AH77</f>
        <v>0</v>
      </c>
      <c r="AL75" s="118">
        <f>+Actuals!AI77</f>
        <v>0</v>
      </c>
      <c r="AM75" s="119">
        <f>+Actuals!AJ77</f>
        <v>0</v>
      </c>
      <c r="AN75" s="118">
        <f>+Actuals!AK77</f>
        <v>0</v>
      </c>
      <c r="AO75" s="119">
        <f>+Actuals!AL77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58">
        <f>'TIE-OUT'!L76+RECLASS!J76</f>
        <v>0</v>
      </c>
      <c r="G76" s="58">
        <f>'TIE-OUT'!M76+RECLASS!K76</f>
        <v>0</v>
      </c>
      <c r="H76" s="118">
        <f>+Actuals!E78</f>
        <v>0</v>
      </c>
      <c r="I76" s="119">
        <f>+Actuals!F78</f>
        <v>0</v>
      </c>
      <c r="J76" s="118">
        <f>+Actuals!G78</f>
        <v>0</v>
      </c>
      <c r="K76" s="119">
        <f>+Actuals!H78</f>
        <v>0</v>
      </c>
      <c r="L76" s="118">
        <f>+Actuals!I78</f>
        <v>0</v>
      </c>
      <c r="M76" s="119">
        <f>+Actuals!J78</f>
        <v>0</v>
      </c>
      <c r="N76" s="118">
        <f>+Actuals!K78</f>
        <v>0</v>
      </c>
      <c r="O76" s="119">
        <f>+Actuals!L78</f>
        <v>0</v>
      </c>
      <c r="P76" s="118">
        <f>+Actuals!M78</f>
        <v>0</v>
      </c>
      <c r="Q76" s="119">
        <f>+Actuals!N78</f>
        <v>0</v>
      </c>
      <c r="R76" s="118">
        <f>+Actuals!O78</f>
        <v>0</v>
      </c>
      <c r="S76" s="119">
        <f>+Actuals!P78</f>
        <v>0</v>
      </c>
      <c r="T76" s="118">
        <f>+Actuals!Q78</f>
        <v>0</v>
      </c>
      <c r="U76" s="119">
        <f>+Actuals!R78</f>
        <v>0</v>
      </c>
      <c r="V76" s="118">
        <f>+Actuals!S78</f>
        <v>0</v>
      </c>
      <c r="W76" s="119">
        <f>+Actuals!T78</f>
        <v>0</v>
      </c>
      <c r="X76" s="118">
        <f>+Actuals!U78</f>
        <v>0</v>
      </c>
      <c r="Y76" s="119">
        <f>+Actuals!V78</f>
        <v>0</v>
      </c>
      <c r="Z76" s="118">
        <f>+Actuals!W78</f>
        <v>0</v>
      </c>
      <c r="AA76" s="119">
        <f>+Actuals!X78</f>
        <v>0</v>
      </c>
      <c r="AB76" s="118">
        <f>+Actuals!Y78</f>
        <v>0</v>
      </c>
      <c r="AC76" s="119">
        <f>+Actuals!Z78</f>
        <v>0</v>
      </c>
      <c r="AD76" s="118">
        <f>+Actuals!AA78</f>
        <v>0</v>
      </c>
      <c r="AE76" s="119">
        <f>+Actuals!AB78</f>
        <v>0</v>
      </c>
      <c r="AF76" s="118">
        <f>+Actuals!AC78</f>
        <v>0</v>
      </c>
      <c r="AG76" s="119">
        <f>+Actuals!AD78</f>
        <v>0</v>
      </c>
      <c r="AH76" s="118">
        <f>+Actuals!AE78</f>
        <v>0</v>
      </c>
      <c r="AI76" s="119">
        <f>+Actuals!AF78</f>
        <v>0</v>
      </c>
      <c r="AJ76" s="118">
        <f>+Actuals!AG78</f>
        <v>0</v>
      </c>
      <c r="AK76" s="119">
        <f>+Actuals!AH78</f>
        <v>0</v>
      </c>
      <c r="AL76" s="118">
        <f>+Actuals!AI78</f>
        <v>0</v>
      </c>
      <c r="AM76" s="119">
        <f>+Actuals!AJ78</f>
        <v>0</v>
      </c>
      <c r="AN76" s="118">
        <f>+Actuals!AK78</f>
        <v>0</v>
      </c>
      <c r="AO76" s="119">
        <f>+Actuals!AL78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58">
        <f>'TIE-OUT'!L77+RECLASS!J77</f>
        <v>0</v>
      </c>
      <c r="G77" s="58">
        <f>'TIE-OUT'!M77+RECLASS!K77</f>
        <v>0</v>
      </c>
      <c r="H77" s="118">
        <f>+Actuals!E79</f>
        <v>0</v>
      </c>
      <c r="I77" s="119">
        <f>+Actuals!F79</f>
        <v>0</v>
      </c>
      <c r="J77" s="118">
        <f>+Actuals!G79</f>
        <v>0</v>
      </c>
      <c r="K77" s="119">
        <f>+Actuals!H79</f>
        <v>0</v>
      </c>
      <c r="L77" s="118">
        <f>+Actuals!I79</f>
        <v>0</v>
      </c>
      <c r="M77" s="119">
        <f>+Actuals!J79</f>
        <v>0</v>
      </c>
      <c r="N77" s="118">
        <f>+Actuals!K79</f>
        <v>0</v>
      </c>
      <c r="O77" s="119">
        <f>+Actuals!L79</f>
        <v>0</v>
      </c>
      <c r="P77" s="118">
        <f>+Actuals!M79</f>
        <v>0</v>
      </c>
      <c r="Q77" s="119">
        <f>+Actuals!N79</f>
        <v>0</v>
      </c>
      <c r="R77" s="118">
        <f>+Actuals!O79</f>
        <v>0</v>
      </c>
      <c r="S77" s="119">
        <f>+Actuals!P79</f>
        <v>0</v>
      </c>
      <c r="T77" s="118">
        <f>+Actuals!Q79</f>
        <v>0</v>
      </c>
      <c r="U77" s="119">
        <f>+Actuals!R79</f>
        <v>0</v>
      </c>
      <c r="V77" s="118">
        <f>+Actuals!S79</f>
        <v>0</v>
      </c>
      <c r="W77" s="119">
        <f>+Actuals!T79</f>
        <v>0</v>
      </c>
      <c r="X77" s="118">
        <f>+Actuals!U79</f>
        <v>0</v>
      </c>
      <c r="Y77" s="119">
        <f>+Actuals!V79</f>
        <v>0</v>
      </c>
      <c r="Z77" s="118">
        <f>+Actuals!W79</f>
        <v>0</v>
      </c>
      <c r="AA77" s="119">
        <f>+Actuals!X79</f>
        <v>0</v>
      </c>
      <c r="AB77" s="118">
        <f>+Actuals!Y79</f>
        <v>0</v>
      </c>
      <c r="AC77" s="119">
        <f>+Actuals!Z79</f>
        <v>0</v>
      </c>
      <c r="AD77" s="118">
        <f>+Actuals!AA79</f>
        <v>0</v>
      </c>
      <c r="AE77" s="119">
        <f>+Actuals!AB79</f>
        <v>0</v>
      </c>
      <c r="AF77" s="118">
        <f>+Actuals!AC79</f>
        <v>0</v>
      </c>
      <c r="AG77" s="119">
        <f>+Actuals!AD79</f>
        <v>0</v>
      </c>
      <c r="AH77" s="118">
        <f>+Actuals!AE79</f>
        <v>0</v>
      </c>
      <c r="AI77" s="119">
        <f>+Actuals!AF79</f>
        <v>0</v>
      </c>
      <c r="AJ77" s="118">
        <f>+Actuals!AG79</f>
        <v>0</v>
      </c>
      <c r="AK77" s="119">
        <f>+Actuals!AH79</f>
        <v>0</v>
      </c>
      <c r="AL77" s="118">
        <f>+Actuals!AI79</f>
        <v>0</v>
      </c>
      <c r="AM77" s="119">
        <f>+Actuals!AJ79</f>
        <v>0</v>
      </c>
      <c r="AN77" s="118">
        <f>+Actuals!AK79</f>
        <v>0</v>
      </c>
      <c r="AO77" s="119">
        <f>+Actuals!AL79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58">
        <f>'TIE-OUT'!L78+RECLASS!J78</f>
        <v>0</v>
      </c>
      <c r="G78" s="58">
        <f>'TIE-OUT'!M78+RECLASS!K78</f>
        <v>0</v>
      </c>
      <c r="H78" s="118">
        <f>+Actuals!E80</f>
        <v>0</v>
      </c>
      <c r="I78" s="119">
        <f>+Actuals!F80</f>
        <v>0</v>
      </c>
      <c r="J78" s="118">
        <f>+Actuals!G80</f>
        <v>0</v>
      </c>
      <c r="K78" s="119">
        <f>+Actuals!H80</f>
        <v>0</v>
      </c>
      <c r="L78" s="118">
        <f>+Actuals!I80</f>
        <v>0</v>
      </c>
      <c r="M78" s="119">
        <f>+Actuals!J80</f>
        <v>0</v>
      </c>
      <c r="N78" s="118">
        <f>+Actuals!K80</f>
        <v>0</v>
      </c>
      <c r="O78" s="119">
        <f>+Actuals!L80</f>
        <v>0</v>
      </c>
      <c r="P78" s="118">
        <f>+Actuals!M80</f>
        <v>0</v>
      </c>
      <c r="Q78" s="119">
        <f>+Actuals!N80</f>
        <v>0</v>
      </c>
      <c r="R78" s="118">
        <f>+Actuals!O80</f>
        <v>0</v>
      </c>
      <c r="S78" s="119">
        <f>+Actuals!P80</f>
        <v>0</v>
      </c>
      <c r="T78" s="118">
        <f>+Actuals!Q80</f>
        <v>0</v>
      </c>
      <c r="U78" s="119">
        <f>+Actuals!R80</f>
        <v>0</v>
      </c>
      <c r="V78" s="118">
        <f>+Actuals!S80</f>
        <v>0</v>
      </c>
      <c r="W78" s="119">
        <f>+Actuals!T80</f>
        <v>0</v>
      </c>
      <c r="X78" s="118">
        <f>+Actuals!U80</f>
        <v>0</v>
      </c>
      <c r="Y78" s="119">
        <f>+Actuals!V80</f>
        <v>0</v>
      </c>
      <c r="Z78" s="118">
        <f>+Actuals!W80</f>
        <v>0</v>
      </c>
      <c r="AA78" s="119">
        <f>+Actuals!X80</f>
        <v>0</v>
      </c>
      <c r="AB78" s="118">
        <f>+Actuals!Y80</f>
        <v>0</v>
      </c>
      <c r="AC78" s="119">
        <f>+Actuals!Z80</f>
        <v>0</v>
      </c>
      <c r="AD78" s="118">
        <f>+Actuals!AA80</f>
        <v>0</v>
      </c>
      <c r="AE78" s="119">
        <f>+Actuals!AB80</f>
        <v>0</v>
      </c>
      <c r="AF78" s="118">
        <f>+Actuals!AC80</f>
        <v>0</v>
      </c>
      <c r="AG78" s="119">
        <f>+Actuals!AD80</f>
        <v>0</v>
      </c>
      <c r="AH78" s="118">
        <f>+Actuals!AE80</f>
        <v>0</v>
      </c>
      <c r="AI78" s="119">
        <f>+Actuals!AF80</f>
        <v>0</v>
      </c>
      <c r="AJ78" s="118">
        <f>+Actuals!AG80</f>
        <v>0</v>
      </c>
      <c r="AK78" s="119">
        <f>+Actuals!AH80</f>
        <v>0</v>
      </c>
      <c r="AL78" s="118">
        <f>+Actuals!AI80</f>
        <v>0</v>
      </c>
      <c r="AM78" s="119">
        <f>+Actuals!AJ80</f>
        <v>0</v>
      </c>
      <c r="AN78" s="118">
        <f>+Actuals!AK80</f>
        <v>0</v>
      </c>
      <c r="AO78" s="119">
        <f>+Actuals!AL80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58">
        <f>'TIE-OUT'!L79+RECLASS!J79</f>
        <v>0</v>
      </c>
      <c r="G79" s="58">
        <f>'TIE-OUT'!M79+RECLASS!K79</f>
        <v>0</v>
      </c>
      <c r="H79" s="118">
        <f>+Actuals!E81</f>
        <v>0</v>
      </c>
      <c r="I79" s="119">
        <f>+Actuals!F81</f>
        <v>0</v>
      </c>
      <c r="J79" s="118">
        <f>+Actuals!G81</f>
        <v>0</v>
      </c>
      <c r="K79" s="119">
        <f>+Actuals!H81</f>
        <v>0</v>
      </c>
      <c r="L79" s="118">
        <f>+Actuals!I81</f>
        <v>0</v>
      </c>
      <c r="M79" s="119">
        <f>+Actuals!J81</f>
        <v>0</v>
      </c>
      <c r="N79" s="118">
        <f>+Actuals!K81</f>
        <v>0</v>
      </c>
      <c r="O79" s="119">
        <f>+Actuals!L81</f>
        <v>0</v>
      </c>
      <c r="P79" s="118">
        <f>+Actuals!M81</f>
        <v>0</v>
      </c>
      <c r="Q79" s="119">
        <f>+Actuals!N81</f>
        <v>0</v>
      </c>
      <c r="R79" s="118">
        <f>+Actuals!O81</f>
        <v>0</v>
      </c>
      <c r="S79" s="119">
        <f>+Actuals!P81</f>
        <v>0</v>
      </c>
      <c r="T79" s="118">
        <f>+Actuals!Q81</f>
        <v>0</v>
      </c>
      <c r="U79" s="119">
        <f>+Actuals!R81</f>
        <v>0</v>
      </c>
      <c r="V79" s="118">
        <f>+Actuals!S81</f>
        <v>0</v>
      </c>
      <c r="W79" s="119">
        <f>+Actuals!T81</f>
        <v>0</v>
      </c>
      <c r="X79" s="118">
        <f>+Actuals!U81</f>
        <v>0</v>
      </c>
      <c r="Y79" s="119">
        <f>+Actuals!V81</f>
        <v>0</v>
      </c>
      <c r="Z79" s="118">
        <f>+Actuals!W81</f>
        <v>0</v>
      </c>
      <c r="AA79" s="119">
        <f>+Actuals!X81</f>
        <v>0</v>
      </c>
      <c r="AB79" s="118">
        <f>+Actuals!Y81</f>
        <v>0</v>
      </c>
      <c r="AC79" s="119">
        <f>+Actuals!Z81</f>
        <v>0</v>
      </c>
      <c r="AD79" s="118">
        <f>+Actuals!AA81</f>
        <v>0</v>
      </c>
      <c r="AE79" s="119">
        <f>+Actuals!AB81</f>
        <v>0</v>
      </c>
      <c r="AF79" s="118">
        <f>+Actuals!AC81</f>
        <v>0</v>
      </c>
      <c r="AG79" s="119">
        <f>+Actuals!AD81</f>
        <v>0</v>
      </c>
      <c r="AH79" s="118">
        <f>+Actuals!AE81</f>
        <v>0</v>
      </c>
      <c r="AI79" s="119">
        <f>+Actuals!AF81</f>
        <v>0</v>
      </c>
      <c r="AJ79" s="118">
        <f>+Actuals!AG81</f>
        <v>0</v>
      </c>
      <c r="AK79" s="119">
        <f>+Actuals!AH81</f>
        <v>0</v>
      </c>
      <c r="AL79" s="118">
        <f>+Actuals!AI81</f>
        <v>0</v>
      </c>
      <c r="AM79" s="119">
        <f>+Actuals!AJ81</f>
        <v>0</v>
      </c>
      <c r="AN79" s="118">
        <f>+Actuals!AK81</f>
        <v>0</v>
      </c>
      <c r="AO79" s="119">
        <f>+Actuals!AL81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58">
        <f>'TIE-OUT'!L80+RECLASS!J80</f>
        <v>0</v>
      </c>
      <c r="G80" s="58">
        <f>'TIE-OUT'!M80+RECLASS!K80</f>
        <v>0</v>
      </c>
      <c r="H80" s="118">
        <f>+Actuals!E82</f>
        <v>0</v>
      </c>
      <c r="I80" s="119">
        <f>+Actuals!F82</f>
        <v>0</v>
      </c>
      <c r="J80" s="118">
        <f>+Actuals!G82</f>
        <v>0</v>
      </c>
      <c r="K80" s="119">
        <f>+Actuals!H82</f>
        <v>0</v>
      </c>
      <c r="L80" s="118">
        <f>+Actuals!I82</f>
        <v>0</v>
      </c>
      <c r="M80" s="119">
        <f>+Actuals!J82</f>
        <v>0</v>
      </c>
      <c r="N80" s="118">
        <f>+Actuals!K82</f>
        <v>0</v>
      </c>
      <c r="O80" s="119">
        <f>+Actuals!L82</f>
        <v>0</v>
      </c>
      <c r="P80" s="118">
        <f>+Actuals!M82</f>
        <v>0</v>
      </c>
      <c r="Q80" s="119">
        <f>+Actuals!N82</f>
        <v>0</v>
      </c>
      <c r="R80" s="118">
        <f>+Actuals!O82</f>
        <v>0</v>
      </c>
      <c r="S80" s="119">
        <f>+Actuals!P82</f>
        <v>0</v>
      </c>
      <c r="T80" s="118">
        <f>+Actuals!Q82</f>
        <v>0</v>
      </c>
      <c r="U80" s="119">
        <f>+Actuals!R82</f>
        <v>0</v>
      </c>
      <c r="V80" s="118">
        <f>+Actuals!S82</f>
        <v>0</v>
      </c>
      <c r="W80" s="119">
        <f>+Actuals!T82</f>
        <v>0</v>
      </c>
      <c r="X80" s="118">
        <f>+Actuals!U82</f>
        <v>0</v>
      </c>
      <c r="Y80" s="119">
        <f>+Actuals!V82</f>
        <v>0</v>
      </c>
      <c r="Z80" s="118">
        <f>+Actuals!W82</f>
        <v>0</v>
      </c>
      <c r="AA80" s="119">
        <f>+Actuals!X82</f>
        <v>0</v>
      </c>
      <c r="AB80" s="118">
        <f>+Actuals!Y82</f>
        <v>0</v>
      </c>
      <c r="AC80" s="119">
        <f>+Actuals!Z82</f>
        <v>0</v>
      </c>
      <c r="AD80" s="118">
        <f>+Actuals!AA82</f>
        <v>0</v>
      </c>
      <c r="AE80" s="119">
        <f>+Actuals!AB82</f>
        <v>0</v>
      </c>
      <c r="AF80" s="118">
        <f>+Actuals!AC82</f>
        <v>0</v>
      </c>
      <c r="AG80" s="119">
        <f>+Actuals!AD82</f>
        <v>0</v>
      </c>
      <c r="AH80" s="118">
        <f>+Actuals!AE82</f>
        <v>0</v>
      </c>
      <c r="AI80" s="119">
        <f>+Actuals!AF82</f>
        <v>0</v>
      </c>
      <c r="AJ80" s="118">
        <f>+Actuals!AG82</f>
        <v>0</v>
      </c>
      <c r="AK80" s="119">
        <f>+Actuals!AH82</f>
        <v>0</v>
      </c>
      <c r="AL80" s="118">
        <f>+Actuals!AI82</f>
        <v>0</v>
      </c>
      <c r="AM80" s="119">
        <f>+Actuals!AJ82</f>
        <v>0</v>
      </c>
      <c r="AN80" s="118">
        <f>+Actuals!AK82</f>
        <v>0</v>
      </c>
      <c r="AO80" s="119">
        <f>+Actuals!AL82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58">
        <f>'TIE-OUT'!L81+RECLASS!J81</f>
        <v>0</v>
      </c>
      <c r="G81" s="58">
        <f>'TIE-OUT'!M81+RECLASS!K81</f>
        <v>0</v>
      </c>
      <c r="H81" s="118">
        <f>+Actuals!E83</f>
        <v>0</v>
      </c>
      <c r="I81" s="119">
        <f>+Actuals!F83</f>
        <v>0</v>
      </c>
      <c r="J81" s="118">
        <f>+Actuals!G83</f>
        <v>0</v>
      </c>
      <c r="K81" s="119">
        <f>+Actuals!H83</f>
        <v>0</v>
      </c>
      <c r="L81" s="118">
        <f>+Actuals!I83</f>
        <v>0</v>
      </c>
      <c r="M81" s="119">
        <f>+Actuals!J83</f>
        <v>0</v>
      </c>
      <c r="N81" s="118">
        <f>+Actuals!K83</f>
        <v>0</v>
      </c>
      <c r="O81" s="119">
        <f>+Actuals!L83</f>
        <v>0</v>
      </c>
      <c r="P81" s="118">
        <f>+Actuals!M83</f>
        <v>0</v>
      </c>
      <c r="Q81" s="119">
        <f>+Actuals!N83</f>
        <v>0</v>
      </c>
      <c r="R81" s="118">
        <f>+Actuals!O83</f>
        <v>0</v>
      </c>
      <c r="S81" s="119">
        <f>+Actuals!P83</f>
        <v>0</v>
      </c>
      <c r="T81" s="118">
        <f>+Actuals!Q83</f>
        <v>0</v>
      </c>
      <c r="U81" s="119">
        <f>+Actuals!R83</f>
        <v>0</v>
      </c>
      <c r="V81" s="118">
        <f>+Actuals!S83</f>
        <v>0</v>
      </c>
      <c r="W81" s="119">
        <f>+Actuals!T83</f>
        <v>0</v>
      </c>
      <c r="X81" s="118">
        <f>+Actuals!U83</f>
        <v>0</v>
      </c>
      <c r="Y81" s="119">
        <f>+Actuals!V83</f>
        <v>0</v>
      </c>
      <c r="Z81" s="118">
        <f>+Actuals!W83</f>
        <v>0</v>
      </c>
      <c r="AA81" s="119">
        <f>+Actuals!X83</f>
        <v>0</v>
      </c>
      <c r="AB81" s="118">
        <f>+Actuals!Y83</f>
        <v>0</v>
      </c>
      <c r="AC81" s="119">
        <f>+Actuals!Z83</f>
        <v>0</v>
      </c>
      <c r="AD81" s="118">
        <f>+Actuals!AA83</f>
        <v>0</v>
      </c>
      <c r="AE81" s="119">
        <f>+Actuals!AB83</f>
        <v>0</v>
      </c>
      <c r="AF81" s="118">
        <f>+Actuals!AC83</f>
        <v>0</v>
      </c>
      <c r="AG81" s="119">
        <f>+Actuals!AD83</f>
        <v>0</v>
      </c>
      <c r="AH81" s="118">
        <f>+Actuals!AE83</f>
        <v>0</v>
      </c>
      <c r="AI81" s="119">
        <f>+Actuals!AF83</f>
        <v>0</v>
      </c>
      <c r="AJ81" s="118">
        <f>+Actuals!AG83</f>
        <v>0</v>
      </c>
      <c r="AK81" s="119">
        <f>+Actuals!AH83</f>
        <v>0</v>
      </c>
      <c r="AL81" s="118">
        <f>+Actuals!AI83</f>
        <v>0</v>
      </c>
      <c r="AM81" s="119">
        <f>+Actuals!AJ83</f>
        <v>0</v>
      </c>
      <c r="AN81" s="118">
        <f>+Actuals!AK83</f>
        <v>0</v>
      </c>
      <c r="AO81" s="119">
        <f>+Actuals!AL83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-232553.55000000005</v>
      </c>
      <c r="F82" s="91">
        <f>F16+F24+F29+F36+F43+F45+F47+F49</f>
        <v>0</v>
      </c>
      <c r="G82" s="92">
        <f>SUM(G72:G81)+G16+G24+G29+G36+G43+G45+G47+G49+G51+G56+G61+G66</f>
        <v>-212774.63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110">
        <f>SUM(K72:K81)+K16+K24+K29+K36+K43+K45+K47+K49+K51+K56+K61+K66</f>
        <v>-19778.919999999998</v>
      </c>
      <c r="L82" s="91">
        <f>L16+L24+L29+L36+L43+L45+L47+L49</f>
        <v>0</v>
      </c>
      <c r="M82" s="110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I84" s="45"/>
      <c r="K84" s="131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pageSetUpPr fitToPage="1"/>
  </sheetPr>
  <dimension ref="A1:BY187"/>
  <sheetViews>
    <sheetView zoomScale="75" workbookViewId="0">
      <pane xSplit="3" ySplit="9" topLeftCell="D29" activePane="bottomRight" state="frozen"/>
      <selection activeCell="T9" sqref="T9"/>
      <selection pane="topRight" activeCell="T9" sqref="T9"/>
      <selection pane="bottomLeft" activeCell="T9" sqref="T9"/>
      <selection pane="bottomRight" activeCell="A38" sqref="A3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21" width="15.42578125" customWidth="1"/>
    <col min="22" max="41" width="15.42578125" hidden="1" customWidth="1"/>
    <col min="42" max="6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">
        <v>221</v>
      </c>
      <c r="M8" s="27"/>
      <c r="N8" s="26" t="s">
        <v>222</v>
      </c>
      <c r="O8" s="27"/>
      <c r="P8" s="26" t="s">
        <v>223</v>
      </c>
      <c r="Q8" s="27"/>
      <c r="R8" s="26" t="s">
        <v>224</v>
      </c>
      <c r="S8" s="27"/>
      <c r="T8" s="26" t="s">
        <v>225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200507822</v>
      </c>
      <c r="E11" s="38">
        <f>SUM(G11,I11,K11,M11,O11,Q11,S11,U11,W11,Y11,AA11,AC11,AE11)</f>
        <v>536431249.71999997</v>
      </c>
      <c r="F11" s="60">
        <f>('TIE-OUT'!L11+'TIE-OUT'!J11)+(RECLASS!J11+RECLASS!H11)</f>
        <v>0</v>
      </c>
      <c r="G11" s="38">
        <f>('TIE-OUT'!M11+'TIE-OUT'!K11)+(RECLASS!K11+RECLASS!I11)</f>
        <v>-4554972</v>
      </c>
      <c r="H11" s="60">
        <f>'EAST-EGM-GL'!H11+'EAST-LRC-GL'!H11</f>
        <v>197305664</v>
      </c>
      <c r="I11" s="38">
        <f>'EAST-EGM-GL'!I11+'EAST-LRC-GL'!I11</f>
        <v>536010571.90999997</v>
      </c>
      <c r="J11" s="60">
        <f>'EAST-EGM-GL'!J11+'EAST-LRC-GL'!J11</f>
        <v>2710547</v>
      </c>
      <c r="K11" s="38">
        <f>'EAST-EGM-GL'!K11+'EAST-LRC-GL'!K11</f>
        <v>8310308.4899999993</v>
      </c>
      <c r="L11" s="60">
        <f>'EAST-EGM-GL'!L11+'EAST-LRC-GL'!L11</f>
        <v>-1087689</v>
      </c>
      <c r="M11" s="38">
        <f>'EAST-EGM-GL'!M11+'EAST-LRC-GL'!M11</f>
        <v>-2872766.47</v>
      </c>
      <c r="N11" s="60">
        <f>'EAST-EGM-GL'!N11+'EAST-LRC-GL'!N11</f>
        <v>1643737</v>
      </c>
      <c r="O11" s="38">
        <f>'EAST-EGM-GL'!O11+'EAST-LRC-GL'!O11</f>
        <v>5001041.95</v>
      </c>
      <c r="P11" s="60">
        <f>'EAST-EGM-GL'!P11+'EAST-LRC-GL'!P11</f>
        <v>72106</v>
      </c>
      <c r="Q11" s="38">
        <f>'EAST-EGM-GL'!Q11+'EAST-LRC-GL'!Q11</f>
        <v>-5035502.87</v>
      </c>
      <c r="R11" s="60">
        <f>'EAST-EGM-GL'!R11+'EAST-LRC-GL'!R11</f>
        <v>-135164</v>
      </c>
      <c r="S11" s="38">
        <f>'EAST-EGM-GL'!S11+'EAST-LRC-GL'!S11</f>
        <v>-427332.97</v>
      </c>
      <c r="T11" s="60">
        <f>'EAST-EGM-GL'!T11+'EAST-LRC-GL'!T11</f>
        <v>-1379</v>
      </c>
      <c r="U11" s="38">
        <f>'EAST-EGM-GL'!U11+'EAST-LRC-GL'!U11</f>
        <v>-98.32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  <c r="AF11" s="60">
        <f>'EAST-EGM-GL'!AP11+'EAST-LRC-GL'!AP11</f>
        <v>0</v>
      </c>
      <c r="AG11" s="38">
        <f>'EAST-EGM-GL'!AQ11+'EAST-LRC-GL'!AQ11</f>
        <v>0</v>
      </c>
      <c r="AH11" s="60">
        <f>'EAST-EGM-GL'!AR11+'EAST-LRC-GL'!AR11</f>
        <v>0</v>
      </c>
      <c r="AI11" s="38">
        <f>'EAST-EGM-GL'!AS11+'EAST-LRC-GL'!AS11</f>
        <v>0</v>
      </c>
      <c r="AJ11" s="60">
        <f>'EAST-EGM-GL'!AT11+'EAST-LRC-GL'!AT11</f>
        <v>0</v>
      </c>
      <c r="AK11" s="38">
        <f>'EAST-EGM-GL'!AU11+'EAST-LRC-GL'!AU11</f>
        <v>0</v>
      </c>
      <c r="AL11" s="60">
        <f>'EAST-EGM-GL'!AV11+'EAST-LRC-GL'!AV11</f>
        <v>0</v>
      </c>
      <c r="AM11" s="38">
        <f>'EAST-EGM-GL'!AW11+'EAST-LRC-GL'!AW11</f>
        <v>0</v>
      </c>
      <c r="AN11" s="60">
        <f>'EAST-EGM-GL'!AX11+'EAST-LRC-GL'!AX11</f>
        <v>0</v>
      </c>
      <c r="AO11" s="38">
        <f>'EAST-EGM-GL'!AY11+'EAST-LRC-GL'!AY11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3314824.2</v>
      </c>
      <c r="F12" s="60">
        <f>('TIE-OUT'!L12+'TIE-OUT'!J12)+(RECLASS!J12+RECLASS!H12)</f>
        <v>0</v>
      </c>
      <c r="G12" s="38">
        <f>('TIE-OUT'!M12+'TIE-OUT'!K12)+(RECLASS!K12+RECLASS!I12)</f>
        <v>3158974.6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/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155849.60000000001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'EAST-EGM-GL'!AP12+'EAST-LRC-GL'!AP12</f>
        <v>0</v>
      </c>
      <c r="AG12" s="38">
        <f>'EAST-EGM-GL'!AQ12+'EAST-LRC-GL'!AQ12</f>
        <v>0</v>
      </c>
      <c r="AH12" s="60">
        <f>'EAST-EGM-GL'!AR12+'EAST-LRC-GL'!AR12</f>
        <v>0</v>
      </c>
      <c r="AI12" s="38">
        <f>'EAST-EGM-GL'!AS12+'EAST-LRC-GL'!AS12</f>
        <v>0</v>
      </c>
      <c r="AJ12" s="60">
        <f>'EAST-EGM-GL'!AT12+'EAST-LRC-GL'!AT12</f>
        <v>0</v>
      </c>
      <c r="AK12" s="38">
        <f>'EAST-EGM-GL'!AU12+'EAST-LRC-GL'!AU12</f>
        <v>0</v>
      </c>
      <c r="AL12" s="60">
        <f>'EAST-EGM-GL'!AV12+'EAST-LRC-GL'!AV12</f>
        <v>0</v>
      </c>
      <c r="AM12" s="38">
        <f>'EAST-EGM-GL'!AW12+'EAST-LRC-GL'!AW12</f>
        <v>0</v>
      </c>
      <c r="AN12" s="60">
        <f>'EAST-EGM-GL'!AX12+'EAST-LRC-GL'!AX12</f>
        <v>0</v>
      </c>
      <c r="AO12" s="38">
        <f>'EAST-EGM-GL'!AY12+'EAST-LRC-GL'!AY12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96028476</v>
      </c>
      <c r="E13" s="38">
        <f t="shared" si="0"/>
        <v>269283472</v>
      </c>
      <c r="F13" s="60">
        <f>('TIE-OUT'!L13+'TIE-OUT'!J13)+(RECLASS!J13+RECLASS!H13)</f>
        <v>0</v>
      </c>
      <c r="G13" s="38">
        <f>('TIE-OUT'!M13+'TIE-OUT'!K13)+(RECLASS!K13+RECLASS!I13)</f>
        <v>0</v>
      </c>
      <c r="H13" s="60">
        <f>'EAST-EGM-GL'!H13+'EAST-LRC-GL'!H13</f>
        <v>14505729</v>
      </c>
      <c r="I13" s="38">
        <f>'EAST-EGM-GL'!I13+'EAST-LRC-GL'!I13</f>
        <v>39605175</v>
      </c>
      <c r="J13" s="60">
        <f>'EAST-EGM-GL'!J13+'EAST-LRC-GL'!J13</f>
        <v>44423</v>
      </c>
      <c r="K13" s="38">
        <f>'EAST-EGM-GL'!K13+'EAST-LRC-GL'!K13</f>
        <v>134252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81478324</v>
      </c>
      <c r="O13" s="38">
        <f>'EAST-EGM-GL'!O13+'EAST-LRC-GL'!O13</f>
        <v>229544045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0</v>
      </c>
      <c r="S13" s="38">
        <f>'EAST-EGM-GL'!S13+'EAST-LRC-GL'!S13</f>
        <v>0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'EAST-EGM-GL'!AP13+'EAST-LRC-GL'!AP13</f>
        <v>0</v>
      </c>
      <c r="AG13" s="38">
        <f>'EAST-EGM-GL'!AQ13+'EAST-LRC-GL'!AQ13</f>
        <v>0</v>
      </c>
      <c r="AH13" s="60">
        <f>'EAST-EGM-GL'!AR13+'EAST-LRC-GL'!AR13</f>
        <v>0</v>
      </c>
      <c r="AI13" s="38">
        <f>'EAST-EGM-GL'!AS13+'EAST-LRC-GL'!AS13</f>
        <v>0</v>
      </c>
      <c r="AJ13" s="60">
        <f>'EAST-EGM-GL'!AT13+'EAST-LRC-GL'!AT13</f>
        <v>0</v>
      </c>
      <c r="AK13" s="38">
        <f>'EAST-EGM-GL'!AU13+'EAST-LRC-GL'!AU13</f>
        <v>0</v>
      </c>
      <c r="AL13" s="60">
        <f>'EAST-EGM-GL'!AV13+'EAST-LRC-GL'!AV13</f>
        <v>0</v>
      </c>
      <c r="AM13" s="38">
        <f>'EAST-EGM-GL'!AW13+'EAST-LRC-GL'!AW13</f>
        <v>0</v>
      </c>
      <c r="AN13" s="60">
        <f>'EAST-EGM-GL'!AX13+'EAST-LRC-GL'!AX13</f>
        <v>0</v>
      </c>
      <c r="AO13" s="38">
        <f>'EAST-EGM-GL'!AY13+'EAST-LRC-GL'!AY13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('TIE-OUT'!L14+'TIE-OUT'!J14)+(RECLASS!J14+RECLASS!H14)</f>
        <v>0</v>
      </c>
      <c r="G14" s="38">
        <f>('TIE-OUT'!M14+'TIE-OUT'!K14)+(RECLASS!K14+RECLASS!I14)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'EAST-EGM-GL'!AP14+'EAST-LRC-GL'!AP14</f>
        <v>0</v>
      </c>
      <c r="AG14" s="38">
        <f>'EAST-EGM-GL'!AQ14+'EAST-LRC-GL'!AQ14</f>
        <v>0</v>
      </c>
      <c r="AH14" s="60">
        <f>'EAST-EGM-GL'!AR14+'EAST-LRC-GL'!AR14</f>
        <v>0</v>
      </c>
      <c r="AI14" s="38">
        <f>'EAST-EGM-GL'!AS14+'EAST-LRC-GL'!AS14</f>
        <v>0</v>
      </c>
      <c r="AJ14" s="60">
        <f>'EAST-EGM-GL'!AT14+'EAST-LRC-GL'!AT14</f>
        <v>0</v>
      </c>
      <c r="AK14" s="38">
        <f>'EAST-EGM-GL'!AU14+'EAST-LRC-GL'!AU14</f>
        <v>0</v>
      </c>
      <c r="AL14" s="60">
        <f>'EAST-EGM-GL'!AV14+'EAST-LRC-GL'!AV14</f>
        <v>0</v>
      </c>
      <c r="AM14" s="38">
        <f>'EAST-EGM-GL'!AW14+'EAST-LRC-GL'!AW14</f>
        <v>0</v>
      </c>
      <c r="AN14" s="60">
        <f>'EAST-EGM-GL'!AX14+'EAST-LRC-GL'!AX14</f>
        <v>0</v>
      </c>
      <c r="AO14" s="38">
        <f>'EAST-EGM-GL'!AY14+'EAST-LRC-GL'!AY14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16221823.67</v>
      </c>
      <c r="F15" s="81">
        <f>('TIE-OUT'!L15+'TIE-OUT'!J15)+(RECLASS!J15+RECLASS!H15)</f>
        <v>0</v>
      </c>
      <c r="G15" s="82">
        <f>('TIE-OUT'!M15+'TIE-OUT'!K15)+(RECLASS!K15+RECLASS!I15)</f>
        <v>2029585</v>
      </c>
      <c r="H15" s="60">
        <f>'EAST-EGM-GL'!H15+'EAST-LRC-GL'!H15</f>
        <v>0</v>
      </c>
      <c r="I15" s="38">
        <f>'EAST-EGM-GL'!I15+'EAST-LRC-GL'!I15</f>
        <v>3704959.57</v>
      </c>
      <c r="J15" s="60">
        <f>'EAST-EGM-GL'!J15+'EAST-LRC-GL'!J15</f>
        <v>0</v>
      </c>
      <c r="K15" s="38">
        <f>'EAST-EGM-GL'!K15+'EAST-LRC-GL'!K15</f>
        <v>291832.76</v>
      </c>
      <c r="L15" s="60">
        <f>'EAST-EGM-GL'!L15+'EAST-LRC-GL'!L15</f>
        <v>0</v>
      </c>
      <c r="M15" s="38">
        <f>'EAST-EGM-GL'!M15+'EAST-LRC-GL'!M15</f>
        <v>2532346</v>
      </c>
      <c r="N15" s="60">
        <f>'EAST-EGM-GL'!N15+'EAST-LRC-GL'!N15</f>
        <v>0</v>
      </c>
      <c r="O15" s="38">
        <f>'EAST-EGM-GL'!O15+'EAST-LRC-GL'!O15</f>
        <v>2629223</v>
      </c>
      <c r="P15" s="60">
        <f>'EAST-EGM-GL'!P15+'EAST-LRC-GL'!P15</f>
        <v>0</v>
      </c>
      <c r="Q15" s="38">
        <f>'EAST-EGM-GL'!Q15+'EAST-LRC-GL'!Q15</f>
        <v>5067202.7300000004</v>
      </c>
      <c r="R15" s="60">
        <f>'EAST-EGM-GL'!R15+'EAST-LRC-GL'!R15</f>
        <v>0</v>
      </c>
      <c r="S15" s="38">
        <f>'EAST-EGM-GL'!S15+'EAST-LRC-GL'!S15</f>
        <v>-33325.39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'EAST-EGM-GL'!AP15+'EAST-LRC-GL'!AP15</f>
        <v>0</v>
      </c>
      <c r="AG15" s="38">
        <f>'EAST-EGM-GL'!AQ15+'EAST-LRC-GL'!AQ15</f>
        <v>0</v>
      </c>
      <c r="AH15" s="60">
        <f>'EAST-EGM-GL'!AR15+'EAST-LRC-GL'!AR15</f>
        <v>0</v>
      </c>
      <c r="AI15" s="38">
        <f>'EAST-EGM-GL'!AS15+'EAST-LRC-GL'!AS15</f>
        <v>0</v>
      </c>
      <c r="AJ15" s="60">
        <f>'EAST-EGM-GL'!AT15+'EAST-LRC-GL'!AT15</f>
        <v>0</v>
      </c>
      <c r="AK15" s="38">
        <f>'EAST-EGM-GL'!AU15+'EAST-LRC-GL'!AU15</f>
        <v>0</v>
      </c>
      <c r="AL15" s="60">
        <f>'EAST-EGM-GL'!AV15+'EAST-LRC-GL'!AV15</f>
        <v>0</v>
      </c>
      <c r="AM15" s="38">
        <f>'EAST-EGM-GL'!AW15+'EAST-LRC-GL'!AW15</f>
        <v>0</v>
      </c>
      <c r="AN15" s="60">
        <f>'EAST-EGM-GL'!AX15+'EAST-LRC-GL'!AX15</f>
        <v>0</v>
      </c>
      <c r="AO15" s="38">
        <f>'EAST-EGM-GL'!AY15+'EAST-LRC-GL'!AY15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296536298</v>
      </c>
      <c r="E16" s="39">
        <f t="shared" si="1"/>
        <v>825251369.58999991</v>
      </c>
      <c r="F16" s="61">
        <f t="shared" si="1"/>
        <v>0</v>
      </c>
      <c r="G16" s="39">
        <f t="shared" si="1"/>
        <v>633587.60000000009</v>
      </c>
      <c r="H16" s="61">
        <f t="shared" si="1"/>
        <v>211811393</v>
      </c>
      <c r="I16" s="39">
        <f t="shared" si="1"/>
        <v>579320706.48000002</v>
      </c>
      <c r="J16" s="61">
        <f t="shared" si="1"/>
        <v>2754970</v>
      </c>
      <c r="K16" s="39">
        <f t="shared" si="1"/>
        <v>8736393.2499999981</v>
      </c>
      <c r="L16" s="61">
        <f>SUM(L11:L15)</f>
        <v>-1087689</v>
      </c>
      <c r="M16" s="39">
        <f>SUM(M11:M15)</f>
        <v>-340420.4700000002</v>
      </c>
      <c r="N16" s="61">
        <f t="shared" si="1"/>
        <v>83122061</v>
      </c>
      <c r="O16" s="39">
        <f t="shared" si="1"/>
        <v>237174309.94999999</v>
      </c>
      <c r="P16" s="61">
        <f t="shared" si="1"/>
        <v>72106</v>
      </c>
      <c r="Q16" s="39">
        <f t="shared" si="1"/>
        <v>31699.860000000335</v>
      </c>
      <c r="R16" s="61">
        <f t="shared" si="1"/>
        <v>-135164</v>
      </c>
      <c r="S16" s="39">
        <f t="shared" si="1"/>
        <v>-304808.76</v>
      </c>
      <c r="T16" s="61">
        <f t="shared" si="1"/>
        <v>-1379</v>
      </c>
      <c r="U16" s="39">
        <f t="shared" si="1"/>
        <v>-98.32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-201940380</v>
      </c>
      <c r="E19" s="38">
        <f t="shared" si="2"/>
        <v>-542860410.65999997</v>
      </c>
      <c r="F19" s="64">
        <f>('TIE-OUT'!L19+'TIE-OUT'!J19)+(RECLASS!J19+RECLASS!H19)</f>
        <v>0</v>
      </c>
      <c r="G19" s="68">
        <f>('TIE-OUT'!M19+'TIE-OUT'!K19)+(RECLASS!K19+RECLASS!I19)</f>
        <v>3101707</v>
      </c>
      <c r="H19" s="60">
        <f>'EAST-EGM-GL'!H19+'EAST-LRC-GL'!H19</f>
        <v>-197512953</v>
      </c>
      <c r="I19" s="38">
        <f>'EAST-EGM-GL'!I19+'EAST-LRC-GL'!I19</f>
        <v>-529355597.60000002</v>
      </c>
      <c r="J19" s="60">
        <f>'EAST-EGM-GL'!J19+'EAST-LRC-GL'!J19</f>
        <v>-2048513</v>
      </c>
      <c r="K19" s="38">
        <f>'EAST-EGM-GL'!K19+'EAST-LRC-GL'!K19</f>
        <v>-3122048.52</v>
      </c>
      <c r="L19" s="60">
        <f>'EAST-EGM-GL'!L19+'EAST-LRC-GL'!L19</f>
        <v>608641</v>
      </c>
      <c r="M19" s="38">
        <f>'EAST-EGM-GL'!M19+'EAST-LRC-GL'!M19</f>
        <v>-4579074.58</v>
      </c>
      <c r="N19" s="60">
        <f>'EAST-EGM-GL'!N19+'EAST-LRC-GL'!N19</f>
        <v>-2521988</v>
      </c>
      <c r="O19" s="38">
        <f>'EAST-EGM-GL'!O19+'EAST-LRC-GL'!O19</f>
        <v>-6917588.1299999999</v>
      </c>
      <c r="P19" s="60">
        <f>'EAST-EGM-GL'!P19+'EAST-LRC-GL'!P19</f>
        <v>-703070</v>
      </c>
      <c r="Q19" s="38">
        <f>'EAST-EGM-GL'!Q19+'EAST-LRC-GL'!Q19</f>
        <v>-1748903.04</v>
      </c>
      <c r="R19" s="60">
        <f>'EAST-EGM-GL'!R19+'EAST-LRC-GL'!R19</f>
        <v>234935</v>
      </c>
      <c r="S19" s="38">
        <f>'EAST-EGM-GL'!S19+'EAST-LRC-GL'!S19</f>
        <v>-251942.13</v>
      </c>
      <c r="T19" s="60">
        <f>'EAST-EGM-GL'!T19+'EAST-LRC-GL'!T19</f>
        <v>2568</v>
      </c>
      <c r="U19" s="38">
        <f>'EAST-EGM-GL'!U19+'EAST-LRC-GL'!U19</f>
        <v>13036.34</v>
      </c>
      <c r="V19" s="60">
        <f>'EAST-EGM-GL'!V19+'EAST-LRC-GL'!V19</f>
        <v>0</v>
      </c>
      <c r="W19" s="38">
        <f>'EAST-EGM-GL'!W19+'EAST-LRC-GL'!W19</f>
        <v>0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  <c r="AF19" s="60">
        <f>'EAST-EGM-GL'!AP19+'EAST-LRC-GL'!AP19</f>
        <v>0</v>
      </c>
      <c r="AG19" s="38">
        <f>'EAST-EGM-GL'!AQ19+'EAST-LRC-GL'!AQ19</f>
        <v>0</v>
      </c>
      <c r="AH19" s="60">
        <f>'EAST-EGM-GL'!AR19+'EAST-LRC-GL'!AR19</f>
        <v>0</v>
      </c>
      <c r="AI19" s="38">
        <f>'EAST-EGM-GL'!AS19+'EAST-LRC-GL'!AS19</f>
        <v>0</v>
      </c>
      <c r="AJ19" s="60">
        <f>'EAST-EGM-GL'!AT19+'EAST-LRC-GL'!AT19</f>
        <v>0</v>
      </c>
      <c r="AK19" s="38">
        <f>'EAST-EGM-GL'!AU19+'EAST-LRC-GL'!AU19</f>
        <v>0</v>
      </c>
      <c r="AL19" s="60">
        <f>'EAST-EGM-GL'!AV19+'EAST-LRC-GL'!AV19</f>
        <v>0</v>
      </c>
      <c r="AM19" s="38">
        <f>'EAST-EGM-GL'!AW19+'EAST-LRC-GL'!AW19</f>
        <v>0</v>
      </c>
      <c r="AN19" s="60">
        <f>'EAST-EGM-GL'!AX19+'EAST-LRC-GL'!AX19</f>
        <v>0</v>
      </c>
      <c r="AO19" s="38">
        <f>'EAST-EGM-GL'!AY19+'EAST-LRC-GL'!AY19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-4444884.54</v>
      </c>
      <c r="F20" s="60">
        <f>('TIE-OUT'!L20+'TIE-OUT'!J20)+(RECLASS!J20+RECLASS!H20)</f>
        <v>0</v>
      </c>
      <c r="G20" s="38">
        <f>('TIE-OUT'!M20+'TIE-OUT'!K20)+(RECLASS!K20+RECLASS!I20)</f>
        <v>-5643395.7999999998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15511.26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v>1183000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'EAST-EGM-GL'!AP20+'EAST-LRC-GL'!AP20</f>
        <v>0</v>
      </c>
      <c r="AG20" s="38">
        <f>'EAST-EGM-GL'!AQ20+'EAST-LRC-GL'!AQ20</f>
        <v>0</v>
      </c>
      <c r="AH20" s="60">
        <f>'EAST-EGM-GL'!AR20+'EAST-LRC-GL'!AR20</f>
        <v>0</v>
      </c>
      <c r="AI20" s="38">
        <f>'EAST-EGM-GL'!AS20+'EAST-LRC-GL'!AS20</f>
        <v>0</v>
      </c>
      <c r="AJ20" s="60">
        <f>'EAST-EGM-GL'!AT20+'EAST-LRC-GL'!AT20</f>
        <v>0</v>
      </c>
      <c r="AK20" s="38">
        <f>'EAST-EGM-GL'!AU20+'EAST-LRC-GL'!AU20</f>
        <v>0</v>
      </c>
      <c r="AL20" s="60">
        <f>'EAST-EGM-GL'!AV20+'EAST-LRC-GL'!AV20</f>
        <v>0</v>
      </c>
      <c r="AM20" s="38">
        <f>'EAST-EGM-GL'!AW20+'EAST-LRC-GL'!AW20</f>
        <v>0</v>
      </c>
      <c r="AN20" s="60">
        <f>'EAST-EGM-GL'!AX20+'EAST-LRC-GL'!AX20</f>
        <v>0</v>
      </c>
      <c r="AO20" s="38">
        <f>'EAST-EGM-GL'!AY20+'EAST-LRC-GL'!AY20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-95637682</v>
      </c>
      <c r="E21" s="38">
        <f t="shared" si="2"/>
        <v>-270388484</v>
      </c>
      <c r="F21" s="60">
        <f>('TIE-OUT'!L21+'TIE-OUT'!J21)+(RECLASS!J21+RECLASS!H21)</f>
        <v>0</v>
      </c>
      <c r="G21" s="38">
        <f>('TIE-OUT'!M21+'TIE-OUT'!K21)+(RECLASS!K21+RECLASS!I21)</f>
        <v>0</v>
      </c>
      <c r="H21" s="60">
        <f>'EAST-EGM-GL'!H21+'EAST-LRC-GL'!H21</f>
        <v>-14226249</v>
      </c>
      <c r="I21" s="38">
        <f>'EAST-EGM-GL'!I21+'EAST-LRC-GL'!I21</f>
        <v>-41084728</v>
      </c>
      <c r="J21" s="60">
        <f>'EAST-EGM-GL'!J21+'EAST-LRC-GL'!J21</f>
        <v>-85855</v>
      </c>
      <c r="K21" s="38">
        <f>'EAST-EGM-GL'!K21+'EAST-LRC-GL'!K21</f>
        <v>-224401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-81325578</v>
      </c>
      <c r="O21" s="38">
        <f>'EAST-EGM-GL'!O21+'EAST-LRC-GL'!O21</f>
        <v>-229079355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0</v>
      </c>
      <c r="S21" s="38">
        <f>'EAST-EGM-GL'!S21+'EAST-LRC-GL'!S21</f>
        <v>0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'EAST-EGM-GL'!AP21+'EAST-LRC-GL'!AP21</f>
        <v>0</v>
      </c>
      <c r="AG21" s="38">
        <f>'EAST-EGM-GL'!AQ21+'EAST-LRC-GL'!AQ21</f>
        <v>0</v>
      </c>
      <c r="AH21" s="60">
        <f>'EAST-EGM-GL'!AR21+'EAST-LRC-GL'!AR21</f>
        <v>0</v>
      </c>
      <c r="AI21" s="38">
        <f>'EAST-EGM-GL'!AS21+'EAST-LRC-GL'!AS21</f>
        <v>0</v>
      </c>
      <c r="AJ21" s="60">
        <f>'EAST-EGM-GL'!AT21+'EAST-LRC-GL'!AT21</f>
        <v>0</v>
      </c>
      <c r="AK21" s="38">
        <f>'EAST-EGM-GL'!AU21+'EAST-LRC-GL'!AU21</f>
        <v>0</v>
      </c>
      <c r="AL21" s="60">
        <f>'EAST-EGM-GL'!AV21+'EAST-LRC-GL'!AV21</f>
        <v>0</v>
      </c>
      <c r="AM21" s="38">
        <f>'EAST-EGM-GL'!AW21+'EAST-LRC-GL'!AW21</f>
        <v>0</v>
      </c>
      <c r="AN21" s="60">
        <f>'EAST-EGM-GL'!AX21+'EAST-LRC-GL'!AX21</f>
        <v>0</v>
      </c>
      <c r="AO21" s="38">
        <f>'EAST-EGM-GL'!AY21+'EAST-LRC-GL'!AY21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('TIE-OUT'!L22+'TIE-OUT'!J22)+(RECLASS!J22+RECLASS!H22)</f>
        <v>0</v>
      </c>
      <c r="G22" s="38">
        <f>('TIE-OUT'!M22+'TIE-OUT'!K22)+(RECLASS!K22+RECLASS!I22)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'EAST-EGM-GL'!AP22+'EAST-LRC-GL'!AP22</f>
        <v>0</v>
      </c>
      <c r="AG22" s="38">
        <f>'EAST-EGM-GL'!AQ22+'EAST-LRC-GL'!AQ22</f>
        <v>0</v>
      </c>
      <c r="AH22" s="60">
        <f>'EAST-EGM-GL'!AR22+'EAST-LRC-GL'!AR22</f>
        <v>0</v>
      </c>
      <c r="AI22" s="38">
        <f>'EAST-EGM-GL'!AS22+'EAST-LRC-GL'!AS22</f>
        <v>0</v>
      </c>
      <c r="AJ22" s="60">
        <f>'EAST-EGM-GL'!AT22+'EAST-LRC-GL'!AT22</f>
        <v>0</v>
      </c>
      <c r="AK22" s="38">
        <f>'EAST-EGM-GL'!AU22+'EAST-LRC-GL'!AU22</f>
        <v>0</v>
      </c>
      <c r="AL22" s="60">
        <f>'EAST-EGM-GL'!AV22+'EAST-LRC-GL'!AV22</f>
        <v>0</v>
      </c>
      <c r="AM22" s="38">
        <f>'EAST-EGM-GL'!AW22+'EAST-LRC-GL'!AW22</f>
        <v>0</v>
      </c>
      <c r="AN22" s="60">
        <f>'EAST-EGM-GL'!AX22+'EAST-LRC-GL'!AX22</f>
        <v>0</v>
      </c>
      <c r="AO22" s="38">
        <f>'EAST-EGM-GL'!AY22+'EAST-LRC-GL'!AY22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588078</v>
      </c>
      <c r="E23" s="38">
        <f t="shared" si="2"/>
        <v>1546056.6890000002</v>
      </c>
      <c r="F23" s="81">
        <f>('TIE-OUT'!L23+'TIE-OUT'!J23)+(RECLASS!J23+RECLASS!H23)</f>
        <v>0</v>
      </c>
      <c r="G23" s="82">
        <f>('TIE-OUT'!M23+'TIE-OUT'!K23)+(RECLASS!K23+RECLASS!I23)</f>
        <v>0</v>
      </c>
      <c r="H23" s="60">
        <f>'EAST-EGM-GL'!H23+'EAST-LRC-GL'!H23</f>
        <v>1361359</v>
      </c>
      <c r="I23" s="38">
        <f>'EAST-EGM-GL'!I23+'EAST-LRC-GL'!I23</f>
        <v>3579012.8110000002</v>
      </c>
      <c r="J23" s="60">
        <f>'EAST-EGM-GL'!J23+'EAST-LRC-GL'!J23</f>
        <v>6719</v>
      </c>
      <c r="K23" s="38">
        <f>'EAST-EGM-GL'!K23+'EAST-LRC-GL'!K23</f>
        <v>17664.251</v>
      </c>
      <c r="L23" s="60">
        <f>'EAST-EGM-GL'!L23+'EAST-LRC-GL'!L23</f>
        <v>-25900</v>
      </c>
      <c r="M23" s="38">
        <f>'EAST-EGM-GL'!M23+'EAST-LRC-GL'!M23</f>
        <v>-68091.100000000006</v>
      </c>
      <c r="N23" s="60">
        <f>'EAST-EGM-GL'!N23+'EAST-LRC-GL'!N23</f>
        <v>-222417</v>
      </c>
      <c r="O23" s="38">
        <f>'EAST-EGM-GL'!O23+'EAST-LRC-GL'!O23</f>
        <v>-584734.29299999995</v>
      </c>
      <c r="P23" s="60">
        <f>'EAST-EGM-GL'!P23+'EAST-LRC-GL'!P23</f>
        <v>-537532</v>
      </c>
      <c r="Q23" s="38">
        <f>'EAST-EGM-GL'!Q23+'EAST-LRC-GL'!Q23</f>
        <v>-1413172</v>
      </c>
      <c r="R23" s="60">
        <f>'EAST-EGM-GL'!R23+'EAST-LRC-GL'!R23</f>
        <v>5852</v>
      </c>
      <c r="S23" s="38">
        <f>'EAST-EGM-GL'!S23+'EAST-LRC-GL'!S23</f>
        <v>15384.91</v>
      </c>
      <c r="T23" s="60">
        <f>'EAST-EGM-GL'!T23+'EAST-LRC-GL'!T23</f>
        <v>-3</v>
      </c>
      <c r="U23" s="38">
        <f>'EAST-EGM-GL'!U23+'EAST-LRC-GL'!U23</f>
        <v>-7.89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'EAST-EGM-GL'!AP23+'EAST-LRC-GL'!AP23</f>
        <v>0</v>
      </c>
      <c r="AG23" s="38">
        <f>'EAST-EGM-GL'!AQ23+'EAST-LRC-GL'!AQ23</f>
        <v>0</v>
      </c>
      <c r="AH23" s="60">
        <f>'EAST-EGM-GL'!AR23+'EAST-LRC-GL'!AR23</f>
        <v>0</v>
      </c>
      <c r="AI23" s="38">
        <f>'EAST-EGM-GL'!AS23+'EAST-LRC-GL'!AS23</f>
        <v>0</v>
      </c>
      <c r="AJ23" s="60">
        <f>'EAST-EGM-GL'!AT23+'EAST-LRC-GL'!AT23</f>
        <v>0</v>
      </c>
      <c r="AK23" s="38">
        <f>'EAST-EGM-GL'!AU23+'EAST-LRC-GL'!AU23</f>
        <v>0</v>
      </c>
      <c r="AL23" s="60">
        <f>'EAST-EGM-GL'!AV23+'EAST-LRC-GL'!AV23</f>
        <v>0</v>
      </c>
      <c r="AM23" s="38">
        <f>'EAST-EGM-GL'!AW23+'EAST-LRC-GL'!AW23</f>
        <v>0</v>
      </c>
      <c r="AN23" s="60">
        <f>'EAST-EGM-GL'!AX23+'EAST-LRC-GL'!AX23</f>
        <v>0</v>
      </c>
      <c r="AO23" s="38">
        <f>'EAST-EGM-GL'!AY23+'EAST-LRC-GL'!AY23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-296989984</v>
      </c>
      <c r="E24" s="39">
        <f t="shared" si="3"/>
        <v>-816147722.51099992</v>
      </c>
      <c r="F24" s="61">
        <f t="shared" si="3"/>
        <v>0</v>
      </c>
      <c r="G24" s="39">
        <f t="shared" si="3"/>
        <v>-2541688.7999999998</v>
      </c>
      <c r="H24" s="61">
        <f t="shared" si="3"/>
        <v>-210377843</v>
      </c>
      <c r="I24" s="39">
        <f t="shared" si="3"/>
        <v>-566861312.78900003</v>
      </c>
      <c r="J24" s="61">
        <f t="shared" si="3"/>
        <v>-2127649</v>
      </c>
      <c r="K24" s="39">
        <f t="shared" si="3"/>
        <v>-3328785.2689999999</v>
      </c>
      <c r="L24" s="61">
        <f>SUM(L19:L23)</f>
        <v>582741</v>
      </c>
      <c r="M24" s="39">
        <f>SUM(M19:M23)</f>
        <v>-4631654.42</v>
      </c>
      <c r="N24" s="61">
        <f t="shared" si="3"/>
        <v>-84069983</v>
      </c>
      <c r="O24" s="39">
        <f t="shared" si="3"/>
        <v>-236581677.42300001</v>
      </c>
      <c r="P24" s="61">
        <f t="shared" si="3"/>
        <v>-1240602</v>
      </c>
      <c r="Q24" s="39">
        <f t="shared" si="3"/>
        <v>-3162075.04</v>
      </c>
      <c r="R24" s="61">
        <f t="shared" si="3"/>
        <v>240787</v>
      </c>
      <c r="S24" s="39">
        <f t="shared" si="3"/>
        <v>-236557.22</v>
      </c>
      <c r="T24" s="61">
        <f t="shared" si="3"/>
        <v>2565</v>
      </c>
      <c r="U24" s="39">
        <f t="shared" si="3"/>
        <v>1196028.4500000002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773438</v>
      </c>
      <c r="E27" s="38">
        <f>SUM(G27,I27,K27,M27,O27,Q27,S27,U27,W27,Y27,AA27,AC27,AE27)</f>
        <v>2101861.02</v>
      </c>
      <c r="F27" s="64">
        <f>('TIE-OUT'!L27+'TIE-OUT'!J27)+(RECLASS!J27+RECLASS!H27)</f>
        <v>0</v>
      </c>
      <c r="G27" s="68">
        <f>('TIE-OUT'!M27+'TIE-OUT'!K27)+(RECLASS!K27+RECLASS!I27)</f>
        <v>0</v>
      </c>
      <c r="H27" s="60">
        <f>'EAST-EGM-GL'!H27+'EAST-LRC-GL'!H27</f>
        <v>793876</v>
      </c>
      <c r="I27" s="38">
        <f>'EAST-EGM-GL'!I27+'EAST-LRC-GL'!I27</f>
        <v>2160753</v>
      </c>
      <c r="J27" s="60">
        <f>'EAST-EGM-GL'!J27+'EAST-LRC-GL'!J27</f>
        <v>-8540</v>
      </c>
      <c r="K27" s="38">
        <f>'EAST-EGM-GL'!K27+'EAST-LRC-GL'!K27</f>
        <v>-24600.98</v>
      </c>
      <c r="L27" s="60">
        <f>'EAST-EGM-GL'!L27+'EAST-LRC-GL'!L27</f>
        <v>-11898</v>
      </c>
      <c r="M27" s="38">
        <f>'EAST-EGM-GL'!M27+'EAST-LRC-GL'!M27</f>
        <v>-34291</v>
      </c>
      <c r="N27" s="60">
        <f>'EAST-EGM-GL'!N27+'EAST-LRC-GL'!N27</f>
        <v>0</v>
      </c>
      <c r="O27" s="38">
        <f>'EAST-EGM-GL'!O27+'EAST-LRC-GL'!O27</f>
        <v>0</v>
      </c>
      <c r="P27" s="60">
        <f>'EAST-EGM-GL'!P27+'EAST-LRC-GL'!P27</f>
        <v>0</v>
      </c>
      <c r="Q27" s="38">
        <f>'EAST-EGM-GL'!Q27+'EAST-LRC-GL'!Q27</f>
        <v>0</v>
      </c>
      <c r="R27" s="60">
        <f>'EAST-EGM-GL'!R27+'EAST-LRC-GL'!R27</f>
        <v>0</v>
      </c>
      <c r="S27" s="38">
        <f>'EAST-EGM-GL'!S27+'EAST-LRC-GL'!S27</f>
        <v>0</v>
      </c>
      <c r="T27" s="60">
        <f>'EAST-EGM-GL'!T27+'EAST-LRC-GL'!T27</f>
        <v>0</v>
      </c>
      <c r="U27" s="38">
        <f>'EAST-EGM-GL'!U27+'EAST-LRC-GL'!U27</f>
        <v>0</v>
      </c>
      <c r="V27" s="60">
        <f>'EAST-EGM-GL'!V27+'EAST-LRC-GL'!V27</f>
        <v>0</v>
      </c>
      <c r="W27" s="38">
        <f>'EAST-EGM-GL'!W27+'EAST-LRC-GL'!W27</f>
        <v>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'EAST-EGM-GL'!AP27+'EAST-LRC-GL'!AP27</f>
        <v>0</v>
      </c>
      <c r="AG27" s="38">
        <f>'EAST-EGM-GL'!AQ27+'EAST-LRC-GL'!AQ27</f>
        <v>0</v>
      </c>
      <c r="AH27" s="60">
        <f>'EAST-EGM-GL'!AR27+'EAST-LRC-GL'!AR27</f>
        <v>0</v>
      </c>
      <c r="AI27" s="38">
        <f>'EAST-EGM-GL'!AS27+'EAST-LRC-GL'!AS27</f>
        <v>0</v>
      </c>
      <c r="AJ27" s="60">
        <f>'EAST-EGM-GL'!AT27+'EAST-LRC-GL'!AT27</f>
        <v>0</v>
      </c>
      <c r="AK27" s="38">
        <f>'EAST-EGM-GL'!AU27+'EAST-LRC-GL'!AU27</f>
        <v>0</v>
      </c>
      <c r="AL27" s="60">
        <f>'EAST-EGM-GL'!AV27+'EAST-LRC-GL'!AV27</f>
        <v>0</v>
      </c>
      <c r="AM27" s="38">
        <f>'EAST-EGM-GL'!AW27+'EAST-LRC-GL'!AW27</f>
        <v>0</v>
      </c>
      <c r="AN27" s="60">
        <f>'EAST-EGM-GL'!AX27+'EAST-LRC-GL'!AX27</f>
        <v>0</v>
      </c>
      <c r="AO27" s="38">
        <f>'EAST-EGM-GL'!AY27+'EAST-LRC-GL'!AY27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-495202</v>
      </c>
      <c r="E28" s="38">
        <f>SUM(G28,I28,K28,M28,O28,Q28,S28,U28,W28,Y28,AA28,AC28,AE28)</f>
        <v>-1315359.8099999998</v>
      </c>
      <c r="F28" s="81">
        <f>('TIE-OUT'!L28+'TIE-OUT'!J28)+(RECLASS!J28+RECLASS!H28)</f>
        <v>0</v>
      </c>
      <c r="G28" s="82">
        <f>('TIE-OUT'!M28+'TIE-OUT'!K28)+(RECLASS!K28+RECLASS!I28)</f>
        <v>0</v>
      </c>
      <c r="H28" s="60">
        <f>'EAST-EGM-GL'!H28+'EAST-LRC-GL'!H28</f>
        <v>-509156</v>
      </c>
      <c r="I28" s="38">
        <f>'EAST-EGM-GL'!I28+'EAST-LRC-GL'!I28</f>
        <v>-1357434.19</v>
      </c>
      <c r="J28" s="60">
        <f>'EAST-EGM-GL'!J28+'EAST-LRC-GL'!J28</f>
        <v>7777</v>
      </c>
      <c r="K28" s="38">
        <f>'EAST-EGM-GL'!K28+'EAST-LRC-GL'!K28</f>
        <v>23226.42</v>
      </c>
      <c r="L28" s="60">
        <f>'EAST-EGM-GL'!L28+'EAST-LRC-GL'!L28</f>
        <v>6336</v>
      </c>
      <c r="M28" s="38">
        <f>'EAST-EGM-GL'!M28+'EAST-LRC-GL'!M28</f>
        <v>19286</v>
      </c>
      <c r="N28" s="60">
        <f>'EAST-EGM-GL'!N28+'EAST-LRC-GL'!N28</f>
        <v>0</v>
      </c>
      <c r="O28" s="38">
        <f>'EAST-EGM-GL'!O28+'EAST-LRC-GL'!O28</f>
        <v>-24.64</v>
      </c>
      <c r="P28" s="60">
        <f>'EAST-EGM-GL'!P28+'EAST-LRC-GL'!P28</f>
        <v>0</v>
      </c>
      <c r="Q28" s="38">
        <f>'EAST-EGM-GL'!Q28+'EAST-LRC-GL'!Q28</f>
        <v>0</v>
      </c>
      <c r="R28" s="60">
        <f>'EAST-EGM-GL'!R28+'EAST-LRC-GL'!R28</f>
        <v>0</v>
      </c>
      <c r="S28" s="38">
        <f>'EAST-EGM-GL'!S28+'EAST-LRC-GL'!S28</f>
        <v>0</v>
      </c>
      <c r="T28" s="60">
        <f>'EAST-EGM-GL'!T28+'EAST-LRC-GL'!T28</f>
        <v>-159</v>
      </c>
      <c r="U28" s="38">
        <f>'EAST-EGM-GL'!U28+'EAST-LRC-GL'!U28</f>
        <v>-413.4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  <c r="AF28" s="60">
        <f>'EAST-EGM-GL'!AP28+'EAST-LRC-GL'!AP28</f>
        <v>0</v>
      </c>
      <c r="AG28" s="38">
        <f>'EAST-EGM-GL'!AQ28+'EAST-LRC-GL'!AQ28</f>
        <v>0</v>
      </c>
      <c r="AH28" s="60">
        <f>'EAST-EGM-GL'!AR28+'EAST-LRC-GL'!AR28</f>
        <v>0</v>
      </c>
      <c r="AI28" s="38">
        <f>'EAST-EGM-GL'!AS28+'EAST-LRC-GL'!AS28</f>
        <v>0</v>
      </c>
      <c r="AJ28" s="60">
        <f>'EAST-EGM-GL'!AT28+'EAST-LRC-GL'!AT28</f>
        <v>0</v>
      </c>
      <c r="AK28" s="38">
        <f>'EAST-EGM-GL'!AU28+'EAST-LRC-GL'!AU28</f>
        <v>0</v>
      </c>
      <c r="AL28" s="60">
        <f>'EAST-EGM-GL'!AV28+'EAST-LRC-GL'!AV28</f>
        <v>0</v>
      </c>
      <c r="AM28" s="38">
        <f>'EAST-EGM-GL'!AW28+'EAST-LRC-GL'!AW28</f>
        <v>0</v>
      </c>
      <c r="AN28" s="60">
        <f>'EAST-EGM-GL'!AX28+'EAST-LRC-GL'!AX28</f>
        <v>0</v>
      </c>
      <c r="AO28" s="38">
        <f>'EAST-EGM-GL'!AY28+'EAST-LRC-GL'!AY28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278236</v>
      </c>
      <c r="E29" s="39">
        <f t="shared" si="4"/>
        <v>786501.2100000002</v>
      </c>
      <c r="F29" s="61">
        <f t="shared" si="4"/>
        <v>0</v>
      </c>
      <c r="G29" s="39">
        <f t="shared" si="4"/>
        <v>0</v>
      </c>
      <c r="H29" s="61">
        <f t="shared" si="4"/>
        <v>284720</v>
      </c>
      <c r="I29" s="39">
        <f t="shared" si="4"/>
        <v>803318.81</v>
      </c>
      <c r="J29" s="61">
        <f t="shared" si="4"/>
        <v>-763</v>
      </c>
      <c r="K29" s="39">
        <f t="shared" si="4"/>
        <v>-1374.5600000000013</v>
      </c>
      <c r="L29" s="61">
        <f>SUM(L27:L28)</f>
        <v>-5562</v>
      </c>
      <c r="M29" s="39">
        <f>SUM(M27:M28)</f>
        <v>-15005</v>
      </c>
      <c r="N29" s="61">
        <f t="shared" si="4"/>
        <v>0</v>
      </c>
      <c r="O29" s="39">
        <f t="shared" si="4"/>
        <v>-24.64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-159</v>
      </c>
      <c r="U29" s="39">
        <f t="shared" si="4"/>
        <v>-413.4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883902</v>
      </c>
      <c r="E32" s="38">
        <f t="shared" si="5"/>
        <v>2323778.3549999986</v>
      </c>
      <c r="F32" s="64">
        <f>('TIE-OUT'!L32+'TIE-OUT'!J32)+(RECLASS!J32+RECLASS!H32)</f>
        <v>0</v>
      </c>
      <c r="G32" s="68">
        <f>('TIE-OUT'!M32+'TIE-OUT'!K32)+(RECLASS!K32+RECLASS!I32)</f>
        <v>0</v>
      </c>
      <c r="H32" s="60">
        <f>'EAST-EGM-GL'!H32+'EAST-LRC-GL'!H32</f>
        <v>84069</v>
      </c>
      <c r="I32" s="38">
        <f>'EAST-EGM-GL'!I32+'EAST-LRC-GL'!I32</f>
        <v>221017.40100000001</v>
      </c>
      <c r="J32" s="60">
        <f>'EAST-EGM-GL'!J32+'EAST-LRC-GL'!J32</f>
        <v>-570714</v>
      </c>
      <c r="K32" s="38">
        <f>'EAST-EGM-GL'!K32+'EAST-LRC-GL'!K32</f>
        <v>-1500407.1059999999</v>
      </c>
      <c r="L32" s="60">
        <f>'EAST-EGM-GL'!L32+'EAST-LRC-GL'!L32</f>
        <v>1596744</v>
      </c>
      <c r="M32" s="38">
        <f>'EAST-EGM-GL'!M32+'EAST-LRC-GL'!M32</f>
        <v>4197839.9759999998</v>
      </c>
      <c r="N32" s="60">
        <f>'EAST-EGM-GL'!N32+'EAST-LRC-GL'!N32</f>
        <v>1097516</v>
      </c>
      <c r="O32" s="38">
        <f>'EAST-EGM-GL'!O32+'EAST-LRC-GL'!O32</f>
        <v>2885369.5639999998</v>
      </c>
      <c r="P32" s="60">
        <f>'EAST-EGM-GL'!P32+'EAST-LRC-GL'!P32</f>
        <v>-465914</v>
      </c>
      <c r="Q32" s="38">
        <f>'EAST-EGM-GL'!Q32+'EAST-LRC-GL'!Q32</f>
        <v>-1224887.9099999999</v>
      </c>
      <c r="R32" s="60">
        <f>'EAST-EGM-GL'!R32+'EAST-LRC-GL'!R32</f>
        <v>253391</v>
      </c>
      <c r="S32" s="38">
        <f>'EAST-EGM-GL'!S32+'EAST-LRC-GL'!S32</f>
        <v>666164.93999999994</v>
      </c>
      <c r="T32" s="60">
        <f>'EAST-EGM-GL'!T32+'EAST-LRC-GL'!T32</f>
        <v>-1111190</v>
      </c>
      <c r="U32" s="38">
        <f>'EAST-EGM-GL'!U32+'EAST-LRC-GL'!U32</f>
        <v>-2921318.51</v>
      </c>
      <c r="V32" s="60">
        <f>'EAST-EGM-GL'!V32+'EAST-LRC-GL'!V32</f>
        <v>0</v>
      </c>
      <c r="W32" s="38">
        <f>'EAST-EGM-GL'!W32+'EAST-LRC-GL'!W32</f>
        <v>0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  <c r="AF32" s="60">
        <f>'EAST-EGM-GL'!AP32+'EAST-LRC-GL'!AP32</f>
        <v>0</v>
      </c>
      <c r="AG32" s="38">
        <f>'EAST-EGM-GL'!AQ32+'EAST-LRC-GL'!AQ32</f>
        <v>0</v>
      </c>
      <c r="AH32" s="60">
        <f>'EAST-EGM-GL'!AR32+'EAST-LRC-GL'!AR32</f>
        <v>0</v>
      </c>
      <c r="AI32" s="38">
        <f>'EAST-EGM-GL'!AS32+'EAST-LRC-GL'!AS32</f>
        <v>0</v>
      </c>
      <c r="AJ32" s="60">
        <f>'EAST-EGM-GL'!AT32+'EAST-LRC-GL'!AT32</f>
        <v>0</v>
      </c>
      <c r="AK32" s="38">
        <f>'EAST-EGM-GL'!AU32+'EAST-LRC-GL'!AU32</f>
        <v>0</v>
      </c>
      <c r="AL32" s="60">
        <f>'EAST-EGM-GL'!AV32+'EAST-LRC-GL'!AV32</f>
        <v>0</v>
      </c>
      <c r="AM32" s="38">
        <f>'EAST-EGM-GL'!AW32+'EAST-LRC-GL'!AW32</f>
        <v>0</v>
      </c>
      <c r="AN32" s="60">
        <f>'EAST-EGM-GL'!AX32+'EAST-LRC-GL'!AX32</f>
        <v>0</v>
      </c>
      <c r="AO32" s="38">
        <f>'EAST-EGM-GL'!AY32+'EAST-LRC-GL'!AY32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-962579</v>
      </c>
      <c r="E33" s="38">
        <f t="shared" si="5"/>
        <v>-2063819.9700000002</v>
      </c>
      <c r="F33" s="60">
        <f>('TIE-OUT'!L33+'TIE-OUT'!J33)+(RECLASS!J33+RECLASS!H33)</f>
        <v>0</v>
      </c>
      <c r="G33" s="38">
        <f>('TIE-OUT'!M33+'TIE-OUT'!K33)+(RECLASS!K33+RECLASS!I33)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-397497</v>
      </c>
      <c r="K33" s="38">
        <f>'EAST-EGM-GL'!K33+'EAST-LRC-GL'!K33</f>
        <v>-1085638.6100000001</v>
      </c>
      <c r="L33" s="60">
        <f>'EAST-EGM-GL'!L33+'EAST-LRC-GL'!L33</f>
        <v>-193276</v>
      </c>
      <c r="M33" s="38">
        <f>'EAST-EGM-GL'!M33+'EAST-LRC-GL'!M33</f>
        <v>-487267.43</v>
      </c>
      <c r="N33" s="60">
        <f>'EAST-EGM-GL'!N33+'EAST-LRC-GL'!N33</f>
        <v>-167645</v>
      </c>
      <c r="O33" s="38">
        <f>'EAST-EGM-GL'!O33+'EAST-LRC-GL'!O33</f>
        <v>-483822.69</v>
      </c>
      <c r="P33" s="60">
        <f>'EAST-EGM-GL'!P33+'EAST-LRC-GL'!P33</f>
        <v>-199300</v>
      </c>
      <c r="Q33" s="38">
        <f>'EAST-EGM-GL'!Q33+'EAST-LRC-GL'!Q33</f>
        <v>-6882.87</v>
      </c>
      <c r="R33" s="60">
        <f>'EAST-EGM-GL'!R33+'EAST-LRC-GL'!R33</f>
        <v>-4786</v>
      </c>
      <c r="S33" s="38">
        <f>'EAST-EGM-GL'!S33+'EAST-LRC-GL'!S33</f>
        <v>0</v>
      </c>
      <c r="T33" s="60">
        <f>'EAST-EGM-GL'!T33+'EAST-LRC-GL'!T33</f>
        <v>-75</v>
      </c>
      <c r="U33" s="38">
        <f>'EAST-EGM-GL'!U33+'EAST-LRC-GL'!U33</f>
        <v>-208.37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'EAST-EGM-GL'!AP33+'EAST-LRC-GL'!AP33</f>
        <v>0</v>
      </c>
      <c r="AG33" s="38">
        <f>'EAST-EGM-GL'!AQ33+'EAST-LRC-GL'!AQ33</f>
        <v>0</v>
      </c>
      <c r="AH33" s="60">
        <f>'EAST-EGM-GL'!AR33+'EAST-LRC-GL'!AR33</f>
        <v>0</v>
      </c>
      <c r="AI33" s="38">
        <f>'EAST-EGM-GL'!AS33+'EAST-LRC-GL'!AS33</f>
        <v>0</v>
      </c>
      <c r="AJ33" s="60">
        <f>'EAST-EGM-GL'!AT33+'EAST-LRC-GL'!AT33</f>
        <v>0</v>
      </c>
      <c r="AK33" s="38">
        <f>'EAST-EGM-GL'!AU33+'EAST-LRC-GL'!AU33</f>
        <v>0</v>
      </c>
      <c r="AL33" s="60">
        <f>'EAST-EGM-GL'!AV33+'EAST-LRC-GL'!AV33</f>
        <v>0</v>
      </c>
      <c r="AM33" s="38">
        <f>'EAST-EGM-GL'!AW33+'EAST-LRC-GL'!AW33</f>
        <v>0</v>
      </c>
      <c r="AN33" s="60">
        <f>'EAST-EGM-GL'!AX33+'EAST-LRC-GL'!AX33</f>
        <v>0</v>
      </c>
      <c r="AO33" s="38">
        <f>'EAST-EGM-GL'!AY33+'EAST-LRC-GL'!AY33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414830</v>
      </c>
      <c r="E34" s="38">
        <f t="shared" si="5"/>
        <v>563322.67999999993</v>
      </c>
      <c r="F34" s="60">
        <f>('TIE-OUT'!L34+'TIE-OUT'!J34)+(RECLASS!J34+RECLASS!H34)</f>
        <v>0</v>
      </c>
      <c r="G34" s="38">
        <f>('TIE-OUT'!M34+'TIE-OUT'!K34)+(RECLASS!K34+RECLASS!I34)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162357</v>
      </c>
      <c r="K34" s="38">
        <f>'EAST-EGM-GL'!K34+'EAST-LRC-GL'!K34</f>
        <v>401370.06</v>
      </c>
      <c r="L34" s="60">
        <f>'EAST-EGM-GL'!L34+'EAST-LRC-GL'!L34</f>
        <v>26308</v>
      </c>
      <c r="M34" s="38">
        <f>'EAST-EGM-GL'!M34+'EAST-LRC-GL'!M34</f>
        <v>73233.23</v>
      </c>
      <c r="N34" s="60">
        <f>'EAST-EGM-GL'!N34+'EAST-LRC-GL'!N34</f>
        <v>21618</v>
      </c>
      <c r="O34" s="38">
        <f>'EAST-EGM-GL'!O34+'EAST-LRC-GL'!O34</f>
        <v>59611.34</v>
      </c>
      <c r="P34" s="60">
        <f>'EAST-EGM-GL'!P34+'EAST-LRC-GL'!P34</f>
        <v>201860</v>
      </c>
      <c r="Q34" s="38">
        <f>'EAST-EGM-GL'!Q34+'EAST-LRC-GL'!Q34</f>
        <v>17747.48</v>
      </c>
      <c r="R34" s="60">
        <f>'EAST-EGM-GL'!R34+'EAST-LRC-GL'!R34</f>
        <v>2687</v>
      </c>
      <c r="S34" s="38">
        <f>'EAST-EGM-GL'!S34+'EAST-LRC-GL'!S34</f>
        <v>11360.57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'EAST-EGM-GL'!AP34+'EAST-LRC-GL'!AP34</f>
        <v>0</v>
      </c>
      <c r="AG34" s="38">
        <f>'EAST-EGM-GL'!AQ34+'EAST-LRC-GL'!AQ34</f>
        <v>0</v>
      </c>
      <c r="AH34" s="60">
        <f>'EAST-EGM-GL'!AR34+'EAST-LRC-GL'!AR34</f>
        <v>0</v>
      </c>
      <c r="AI34" s="38">
        <f>'EAST-EGM-GL'!AS34+'EAST-LRC-GL'!AS34</f>
        <v>0</v>
      </c>
      <c r="AJ34" s="60">
        <f>'EAST-EGM-GL'!AT34+'EAST-LRC-GL'!AT34</f>
        <v>0</v>
      </c>
      <c r="AK34" s="38">
        <f>'EAST-EGM-GL'!AU34+'EAST-LRC-GL'!AU34</f>
        <v>0</v>
      </c>
      <c r="AL34" s="60">
        <f>'EAST-EGM-GL'!AV34+'EAST-LRC-GL'!AV34</f>
        <v>0</v>
      </c>
      <c r="AM34" s="38">
        <f>'EAST-EGM-GL'!AW34+'EAST-LRC-GL'!AW34</f>
        <v>0</v>
      </c>
      <c r="AN34" s="60">
        <f>'EAST-EGM-GL'!AX34+'EAST-LRC-GL'!AX34</f>
        <v>0</v>
      </c>
      <c r="AO34" s="38">
        <f>'EAST-EGM-GL'!AY34+'EAST-LRC-GL'!AY34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-1183000</v>
      </c>
      <c r="F35" s="81">
        <f>('TIE-OUT'!L35+'TIE-OUT'!J35)+(RECLASS!J35+RECLASS!H35)</f>
        <v>0</v>
      </c>
      <c r="G35" s="82">
        <f>('TIE-OUT'!M35+'TIE-OUT'!K35)+(RECLASS!K35+RECLASS!I35)</f>
        <v>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v>-1183000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'EAST-EGM-GL'!AP35+'EAST-LRC-GL'!AP35</f>
        <v>0</v>
      </c>
      <c r="AG35" s="38">
        <f>'EAST-EGM-GL'!AQ35+'EAST-LRC-GL'!AQ35</f>
        <v>0</v>
      </c>
      <c r="AH35" s="60">
        <f>'EAST-EGM-GL'!AR35+'EAST-LRC-GL'!AR35</f>
        <v>0</v>
      </c>
      <c r="AI35" s="38">
        <f>'EAST-EGM-GL'!AS35+'EAST-LRC-GL'!AS35</f>
        <v>0</v>
      </c>
      <c r="AJ35" s="60">
        <f>'EAST-EGM-GL'!AT35+'EAST-LRC-GL'!AT35</f>
        <v>0</v>
      </c>
      <c r="AK35" s="38">
        <f>'EAST-EGM-GL'!AU35+'EAST-LRC-GL'!AU35</f>
        <v>0</v>
      </c>
      <c r="AL35" s="60">
        <f>'EAST-EGM-GL'!AV35+'EAST-LRC-GL'!AV35</f>
        <v>0</v>
      </c>
      <c r="AM35" s="38">
        <f>'EAST-EGM-GL'!AW35+'EAST-LRC-GL'!AW35</f>
        <v>0</v>
      </c>
      <c r="AN35" s="60">
        <f>'EAST-EGM-GL'!AX35+'EAST-LRC-GL'!AX35</f>
        <v>0</v>
      </c>
      <c r="AO35" s="38">
        <f>'EAST-EGM-GL'!AY35+'EAST-LRC-GL'!AY35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336153</v>
      </c>
      <c r="E36" s="39">
        <f t="shared" si="6"/>
        <v>-359718.93500000169</v>
      </c>
      <c r="F36" s="61">
        <f t="shared" si="6"/>
        <v>0</v>
      </c>
      <c r="G36" s="39">
        <f t="shared" si="6"/>
        <v>0</v>
      </c>
      <c r="H36" s="61">
        <f t="shared" si="6"/>
        <v>84069</v>
      </c>
      <c r="I36" s="39">
        <f t="shared" si="6"/>
        <v>221017.40100000001</v>
      </c>
      <c r="J36" s="61">
        <f t="shared" si="6"/>
        <v>-805854</v>
      </c>
      <c r="K36" s="39">
        <f t="shared" si="6"/>
        <v>-2184675.656</v>
      </c>
      <c r="L36" s="61">
        <f>SUM(L32:L35)</f>
        <v>1429776</v>
      </c>
      <c r="M36" s="39">
        <f>SUM(M32:M35)</f>
        <v>3783805.7759999996</v>
      </c>
      <c r="N36" s="61">
        <f t="shared" si="6"/>
        <v>951489</v>
      </c>
      <c r="O36" s="39">
        <f t="shared" si="6"/>
        <v>2461158.2139999997</v>
      </c>
      <c r="P36" s="61">
        <f t="shared" si="6"/>
        <v>-463354</v>
      </c>
      <c r="Q36" s="39">
        <f t="shared" si="6"/>
        <v>-1214023.3</v>
      </c>
      <c r="R36" s="61">
        <f t="shared" si="6"/>
        <v>251292</v>
      </c>
      <c r="S36" s="39">
        <f t="shared" si="6"/>
        <v>677525.50999999989</v>
      </c>
      <c r="T36" s="61">
        <f t="shared" si="6"/>
        <v>-1111265</v>
      </c>
      <c r="U36" s="39">
        <f t="shared" si="6"/>
        <v>-4104526.88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71525</v>
      </c>
      <c r="E39" s="38">
        <f t="shared" si="7"/>
        <v>188031.35</v>
      </c>
      <c r="F39" s="64">
        <f>('TIE-OUT'!L39+'TIE-OUT'!J39)+(RECLASS!J39+RECLASS!H39)</f>
        <v>0</v>
      </c>
      <c r="G39" s="68">
        <f>('TIE-OUT'!M39+'TIE-OUT'!K39)+(RECLASS!K39+RECLASS!I39)</f>
        <v>0</v>
      </c>
      <c r="H39" s="60">
        <f>'EAST-EGM-GL'!H39+'EAST-LRC-GL'!H39</f>
        <v>86490</v>
      </c>
      <c r="I39" s="38">
        <f>'EAST-EGM-GL'!I39+'EAST-LRC-GL'!I39</f>
        <v>227382.21</v>
      </c>
      <c r="J39" s="60">
        <f>'EAST-EGM-GL'!J39+'EAST-LRC-GL'!J39</f>
        <v>-86451</v>
      </c>
      <c r="K39" s="38">
        <f>'EAST-EGM-GL'!K39+'EAST-LRC-GL'!K39</f>
        <v>-227279.68</v>
      </c>
      <c r="L39" s="60">
        <f>'EAST-EGM-GL'!L39+'EAST-LRC-GL'!L39</f>
        <v>0</v>
      </c>
      <c r="M39" s="38">
        <f>'EAST-EGM-GL'!M39+'EAST-LRC-GL'!M39</f>
        <v>0</v>
      </c>
      <c r="N39" s="60">
        <f>'EAST-EGM-GL'!N39+'EAST-LRC-GL'!N39</f>
        <v>3</v>
      </c>
      <c r="O39" s="38">
        <f>'EAST-EGM-GL'!O39+'EAST-LRC-GL'!O39</f>
        <v>0.01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71483</v>
      </c>
      <c r="U39" s="38">
        <f>'EAST-EGM-GL'!U39+'EAST-LRC-GL'!U39</f>
        <v>187928.81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'EAST-EGM-GL'!AP39+'EAST-LRC-GL'!AP39</f>
        <v>0</v>
      </c>
      <c r="AG39" s="38">
        <f>'EAST-EGM-GL'!AQ39+'EAST-LRC-GL'!AQ39</f>
        <v>0</v>
      </c>
      <c r="AH39" s="60">
        <f>'EAST-EGM-GL'!AR39+'EAST-LRC-GL'!AR39</f>
        <v>0</v>
      </c>
      <c r="AI39" s="38">
        <f>'EAST-EGM-GL'!AS39+'EAST-LRC-GL'!AS39</f>
        <v>0</v>
      </c>
      <c r="AJ39" s="60">
        <f>'EAST-EGM-GL'!AT39+'EAST-LRC-GL'!AT39</f>
        <v>0</v>
      </c>
      <c r="AK39" s="38">
        <f>'EAST-EGM-GL'!AU39+'EAST-LRC-GL'!AU39</f>
        <v>0</v>
      </c>
      <c r="AL39" s="60">
        <f>'EAST-EGM-GL'!AV39+'EAST-LRC-GL'!AV39</f>
        <v>0</v>
      </c>
      <c r="AM39" s="38">
        <f>'EAST-EGM-GL'!AW39+'EAST-LRC-GL'!AW39</f>
        <v>0</v>
      </c>
      <c r="AN39" s="60">
        <f>'EAST-EGM-GL'!AX39+'EAST-LRC-GL'!AX39</f>
        <v>0</v>
      </c>
      <c r="AO39" s="38">
        <f>'EAST-EGM-GL'!AY39+'EAST-LRC-GL'!AY39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-811671</v>
      </c>
      <c r="E40" s="38">
        <f t="shared" si="7"/>
        <v>-643281.41000000061</v>
      </c>
      <c r="F40" s="60">
        <f>('TIE-OUT'!L40+'TIE-OUT'!J40)+(RECLASS!J40+RECLASS!H40)</f>
        <v>0</v>
      </c>
      <c r="G40" s="38">
        <f>('TIE-OUT'!M40+'TIE-OUT'!K40)+(RECLASS!K40+RECLASS!I40)</f>
        <v>0</v>
      </c>
      <c r="H40" s="60">
        <f>'EAST-EGM-GL'!H40+'EAST-LRC-GL'!H40</f>
        <v>-1466369</v>
      </c>
      <c r="I40" s="38">
        <f>'EAST-EGM-GL'!I40+'EAST-LRC-GL'!I40</f>
        <v>-2695450.25</v>
      </c>
      <c r="J40" s="60">
        <f>'EAST-EGM-GL'!J40+'EAST-LRC-GL'!J40</f>
        <v>-176985</v>
      </c>
      <c r="K40" s="38">
        <f>'EAST-EGM-GL'!K40+'EAST-LRC-GL'!K40</f>
        <v>-435547.12</v>
      </c>
      <c r="L40" s="60">
        <f>'EAST-EGM-GL'!L40+'EAST-LRC-GL'!L40</f>
        <v>0</v>
      </c>
      <c r="M40" s="38">
        <f>'EAST-EGM-GL'!M40+'EAST-LRC-GL'!M40</f>
        <v>0</v>
      </c>
      <c r="N40" s="60">
        <f>'EAST-EGM-GL'!N40+'EAST-LRC-GL'!N40</f>
        <v>-169</v>
      </c>
      <c r="O40" s="38">
        <f>'EAST-EGM-GL'!O40+'EAST-LRC-GL'!O40</f>
        <v>-453.85</v>
      </c>
      <c r="P40" s="60">
        <f>'EAST-EGM-GL'!P40+'EAST-LRC-GL'!P40</f>
        <v>-4115</v>
      </c>
      <c r="Q40" s="38">
        <f>'EAST-EGM-GL'!Q40+'EAST-LRC-GL'!Q40</f>
        <v>-9657.91</v>
      </c>
      <c r="R40" s="60">
        <f>'EAST-EGM-GL'!R40+'EAST-LRC-GL'!R40</f>
        <v>9670</v>
      </c>
      <c r="S40" s="38">
        <f>'EAST-EGM-GL'!S40+'EAST-LRC-GL'!S40</f>
        <v>23934.26</v>
      </c>
      <c r="T40" s="60">
        <f>'EAST-EGM-GL'!T40+'EAST-LRC-GL'!T40</f>
        <v>826297</v>
      </c>
      <c r="U40" s="38">
        <f>'EAST-EGM-GL'!U40+'EAST-LRC-GL'!U40</f>
        <v>2473893.46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'EAST-EGM-GL'!AP40+'EAST-LRC-GL'!AP40</f>
        <v>0</v>
      </c>
      <c r="AG40" s="38">
        <f>'EAST-EGM-GL'!AQ40+'EAST-LRC-GL'!AQ40</f>
        <v>0</v>
      </c>
      <c r="AH40" s="60">
        <f>'EAST-EGM-GL'!AR40+'EAST-LRC-GL'!AR40</f>
        <v>0</v>
      </c>
      <c r="AI40" s="38">
        <f>'EAST-EGM-GL'!AS40+'EAST-LRC-GL'!AS40</f>
        <v>0</v>
      </c>
      <c r="AJ40" s="60">
        <f>'EAST-EGM-GL'!AT40+'EAST-LRC-GL'!AT40</f>
        <v>0</v>
      </c>
      <c r="AK40" s="38">
        <f>'EAST-EGM-GL'!AU40+'EAST-LRC-GL'!AU40</f>
        <v>0</v>
      </c>
      <c r="AL40" s="60">
        <f>'EAST-EGM-GL'!AV40+'EAST-LRC-GL'!AV40</f>
        <v>0</v>
      </c>
      <c r="AM40" s="38">
        <f>'EAST-EGM-GL'!AW40+'EAST-LRC-GL'!AW40</f>
        <v>0</v>
      </c>
      <c r="AN40" s="60">
        <f>'EAST-EGM-GL'!AX40+'EAST-LRC-GL'!AX40</f>
        <v>0</v>
      </c>
      <c r="AO40" s="38">
        <f>'EAST-EGM-GL'!AY40+'EAST-LRC-GL'!AY40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('TIE-OUT'!L41+'TIE-OUT'!J41)+(RECLASS!J41+RECLASS!H41)</f>
        <v>0</v>
      </c>
      <c r="G41" s="82">
        <f>('TIE-OUT'!M41+'TIE-OUT'!K41)+(RECLASS!K41+RECLASS!I41)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'EAST-EGM-GL'!AP41+'EAST-LRC-GL'!AP41</f>
        <v>0</v>
      </c>
      <c r="AG41" s="38">
        <f>'EAST-EGM-GL'!AQ41+'EAST-LRC-GL'!AQ41</f>
        <v>0</v>
      </c>
      <c r="AH41" s="60">
        <f>'EAST-EGM-GL'!AR41+'EAST-LRC-GL'!AR41</f>
        <v>0</v>
      </c>
      <c r="AI41" s="38">
        <f>'EAST-EGM-GL'!AS41+'EAST-LRC-GL'!AS41</f>
        <v>0</v>
      </c>
      <c r="AJ41" s="60">
        <f>'EAST-EGM-GL'!AT41+'EAST-LRC-GL'!AT41</f>
        <v>0</v>
      </c>
      <c r="AK41" s="38">
        <f>'EAST-EGM-GL'!AU41+'EAST-LRC-GL'!AU41</f>
        <v>0</v>
      </c>
      <c r="AL41" s="60">
        <f>'EAST-EGM-GL'!AV41+'EAST-LRC-GL'!AV41</f>
        <v>0</v>
      </c>
      <c r="AM41" s="38">
        <f>'EAST-EGM-GL'!AW41+'EAST-LRC-GL'!AW41</f>
        <v>0</v>
      </c>
      <c r="AN41" s="60">
        <f>'EAST-EGM-GL'!AX41+'EAST-LRC-GL'!AX41</f>
        <v>0</v>
      </c>
      <c r="AO41" s="38">
        <f>'EAST-EGM-GL'!AY41+'EAST-LRC-GL'!AY41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-811671</v>
      </c>
      <c r="E42" s="39">
        <f t="shared" si="8"/>
        <v>-643281.41000000061</v>
      </c>
      <c r="F42" s="61">
        <f t="shared" si="8"/>
        <v>0</v>
      </c>
      <c r="G42" s="39">
        <f t="shared" si="8"/>
        <v>0</v>
      </c>
      <c r="H42" s="61">
        <f t="shared" si="8"/>
        <v>-1466369</v>
      </c>
      <c r="I42" s="39">
        <f t="shared" si="8"/>
        <v>-2695450.25</v>
      </c>
      <c r="J42" s="61">
        <f t="shared" si="8"/>
        <v>-176985</v>
      </c>
      <c r="K42" s="39">
        <f t="shared" si="8"/>
        <v>-435547.12</v>
      </c>
      <c r="L42" s="61">
        <f>SUM(L40:L41)</f>
        <v>0</v>
      </c>
      <c r="M42" s="39">
        <f>SUM(M40:M41)</f>
        <v>0</v>
      </c>
      <c r="N42" s="61">
        <f t="shared" si="8"/>
        <v>-169</v>
      </c>
      <c r="O42" s="39">
        <f t="shared" si="8"/>
        <v>-453.85</v>
      </c>
      <c r="P42" s="61">
        <f t="shared" si="8"/>
        <v>-4115</v>
      </c>
      <c r="Q42" s="39">
        <f t="shared" si="8"/>
        <v>-9657.91</v>
      </c>
      <c r="R42" s="61">
        <f t="shared" si="8"/>
        <v>9670</v>
      </c>
      <c r="S42" s="39">
        <f t="shared" si="8"/>
        <v>23934.26</v>
      </c>
      <c r="T42" s="61">
        <f t="shared" si="8"/>
        <v>826297</v>
      </c>
      <c r="U42" s="39">
        <f t="shared" si="8"/>
        <v>2473893.46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-740146</v>
      </c>
      <c r="E43" s="39">
        <f t="shared" si="9"/>
        <v>-455250.06000000064</v>
      </c>
      <c r="F43" s="61">
        <f t="shared" si="9"/>
        <v>0</v>
      </c>
      <c r="G43" s="39">
        <f t="shared" si="9"/>
        <v>0</v>
      </c>
      <c r="H43" s="61">
        <f t="shared" si="9"/>
        <v>-1379879</v>
      </c>
      <c r="I43" s="39">
        <f t="shared" si="9"/>
        <v>-2468068.04</v>
      </c>
      <c r="J43" s="61">
        <f t="shared" si="9"/>
        <v>-263436</v>
      </c>
      <c r="K43" s="39">
        <f t="shared" si="9"/>
        <v>-662826.80000000005</v>
      </c>
      <c r="L43" s="61">
        <f>L42+L39</f>
        <v>0</v>
      </c>
      <c r="M43" s="39">
        <f>M42+M39</f>
        <v>0</v>
      </c>
      <c r="N43" s="61">
        <f t="shared" si="9"/>
        <v>-166</v>
      </c>
      <c r="O43" s="39">
        <f t="shared" si="9"/>
        <v>-453.84000000000003</v>
      </c>
      <c r="P43" s="61">
        <f t="shared" si="9"/>
        <v>-4115</v>
      </c>
      <c r="Q43" s="39">
        <f t="shared" si="9"/>
        <v>-9657.91</v>
      </c>
      <c r="R43" s="61">
        <f t="shared" si="9"/>
        <v>9670</v>
      </c>
      <c r="S43" s="39">
        <f t="shared" si="9"/>
        <v>23934.26</v>
      </c>
      <c r="T43" s="61">
        <f t="shared" si="9"/>
        <v>897780</v>
      </c>
      <c r="U43" s="39">
        <f t="shared" si="9"/>
        <v>2661822.27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('TIE-OUT'!L45+'TIE-OUT'!J45)+(RECLASS!J45+RECLASS!H45)</f>
        <v>0</v>
      </c>
      <c r="G45" s="68">
        <f>('TIE-OUT'!M45+'TIE-OUT'!K45)+(RECLASS!K45+RECLASS!I45)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0</v>
      </c>
      <c r="K45" s="38">
        <f>'EAST-EGM-GL'!K45+'EAST-LRC-GL'!K45</f>
        <v>0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'EAST-EGM-GL'!AP45+'EAST-LRC-GL'!AP45</f>
        <v>0</v>
      </c>
      <c r="AG45" s="38">
        <f>'EAST-EGM-GL'!AQ45+'EAST-LRC-GL'!AQ45</f>
        <v>0</v>
      </c>
      <c r="AH45" s="60">
        <f>'EAST-EGM-GL'!AR45+'EAST-LRC-GL'!AR45</f>
        <v>0</v>
      </c>
      <c r="AI45" s="38">
        <f>'EAST-EGM-GL'!AS45+'EAST-LRC-GL'!AS45</f>
        <v>0</v>
      </c>
      <c r="AJ45" s="60">
        <f>'EAST-EGM-GL'!AT45+'EAST-LRC-GL'!AT45</f>
        <v>0</v>
      </c>
      <c r="AK45" s="38">
        <f>'EAST-EGM-GL'!AU45+'EAST-LRC-GL'!AU45</f>
        <v>0</v>
      </c>
      <c r="AL45" s="60">
        <f>'EAST-EGM-GL'!AV45+'EAST-LRC-GL'!AV45</f>
        <v>0</v>
      </c>
      <c r="AM45" s="38">
        <f>'EAST-EGM-GL'!AW45+'EAST-LRC-GL'!AW45</f>
        <v>0</v>
      </c>
      <c r="AN45" s="60">
        <f>'EAST-EGM-GL'!AX45+'EAST-LRC-GL'!AX45</f>
        <v>0</v>
      </c>
      <c r="AO45" s="38">
        <f>'EAST-EGM-GL'!AY45+'EAST-LRC-GL'!AY45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('TIE-OUT'!L47+'TIE-OUT'!J47)+(RECLASS!J47+RECLASS!H47)</f>
        <v>0</v>
      </c>
      <c r="G47" s="38">
        <f>('TIE-OUT'!M47+'TIE-OUT'!K47)+(RECLASS!K47+RECLASS!I47)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'EAST-EGM-GL'!AP47+'EAST-LRC-GL'!AP47</f>
        <v>0</v>
      </c>
      <c r="AG47" s="38">
        <f>'EAST-EGM-GL'!AQ47+'EAST-LRC-GL'!AQ47</f>
        <v>0</v>
      </c>
      <c r="AH47" s="60">
        <f>'EAST-EGM-GL'!AR47+'EAST-LRC-GL'!AR47</f>
        <v>0</v>
      </c>
      <c r="AI47" s="38">
        <f>'EAST-EGM-GL'!AS47+'EAST-LRC-GL'!AS47</f>
        <v>0</v>
      </c>
      <c r="AJ47" s="60">
        <f>'EAST-EGM-GL'!AT47+'EAST-LRC-GL'!AT47</f>
        <v>0</v>
      </c>
      <c r="AK47" s="38">
        <f>'EAST-EGM-GL'!AU47+'EAST-LRC-GL'!AU47</f>
        <v>0</v>
      </c>
      <c r="AL47" s="60">
        <f>'EAST-EGM-GL'!AV47+'EAST-LRC-GL'!AV47</f>
        <v>0</v>
      </c>
      <c r="AM47" s="38">
        <f>'EAST-EGM-GL'!AW47+'EAST-LRC-GL'!AW47</f>
        <v>0</v>
      </c>
      <c r="AN47" s="60">
        <f>'EAST-EGM-GL'!AX47+'EAST-LRC-GL'!AX47</f>
        <v>0</v>
      </c>
      <c r="AO47" s="38">
        <f>'EAST-EGM-GL'!AY47+'EAST-LRC-GL'!AY47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579443</v>
      </c>
      <c r="E49" s="38">
        <f>SUM(G49,I49,K49,M49,O49,Q49,S49,U49,W49,Y49,AA49,AC49,AE49)</f>
        <v>1523355.6450000005</v>
      </c>
      <c r="F49" s="60">
        <f>('TIE-OUT'!L49+'TIE-OUT'!J49)+(RECLASS!J49+RECLASS!H49)</f>
        <v>0</v>
      </c>
      <c r="G49" s="38">
        <f>('TIE-OUT'!M49+'TIE-OUT'!K49)+(RECLASS!K49+RECLASS!I49)</f>
        <v>0</v>
      </c>
      <c r="H49" s="60">
        <f>'EAST-EGM-GL'!H49+'EAST-LRC-GL'!H49</f>
        <v>-422460</v>
      </c>
      <c r="I49" s="38">
        <f>'EAST-EGM-GL'!I49+'EAST-LRC-GL'!I49</f>
        <v>-1110647.3400000001</v>
      </c>
      <c r="J49" s="60">
        <f>'EAST-EGM-GL'!J49+'EAST-LRC-GL'!J49</f>
        <v>442732</v>
      </c>
      <c r="K49" s="38">
        <f>'EAST-EGM-GL'!K49+'EAST-LRC-GL'!K49</f>
        <v>1163942.4280000001</v>
      </c>
      <c r="L49" s="60">
        <f>'EAST-EGM-GL'!L49+'EAST-LRC-GL'!L49</f>
        <v>-919266</v>
      </c>
      <c r="M49" s="38">
        <f>'EAST-EGM-GL'!M49+'EAST-LRC-GL'!M49</f>
        <v>-2416750.3139999998</v>
      </c>
      <c r="N49" s="60">
        <f>'EAST-EGM-GL'!N49+'EAST-LRC-GL'!N49</f>
        <v>-3401</v>
      </c>
      <c r="O49" s="38">
        <f>'EAST-EGM-GL'!O49+'EAST-LRC-GL'!O49</f>
        <v>-8941.2289999999994</v>
      </c>
      <c r="P49" s="60">
        <f>'EAST-EGM-GL'!P49+'EAST-LRC-GL'!P49</f>
        <v>1635965</v>
      </c>
      <c r="Q49" s="38">
        <f>'EAST-EGM-GL'!Q49+'EAST-LRC-GL'!Q49</f>
        <v>4300951.99</v>
      </c>
      <c r="R49" s="60">
        <f>'EAST-EGM-GL'!R49+'EAST-LRC-GL'!R49</f>
        <v>-366585</v>
      </c>
      <c r="S49" s="38">
        <f>'EAST-EGM-GL'!S49+'EAST-LRC-GL'!S49</f>
        <v>-963751.97</v>
      </c>
      <c r="T49" s="60">
        <f>'EAST-EGM-GL'!T49+'EAST-LRC-GL'!T49</f>
        <v>212458</v>
      </c>
      <c r="U49" s="38">
        <f>'EAST-EGM-GL'!U49+'EAST-LRC-GL'!U49</f>
        <v>558552.07999999996</v>
      </c>
      <c r="V49" s="60">
        <f>'EAST-EGM-GL'!V49+'EAST-LRC-GL'!V49</f>
        <v>0</v>
      </c>
      <c r="W49" s="38">
        <f>'EAST-EGM-GL'!W49+'EAST-LRC-GL'!W49</f>
        <v>0</v>
      </c>
      <c r="X49" s="60">
        <f>'EAST-EGM-GL'!X49+'EAST-LRC-GL'!X49</f>
        <v>0</v>
      </c>
      <c r="Y49" s="38">
        <f>'EAST-EGM-GL'!Y49+'EAST-LRC-GL'!Y49</f>
        <v>0</v>
      </c>
      <c r="Z49" s="60">
        <f>'EAST-EGM-GL'!Z49+'EAST-LRC-GL'!Z49</f>
        <v>0</v>
      </c>
      <c r="AA49" s="38">
        <f>'EAST-EGM-GL'!AA49+'EAST-LRC-GL'!AA49</f>
        <v>0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  <c r="AF49" s="60">
        <f>'EAST-EGM-GL'!AP49+'EAST-LRC-GL'!AP49</f>
        <v>0</v>
      </c>
      <c r="AG49" s="38">
        <f>'EAST-EGM-GL'!AQ49+'EAST-LRC-GL'!AQ49</f>
        <v>0</v>
      </c>
      <c r="AH49" s="60">
        <f>'EAST-EGM-GL'!AR49+'EAST-LRC-GL'!AR49</f>
        <v>0</v>
      </c>
      <c r="AI49" s="38">
        <f>'EAST-EGM-GL'!AS49+'EAST-LRC-GL'!AS49</f>
        <v>0</v>
      </c>
      <c r="AJ49" s="60">
        <f>'EAST-EGM-GL'!AT49+'EAST-LRC-GL'!AT49</f>
        <v>0</v>
      </c>
      <c r="AK49" s="38">
        <f>'EAST-EGM-GL'!AU49+'EAST-LRC-GL'!AU49</f>
        <v>0</v>
      </c>
      <c r="AL49" s="60">
        <f>'EAST-EGM-GL'!AV49+'EAST-LRC-GL'!AV49</f>
        <v>0</v>
      </c>
      <c r="AM49" s="38">
        <f>'EAST-EGM-GL'!AW49+'EAST-LRC-GL'!AW49</f>
        <v>0</v>
      </c>
      <c r="AN49" s="60">
        <f>'EAST-EGM-GL'!AX49+'EAST-LRC-GL'!AX49</f>
        <v>0</v>
      </c>
      <c r="AO49" s="38">
        <f>'EAST-EGM-GL'!AY49+'EAST-LRC-GL'!AY49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-588078</v>
      </c>
      <c r="E51" s="38">
        <f>SUM(G51,I51,K51,M51,O51,Q51,S51,U51,W51,Y51,AA51,AC51,AE51)</f>
        <v>-1546057.0640000007</v>
      </c>
      <c r="F51" s="60">
        <f>('TIE-OUT'!L51+'TIE-OUT'!J51)+(RECLASS!J51+RECLASS!H51)</f>
        <v>0</v>
      </c>
      <c r="G51" s="38">
        <f>('TIE-OUT'!M51+'TIE-OUT'!K51)+(RECLASS!K51+RECLASS!I51)</f>
        <v>0</v>
      </c>
      <c r="H51" s="60">
        <f>'EAST-EGM-GL'!H51+'EAST-LRC-GL'!H51</f>
        <v>-1361359</v>
      </c>
      <c r="I51" s="38">
        <f>'EAST-EGM-GL'!I51+'EAST-LRC-GL'!I51</f>
        <v>-3579012.8110000002</v>
      </c>
      <c r="J51" s="60">
        <f>'EAST-EGM-GL'!J51+'EAST-LRC-GL'!J51</f>
        <v>-6719</v>
      </c>
      <c r="K51" s="38">
        <f>'EAST-EGM-GL'!K51+'EAST-LRC-GL'!K51</f>
        <v>-17664.251</v>
      </c>
      <c r="L51" s="60">
        <f>'EAST-EGM-GL'!L51+'EAST-LRC-GL'!L51</f>
        <v>648795</v>
      </c>
      <c r="M51" s="38">
        <f>'EAST-EGM-GL'!M51+'EAST-LRC-GL'!M51</f>
        <v>1705682.0549999999</v>
      </c>
      <c r="N51" s="60">
        <f>'EAST-EGM-GL'!N51+'EAST-LRC-GL'!N51</f>
        <v>222417</v>
      </c>
      <c r="O51" s="38">
        <f>'EAST-EGM-GL'!O51+'EAST-LRC-GL'!O51</f>
        <v>584734.29299999995</v>
      </c>
      <c r="P51" s="60">
        <f>'EAST-EGM-GL'!P51+'EAST-LRC-GL'!P51</f>
        <v>-85363</v>
      </c>
      <c r="Q51" s="38">
        <f>'EAST-EGM-GL'!Q51+'EAST-LRC-GL'!Q51</f>
        <v>-224419.33</v>
      </c>
      <c r="R51" s="60">
        <f>'EAST-EGM-GL'!R51+'EAST-LRC-GL'!R51</f>
        <v>-5852</v>
      </c>
      <c r="S51" s="38">
        <f>'EAST-EGM-GL'!S51+'EAST-LRC-GL'!S51</f>
        <v>-15384.91</v>
      </c>
      <c r="T51" s="60">
        <f>'EAST-EGM-GL'!T51+'EAST-LRC-GL'!T51</f>
        <v>3</v>
      </c>
      <c r="U51" s="38">
        <f>'EAST-EGM-GL'!U51+'EAST-LRC-GL'!U51</f>
        <v>7.89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'EAST-EGM-GL'!AP51+'EAST-LRC-GL'!AP51</f>
        <v>0</v>
      </c>
      <c r="AG51" s="38">
        <f>'EAST-EGM-GL'!AQ51+'EAST-LRC-GL'!AQ51</f>
        <v>0</v>
      </c>
      <c r="AH51" s="60">
        <f>'EAST-EGM-GL'!AR51+'EAST-LRC-GL'!AR51</f>
        <v>0</v>
      </c>
      <c r="AI51" s="38">
        <f>'EAST-EGM-GL'!AS51+'EAST-LRC-GL'!AS51</f>
        <v>0</v>
      </c>
      <c r="AJ51" s="60">
        <f>'EAST-EGM-GL'!AT51+'EAST-LRC-GL'!AT51</f>
        <v>0</v>
      </c>
      <c r="AK51" s="38">
        <f>'EAST-EGM-GL'!AU51+'EAST-LRC-GL'!AU51</f>
        <v>0</v>
      </c>
      <c r="AL51" s="60">
        <f>'EAST-EGM-GL'!AV51+'EAST-LRC-GL'!AV51</f>
        <v>0</v>
      </c>
      <c r="AM51" s="38">
        <f>'EAST-EGM-GL'!AW51+'EAST-LRC-GL'!AW51</f>
        <v>0</v>
      </c>
      <c r="AN51" s="60">
        <f>'EAST-EGM-GL'!AX51+'EAST-LRC-GL'!AX51</f>
        <v>0</v>
      </c>
      <c r="AO51" s="38">
        <f>'EAST-EGM-GL'!AY51+'EAST-LRC-GL'!AY51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-152830718</v>
      </c>
      <c r="E54" s="38">
        <f>SUM(G54,I54,K54,M54,O54,Q54,S54,U54,W54,Y54,AA54,AC54,AE54)</f>
        <v>-1972415.63</v>
      </c>
      <c r="F54" s="64">
        <f>('TIE-OUT'!L54+'TIE-OUT'!J54)+(RECLASS!J54+RECLASS!H54)</f>
        <v>0</v>
      </c>
      <c r="G54" s="68">
        <f>('TIE-OUT'!M54+'TIE-OUT'!K54)+(RECLASS!K54+RECLASS!I54)</f>
        <v>522</v>
      </c>
      <c r="H54" s="60">
        <f>'EAST-EGM-GL'!H54+'EAST-LRC-GL'!H54</f>
        <v>-156628547</v>
      </c>
      <c r="I54" s="38">
        <f>'EAST-EGM-GL'!I54+'EAST-LRC-GL'!I54</f>
        <v>-2152001.3199999998</v>
      </c>
      <c r="J54" s="60">
        <f>'EAST-EGM-GL'!J54+'EAST-LRC-GL'!J54</f>
        <v>21908879</v>
      </c>
      <c r="K54" s="38">
        <f>'EAST-EGM-GL'!K54+'EAST-LRC-GL'!K54</f>
        <v>-158391.46</v>
      </c>
      <c r="L54" s="60">
        <f>'EAST-EGM-GL'!L54+'EAST-LRC-GL'!L54</f>
        <v>-6356985</v>
      </c>
      <c r="M54" s="38">
        <f>'EAST-EGM-GL'!M54+'EAST-LRC-GL'!M54</f>
        <v>-44680.35</v>
      </c>
      <c r="N54" s="60">
        <f>'EAST-EGM-GL'!N54+'EAST-LRC-GL'!N54</f>
        <v>379530</v>
      </c>
      <c r="O54" s="38">
        <f>'EAST-EGM-GL'!O54+'EAST-LRC-GL'!O54</f>
        <v>542546.55000000005</v>
      </c>
      <c r="P54" s="60">
        <f>'EAST-EGM-GL'!P54+'EAST-LRC-GL'!P54</f>
        <v>-2506034</v>
      </c>
      <c r="Q54" s="38">
        <f>'EAST-EGM-GL'!Q54+'EAST-LRC-GL'!Q54</f>
        <v>-166004.69</v>
      </c>
      <c r="R54" s="60">
        <f>'EAST-EGM-GL'!R54+'EAST-LRC-GL'!R54</f>
        <v>-3579875</v>
      </c>
      <c r="S54" s="38">
        <f>'EAST-EGM-GL'!S54+'EAST-LRC-GL'!S54</f>
        <v>-57060.75</v>
      </c>
      <c r="T54" s="60">
        <f>'EAST-EGM-GL'!T54+'EAST-LRC-GL'!T54</f>
        <v>-6047686</v>
      </c>
      <c r="U54" s="38">
        <f>'EAST-EGM-GL'!U54+'EAST-LRC-GL'!U54</f>
        <v>62654.39</v>
      </c>
      <c r="V54" s="60">
        <f>'EAST-EGM-GL'!V54+'EAST-LRC-GL'!V54</f>
        <v>0</v>
      </c>
      <c r="W54" s="38">
        <f>'EAST-EGM-GL'!W54+'EAST-LRC-GL'!W54</f>
        <v>0</v>
      </c>
      <c r="X54" s="60">
        <f>'EAST-EGM-GL'!X54+'EAST-LRC-GL'!X54</f>
        <v>0</v>
      </c>
      <c r="Y54" s="38">
        <f>'EAST-EGM-GL'!Y54+'EAST-LRC-GL'!Y54</f>
        <v>0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  <c r="AF54" s="60">
        <f>'EAST-EGM-GL'!AP54+'EAST-LRC-GL'!AP54</f>
        <v>0</v>
      </c>
      <c r="AG54" s="38">
        <f>'EAST-EGM-GL'!AQ54+'EAST-LRC-GL'!AQ54</f>
        <v>0</v>
      </c>
      <c r="AH54" s="60">
        <f>'EAST-EGM-GL'!AR54+'EAST-LRC-GL'!AR54</f>
        <v>0</v>
      </c>
      <c r="AI54" s="38">
        <f>'EAST-EGM-GL'!AS54+'EAST-LRC-GL'!AS54</f>
        <v>0</v>
      </c>
      <c r="AJ54" s="60">
        <f>'EAST-EGM-GL'!AT54+'EAST-LRC-GL'!AT54</f>
        <v>0</v>
      </c>
      <c r="AK54" s="38">
        <f>'EAST-EGM-GL'!AU54+'EAST-LRC-GL'!AU54</f>
        <v>0</v>
      </c>
      <c r="AL54" s="60">
        <f>'EAST-EGM-GL'!AV54+'EAST-LRC-GL'!AV54</f>
        <v>0</v>
      </c>
      <c r="AM54" s="38">
        <f>'EAST-EGM-GL'!AW54+'EAST-LRC-GL'!AW54</f>
        <v>0</v>
      </c>
      <c r="AN54" s="60">
        <f>'EAST-EGM-GL'!AX54+'EAST-LRC-GL'!AX54</f>
        <v>0</v>
      </c>
      <c r="AO54" s="38">
        <f>'EAST-EGM-GL'!AY54+'EAST-LRC-GL'!AY54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-8048099.0199999996</v>
      </c>
      <c r="F55" s="81">
        <f>('TIE-OUT'!L55+'TIE-OUT'!J55)+(RECLASS!J55+RECLASS!H55)</f>
        <v>0</v>
      </c>
      <c r="G55" s="82">
        <f>('TIE-OUT'!M55+'TIE-OUT'!K55)+(RECLASS!K55+RECLASS!I55)</f>
        <v>34847</v>
      </c>
      <c r="H55" s="60">
        <f>'EAST-EGM-GL'!H55+'EAST-LRC-GL'!H55</f>
        <v>0</v>
      </c>
      <c r="I55" s="38">
        <f>'EAST-EGM-GL'!I55+'EAST-LRC-GL'!I55</f>
        <v>-7995911.4199999999</v>
      </c>
      <c r="J55" s="60">
        <f>'EAST-EGM-GL'!J55+'EAST-LRC-GL'!J55</f>
        <v>0</v>
      </c>
      <c r="K55" s="38">
        <f>'EAST-EGM-GL'!K55+'EAST-LRC-GL'!K55</f>
        <v>-66720.37</v>
      </c>
      <c r="L55" s="60">
        <f>'EAST-EGM-GL'!L55+'EAST-LRC-GL'!L55</f>
        <v>0</v>
      </c>
      <c r="M55" s="38">
        <f>'EAST-EGM-GL'!M55+'EAST-LRC-GL'!M55</f>
        <v>-14166.89</v>
      </c>
      <c r="N55" s="60">
        <f>'EAST-EGM-GL'!N55+'EAST-LRC-GL'!N55</f>
        <v>0</v>
      </c>
      <c r="O55" s="38">
        <f>'EAST-EGM-GL'!O55+'EAST-LRC-GL'!O55</f>
        <v>-100</v>
      </c>
      <c r="P55" s="60">
        <f>'EAST-EGM-GL'!P55+'EAST-LRC-GL'!P55</f>
        <v>0</v>
      </c>
      <c r="Q55" s="38">
        <f>'EAST-EGM-GL'!Q55+'EAST-LRC-GL'!Q55</f>
        <v>-363.76</v>
      </c>
      <c r="R55" s="60">
        <f>'EAST-EGM-GL'!R55+'EAST-LRC-GL'!R55</f>
        <v>0</v>
      </c>
      <c r="S55" s="38">
        <f>'EAST-EGM-GL'!S55+'EAST-LRC-GL'!S55</f>
        <v>-5754.74</v>
      </c>
      <c r="T55" s="60">
        <f>'EAST-EGM-GL'!T55+'EAST-LRC-GL'!T55</f>
        <v>0</v>
      </c>
      <c r="U55" s="38">
        <f>'EAST-EGM-GL'!U55+'EAST-LRC-GL'!U55</f>
        <v>71.16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'EAST-EGM-GL'!AP55+'EAST-LRC-GL'!AP55</f>
        <v>0</v>
      </c>
      <c r="AG55" s="38">
        <f>'EAST-EGM-GL'!AQ55+'EAST-LRC-GL'!AQ55</f>
        <v>0</v>
      </c>
      <c r="AH55" s="60">
        <f>'EAST-EGM-GL'!AR55+'EAST-LRC-GL'!AR55</f>
        <v>0</v>
      </c>
      <c r="AI55" s="38">
        <f>'EAST-EGM-GL'!AS55+'EAST-LRC-GL'!AS55</f>
        <v>0</v>
      </c>
      <c r="AJ55" s="60">
        <f>'EAST-EGM-GL'!AT55+'EAST-LRC-GL'!AT55</f>
        <v>0</v>
      </c>
      <c r="AK55" s="38">
        <f>'EAST-EGM-GL'!AU55+'EAST-LRC-GL'!AU55</f>
        <v>0</v>
      </c>
      <c r="AL55" s="60">
        <f>'EAST-EGM-GL'!AV55+'EAST-LRC-GL'!AV55</f>
        <v>0</v>
      </c>
      <c r="AM55" s="38">
        <f>'EAST-EGM-GL'!AW55+'EAST-LRC-GL'!AW55</f>
        <v>0</v>
      </c>
      <c r="AN55" s="60">
        <f>'EAST-EGM-GL'!AX55+'EAST-LRC-GL'!AX55</f>
        <v>0</v>
      </c>
      <c r="AO55" s="38">
        <f>'EAST-EGM-GL'!AY55+'EAST-LRC-GL'!AY55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-152830718</v>
      </c>
      <c r="E56" s="39">
        <f t="shared" si="10"/>
        <v>-10020514.649999999</v>
      </c>
      <c r="F56" s="61">
        <f t="shared" si="10"/>
        <v>0</v>
      </c>
      <c r="G56" s="39">
        <f t="shared" si="10"/>
        <v>35369</v>
      </c>
      <c r="H56" s="61">
        <f t="shared" si="10"/>
        <v>-156628547</v>
      </c>
      <c r="I56" s="39">
        <f t="shared" si="10"/>
        <v>-10147912.74</v>
      </c>
      <c r="J56" s="61">
        <f t="shared" si="10"/>
        <v>21908879</v>
      </c>
      <c r="K56" s="39">
        <f t="shared" si="10"/>
        <v>-225111.83</v>
      </c>
      <c r="L56" s="61">
        <f>SUM(L54:L55)</f>
        <v>-6356985</v>
      </c>
      <c r="M56" s="39">
        <f>SUM(M54:M55)</f>
        <v>-58847.24</v>
      </c>
      <c r="N56" s="61">
        <f t="shared" si="10"/>
        <v>379530</v>
      </c>
      <c r="O56" s="39">
        <f t="shared" si="10"/>
        <v>542446.55000000005</v>
      </c>
      <c r="P56" s="61">
        <f t="shared" si="10"/>
        <v>-2506034</v>
      </c>
      <c r="Q56" s="39">
        <f t="shared" si="10"/>
        <v>-166368.45000000001</v>
      </c>
      <c r="R56" s="61">
        <f t="shared" si="10"/>
        <v>-3579875</v>
      </c>
      <c r="S56" s="39">
        <f t="shared" si="10"/>
        <v>-62815.49</v>
      </c>
      <c r="T56" s="61">
        <f t="shared" si="10"/>
        <v>-6047686</v>
      </c>
      <c r="U56" s="39">
        <f t="shared" si="10"/>
        <v>62725.55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65509.369999999995</v>
      </c>
      <c r="F59" s="64">
        <f>('TIE-OUT'!L59+'TIE-OUT'!J59)+(RECLASS!J59+RECLASS!H59)</f>
        <v>0</v>
      </c>
      <c r="G59" s="68">
        <f>('TIE-OUT'!M59+'TIE-OUT'!K59)+(RECLASS!K59+RECLASS!I59)</f>
        <v>0</v>
      </c>
      <c r="H59" s="60">
        <f>'EAST-EGM-GL'!H59+'EAST-LRC-GL'!H59</f>
        <v>0</v>
      </c>
      <c r="I59" s="38">
        <f>'EAST-EGM-GL'!I59+'EAST-LRC-GL'!I59</f>
        <v>86158.06</v>
      </c>
      <c r="J59" s="60">
        <f>'EAST-EGM-GL'!J59+'EAST-LRC-GL'!J59</f>
        <v>0</v>
      </c>
      <c r="K59" s="38">
        <f>'EAST-EGM-GL'!K59+'EAST-LRC-GL'!K59</f>
        <v>-21516.69</v>
      </c>
      <c r="L59" s="60">
        <f>'EAST-EGM-GL'!L59+'EAST-LRC-GL'!L59</f>
        <v>0</v>
      </c>
      <c r="M59" s="38">
        <f>'EAST-EGM-GL'!M59+'EAST-LRC-GL'!M59</f>
        <v>868</v>
      </c>
      <c r="N59" s="60">
        <f>'EAST-EGM-GL'!N59+'EAST-LRC-GL'!N59</f>
        <v>0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'EAST-EGM-GL'!AP59+'EAST-LRC-GL'!AP59</f>
        <v>0</v>
      </c>
      <c r="AG59" s="38">
        <f>'EAST-EGM-GL'!AQ59+'EAST-LRC-GL'!AQ59</f>
        <v>0</v>
      </c>
      <c r="AH59" s="60">
        <f>'EAST-EGM-GL'!AR59+'EAST-LRC-GL'!AR59</f>
        <v>0</v>
      </c>
      <c r="AI59" s="38">
        <f>'EAST-EGM-GL'!AS59+'EAST-LRC-GL'!AS59</f>
        <v>0</v>
      </c>
      <c r="AJ59" s="60">
        <f>'EAST-EGM-GL'!AT59+'EAST-LRC-GL'!AT59</f>
        <v>0</v>
      </c>
      <c r="AK59" s="38">
        <f>'EAST-EGM-GL'!AU59+'EAST-LRC-GL'!AU59</f>
        <v>0</v>
      </c>
      <c r="AL59" s="60">
        <f>'EAST-EGM-GL'!AV59+'EAST-LRC-GL'!AV59</f>
        <v>0</v>
      </c>
      <c r="AM59" s="38">
        <f>'EAST-EGM-GL'!AW59+'EAST-LRC-GL'!AW59</f>
        <v>0</v>
      </c>
      <c r="AN59" s="60">
        <f>'EAST-EGM-GL'!AX59+'EAST-LRC-GL'!AX59</f>
        <v>0</v>
      </c>
      <c r="AO59" s="38">
        <f>'EAST-EGM-GL'!AY59+'EAST-LRC-GL'!AY59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('TIE-OUT'!L60+'TIE-OUT'!J60)+(RECLASS!J60+RECLASS!H60)</f>
        <v>0</v>
      </c>
      <c r="G60" s="82">
        <f>('TIE-OUT'!M60+'TIE-OUT'!K60)+(RECLASS!K60+RECLASS!I60)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'EAST-EGM-GL'!AP60+'EAST-LRC-GL'!AP60</f>
        <v>0</v>
      </c>
      <c r="AG60" s="38">
        <f>'EAST-EGM-GL'!AQ60+'EAST-LRC-GL'!AQ60</f>
        <v>0</v>
      </c>
      <c r="AH60" s="60">
        <f>'EAST-EGM-GL'!AR60+'EAST-LRC-GL'!AR60</f>
        <v>0</v>
      </c>
      <c r="AI60" s="38">
        <f>'EAST-EGM-GL'!AS60+'EAST-LRC-GL'!AS60</f>
        <v>0</v>
      </c>
      <c r="AJ60" s="60">
        <f>'EAST-EGM-GL'!AT60+'EAST-LRC-GL'!AT60</f>
        <v>0</v>
      </c>
      <c r="AK60" s="38">
        <f>'EAST-EGM-GL'!AU60+'EAST-LRC-GL'!AU60</f>
        <v>0</v>
      </c>
      <c r="AL60" s="60">
        <f>'EAST-EGM-GL'!AV60+'EAST-LRC-GL'!AV60</f>
        <v>0</v>
      </c>
      <c r="AM60" s="38">
        <f>'EAST-EGM-GL'!AW60+'EAST-LRC-GL'!AW60</f>
        <v>0</v>
      </c>
      <c r="AN60" s="60">
        <f>'EAST-EGM-GL'!AX60+'EAST-LRC-GL'!AX60</f>
        <v>0</v>
      </c>
      <c r="AO60" s="38">
        <f>'EAST-EGM-GL'!AY60+'EAST-LRC-GL'!AY60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65509.369999999995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86158.06</v>
      </c>
      <c r="J61" s="61">
        <f t="shared" si="11"/>
        <v>0</v>
      </c>
      <c r="K61" s="39">
        <f t="shared" si="11"/>
        <v>-21516.69</v>
      </c>
      <c r="L61" s="61">
        <f>SUM(L59:L60)</f>
        <v>0</v>
      </c>
      <c r="M61" s="39">
        <f>SUM(M59:M60)</f>
        <v>868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('TIE-OUT'!L64+'TIE-OUT'!J64)+(RECLASS!J64+RECLASS!H64)</f>
        <v>0</v>
      </c>
      <c r="G64" s="68">
        <f>('TIE-OUT'!M64+'TIE-OUT'!K64)+(RECLASS!K64+RECLASS!I64)</f>
        <v>0</v>
      </c>
      <c r="H64" s="60">
        <f>'EAST-EGM-GL'!H64+'EAST-LRC-GL'!H64</f>
        <v>0</v>
      </c>
      <c r="I64" s="38">
        <f>'EAST-EGM-GL'!I64+'EAST-LRC-GL'!I64</f>
        <v>0</v>
      </c>
      <c r="J64" s="60">
        <f>'EAST-EGM-GL'!J64+'EAST-LRC-GL'!J64</f>
        <v>0</v>
      </c>
      <c r="K64" s="38">
        <f>'EAST-EGM-GL'!K64+'EAST-LRC-GL'!K64</f>
        <v>0</v>
      </c>
      <c r="L64" s="60">
        <f>'EAST-EGM-GL'!L64+'EAST-LRC-GL'!L64</f>
        <v>0</v>
      </c>
      <c r="M64" s="38">
        <f>'EAST-EGM-GL'!M64+'EAST-LRC-GL'!M64</f>
        <v>0</v>
      </c>
      <c r="N64" s="60">
        <f>'EAST-EGM-GL'!N64+'EAST-LRC-GL'!N64</f>
        <v>0</v>
      </c>
      <c r="O64" s="38">
        <f>'EAST-EGM-GL'!O64+'EAST-LRC-GL'!O64</f>
        <v>0</v>
      </c>
      <c r="P64" s="60">
        <f>'EAST-EGM-GL'!P64+'EAST-LRC-GL'!P64</f>
        <v>0</v>
      </c>
      <c r="Q64" s="38">
        <f>'EAST-EGM-GL'!Q64+'EAST-LRC-GL'!Q64</f>
        <v>0</v>
      </c>
      <c r="R64" s="60">
        <f>'EAST-EGM-GL'!R64+'EAST-LRC-GL'!R64</f>
        <v>0</v>
      </c>
      <c r="S64" s="38">
        <f>'EAST-EGM-GL'!S64+'EAST-LRC-GL'!S64</f>
        <v>0</v>
      </c>
      <c r="T64" s="60">
        <f>'EAST-EGM-GL'!T64+'EAST-LRC-GL'!T64</f>
        <v>0</v>
      </c>
      <c r="U64" s="38">
        <f>'EAST-EGM-GL'!U64+'EAST-LRC-GL'!U64</f>
        <v>0</v>
      </c>
      <c r="V64" s="60">
        <f>'EAST-EGM-GL'!V64+'EAST-LRC-GL'!V64</f>
        <v>0</v>
      </c>
      <c r="W64" s="38">
        <f>'EAST-EGM-GL'!W64+'EAST-LRC-GL'!W64</f>
        <v>0</v>
      </c>
      <c r="X64" s="60">
        <f>'EAST-EGM-GL'!X64+'EAST-LRC-GL'!X64</f>
        <v>0</v>
      </c>
      <c r="Y64" s="38">
        <f>'EAST-EGM-GL'!Y64+'EAST-LRC-GL'!Y64</f>
        <v>0</v>
      </c>
      <c r="Z64" s="60">
        <f>'EAST-EGM-GL'!Z64+'EAST-LRC-GL'!Z64</f>
        <v>0</v>
      </c>
      <c r="AA64" s="38">
        <f>'EAST-EGM-GL'!AA64+'EAST-LRC-GL'!AA64</f>
        <v>0</v>
      </c>
      <c r="AB64" s="60">
        <f>'EAST-EGM-GL'!AB64+'EAST-LRC-GL'!AB64</f>
        <v>0</v>
      </c>
      <c r="AC64" s="38">
        <f>'EAST-EGM-GL'!AC64+'EAST-LRC-GL'!AC64</f>
        <v>0</v>
      </c>
      <c r="AD64" s="60">
        <f>'EAST-EGM-GL'!AD64+'EAST-LRC-GL'!AD64</f>
        <v>0</v>
      </c>
      <c r="AE64" s="38">
        <f>'EAST-EGM-GL'!AE64+'EAST-LRC-GL'!AE64</f>
        <v>0</v>
      </c>
      <c r="AF64" s="60">
        <f>'EAST-EGM-GL'!AP64+'EAST-LRC-GL'!AP64</f>
        <v>0</v>
      </c>
      <c r="AG64" s="38">
        <f>'EAST-EGM-GL'!AQ64+'EAST-LRC-GL'!AQ64</f>
        <v>0</v>
      </c>
      <c r="AH64" s="60">
        <f>'EAST-EGM-GL'!AR64+'EAST-LRC-GL'!AR64</f>
        <v>0</v>
      </c>
      <c r="AI64" s="38">
        <f>'EAST-EGM-GL'!AS64+'EAST-LRC-GL'!AS64</f>
        <v>0</v>
      </c>
      <c r="AJ64" s="60">
        <f>'EAST-EGM-GL'!AT64+'EAST-LRC-GL'!AT64</f>
        <v>0</v>
      </c>
      <c r="AK64" s="38">
        <f>'EAST-EGM-GL'!AU64+'EAST-LRC-GL'!AU64</f>
        <v>0</v>
      </c>
      <c r="AL64" s="60">
        <f>'EAST-EGM-GL'!AV64+'EAST-LRC-GL'!AV64</f>
        <v>0</v>
      </c>
      <c r="AM64" s="38">
        <f>'EAST-EGM-GL'!AW64+'EAST-LRC-GL'!AW64</f>
        <v>0</v>
      </c>
      <c r="AN64" s="60">
        <f>'EAST-EGM-GL'!AX64+'EAST-LRC-GL'!AX64</f>
        <v>0</v>
      </c>
      <c r="AO64" s="38">
        <f>'EAST-EGM-GL'!AY64+'EAST-LRC-GL'!AY64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('TIE-OUT'!L65+'TIE-OUT'!J65)+(RECLASS!J65+RECLASS!H65)</f>
        <v>0</v>
      </c>
      <c r="G65" s="82">
        <f>('TIE-OUT'!M65+'TIE-OUT'!K65)+(RECLASS!K65+RECLASS!I65)</f>
        <v>0</v>
      </c>
      <c r="H65" s="60">
        <f>'EAST-EGM-GL'!H65+'EAST-LRC-GL'!H65</f>
        <v>0</v>
      </c>
      <c r="I65" s="38">
        <f>'EAST-EGM-GL'!I65+'EAST-LRC-GL'!I65</f>
        <v>0</v>
      </c>
      <c r="J65" s="60">
        <f>'EAST-EGM-GL'!J65+'EAST-LRC-GL'!J65</f>
        <v>0</v>
      </c>
      <c r="K65" s="38">
        <f>'EAST-EGM-GL'!K65+'EAST-LRC-GL'!K65</f>
        <v>0</v>
      </c>
      <c r="L65" s="60">
        <f>'EAST-EGM-GL'!L65+'EAST-LRC-GL'!L65</f>
        <v>0</v>
      </c>
      <c r="M65" s="38">
        <f>'EAST-EGM-GL'!M65+'EAST-LRC-GL'!M65</f>
        <v>0</v>
      </c>
      <c r="N65" s="60">
        <f>'EAST-EGM-GL'!N65+'EAST-LRC-GL'!N65</f>
        <v>0</v>
      </c>
      <c r="O65" s="38">
        <f>'EAST-EGM-GL'!O65+'EAST-LRC-GL'!O65</f>
        <v>0</v>
      </c>
      <c r="P65" s="60">
        <f>'EAST-EGM-GL'!P65+'EAST-LRC-GL'!P65</f>
        <v>0</v>
      </c>
      <c r="Q65" s="38">
        <f>'EAST-EGM-GL'!Q65+'EAST-LRC-GL'!Q65</f>
        <v>0</v>
      </c>
      <c r="R65" s="60">
        <f>'EAST-EGM-GL'!R65+'EAST-LRC-GL'!R65</f>
        <v>0</v>
      </c>
      <c r="S65" s="38">
        <f>'EAST-EGM-GL'!S65+'EAST-LRC-GL'!S65</f>
        <v>0</v>
      </c>
      <c r="T65" s="60">
        <f>'EAST-EGM-GL'!T65+'EAST-LRC-GL'!T65</f>
        <v>0</v>
      </c>
      <c r="U65" s="38">
        <f>'EAST-EGM-GL'!U65+'EAST-LRC-GL'!U65</f>
        <v>0</v>
      </c>
      <c r="V65" s="60">
        <f>'EAST-EGM-GL'!V65+'EAST-LRC-GL'!V65</f>
        <v>0</v>
      </c>
      <c r="W65" s="38">
        <f>'EAST-EGM-GL'!W65+'EAST-LRC-GL'!W65</f>
        <v>0</v>
      </c>
      <c r="X65" s="60">
        <f>'EAST-EGM-GL'!X65+'EAST-LRC-GL'!X65</f>
        <v>0</v>
      </c>
      <c r="Y65" s="38">
        <f>'EAST-EGM-GL'!Y65+'EAST-LRC-GL'!Y65</f>
        <v>0</v>
      </c>
      <c r="Z65" s="60">
        <f>'EAST-EGM-GL'!Z65+'EAST-LRC-GL'!Z65</f>
        <v>0</v>
      </c>
      <c r="AA65" s="38">
        <f>'EAST-EGM-GL'!AA65+'EAST-LRC-GL'!AA65</f>
        <v>0</v>
      </c>
      <c r="AB65" s="60">
        <f>'EAST-EGM-GL'!AB65+'EAST-LRC-GL'!AB65</f>
        <v>0</v>
      </c>
      <c r="AC65" s="38">
        <f>'EAST-EGM-GL'!AC65+'EAST-LRC-GL'!AC65</f>
        <v>0</v>
      </c>
      <c r="AD65" s="60">
        <f>'EAST-EGM-GL'!AD65+'EAST-LRC-GL'!AD65</f>
        <v>0</v>
      </c>
      <c r="AE65" s="38">
        <f>'EAST-EGM-GL'!AE65+'EAST-LRC-GL'!AE65</f>
        <v>0</v>
      </c>
      <c r="AF65" s="60">
        <f>'EAST-EGM-GL'!AP65+'EAST-LRC-GL'!AP65</f>
        <v>0</v>
      </c>
      <c r="AG65" s="38">
        <f>'EAST-EGM-GL'!AQ65+'EAST-LRC-GL'!AQ65</f>
        <v>0</v>
      </c>
      <c r="AH65" s="60">
        <f>'EAST-EGM-GL'!AR65+'EAST-LRC-GL'!AR65</f>
        <v>0</v>
      </c>
      <c r="AI65" s="38">
        <f>'EAST-EGM-GL'!AS65+'EAST-LRC-GL'!AS65</f>
        <v>0</v>
      </c>
      <c r="AJ65" s="60">
        <f>'EAST-EGM-GL'!AT65+'EAST-LRC-GL'!AT65</f>
        <v>0</v>
      </c>
      <c r="AK65" s="38">
        <f>'EAST-EGM-GL'!AU65+'EAST-LRC-GL'!AU65</f>
        <v>0</v>
      </c>
      <c r="AL65" s="60">
        <f>'EAST-EGM-GL'!AV65+'EAST-LRC-GL'!AV65</f>
        <v>0</v>
      </c>
      <c r="AM65" s="38">
        <f>'EAST-EGM-GL'!AW65+'EAST-LRC-GL'!AW65</f>
        <v>0</v>
      </c>
      <c r="AN65" s="60">
        <f>'EAST-EGM-GL'!AX65+'EAST-LRC-GL'!AX65</f>
        <v>0</v>
      </c>
      <c r="AO65" s="38">
        <f>'EAST-EGM-GL'!AY65+'EAST-LRC-GL'!AY65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>SUM(L64:L65)</f>
        <v>0</v>
      </c>
      <c r="M66" s="39">
        <f>SUM(M64:M65)</f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1165617.6100000001</v>
      </c>
      <c r="F70" s="64">
        <f>('TIE-OUT'!L70+'TIE-OUT'!J70)+(RECLASS!J70+RECLASS!H70)</f>
        <v>0</v>
      </c>
      <c r="G70" s="68">
        <f>('TIE-OUT'!M70+'TIE-OUT'!K70)+(RECLASS!K70+RECLASS!I70)</f>
        <v>1165617.6100000001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'EAST-EGM-GL'!AP70+'EAST-LRC-GL'!AP70</f>
        <v>0</v>
      </c>
      <c r="AG70" s="38">
        <f>'EAST-EGM-GL'!AQ70+'EAST-LRC-GL'!AQ70</f>
        <v>0</v>
      </c>
      <c r="AH70" s="60">
        <f>'EAST-EGM-GL'!AR70+'EAST-LRC-GL'!AR70</f>
        <v>0</v>
      </c>
      <c r="AI70" s="38">
        <f>'EAST-EGM-GL'!AS70+'EAST-LRC-GL'!AS70</f>
        <v>0</v>
      </c>
      <c r="AJ70" s="60">
        <f>'EAST-EGM-GL'!AT70+'EAST-LRC-GL'!AT70</f>
        <v>0</v>
      </c>
      <c r="AK70" s="38">
        <f>'EAST-EGM-GL'!AU70+'EAST-LRC-GL'!AU70</f>
        <v>0</v>
      </c>
      <c r="AL70" s="60">
        <f>'EAST-EGM-GL'!AV70+'EAST-LRC-GL'!AV70</f>
        <v>0</v>
      </c>
      <c r="AM70" s="38">
        <f>'EAST-EGM-GL'!AW70+'EAST-LRC-GL'!AW70</f>
        <v>0</v>
      </c>
      <c r="AN70" s="60">
        <f>'EAST-EGM-GL'!AX70+'EAST-LRC-GL'!AX70</f>
        <v>0</v>
      </c>
      <c r="AO70" s="38">
        <f>'EAST-EGM-GL'!AY70+'EAST-LRC-GL'!AY70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-563222</v>
      </c>
      <c r="F71" s="81">
        <f>('TIE-OUT'!L71+'TIE-OUT'!J71)+(RECLASS!J71+RECLASS!H71)</f>
        <v>0</v>
      </c>
      <c r="G71" s="82">
        <f>('TIE-OUT'!M71+'TIE-OUT'!K71)+(RECLASS!K71+RECLASS!I71)</f>
        <v>-563222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'EAST-EGM-GL'!AP71+'EAST-LRC-GL'!AP71</f>
        <v>0</v>
      </c>
      <c r="AG71" s="38">
        <f>'EAST-EGM-GL'!AQ71+'EAST-LRC-GL'!AQ71</f>
        <v>0</v>
      </c>
      <c r="AH71" s="60">
        <f>'EAST-EGM-GL'!AR71+'EAST-LRC-GL'!AR71</f>
        <v>0</v>
      </c>
      <c r="AI71" s="38">
        <f>'EAST-EGM-GL'!AS71+'EAST-LRC-GL'!AS71</f>
        <v>0</v>
      </c>
      <c r="AJ71" s="60">
        <f>'EAST-EGM-GL'!AT71+'EAST-LRC-GL'!AT71</f>
        <v>0</v>
      </c>
      <c r="AK71" s="38">
        <f>'EAST-EGM-GL'!AU71+'EAST-LRC-GL'!AU71</f>
        <v>0</v>
      </c>
      <c r="AL71" s="60">
        <f>'EAST-EGM-GL'!AV71+'EAST-LRC-GL'!AV71</f>
        <v>0</v>
      </c>
      <c r="AM71" s="38">
        <f>'EAST-EGM-GL'!AW71+'EAST-LRC-GL'!AW71</f>
        <v>0</v>
      </c>
      <c r="AN71" s="60">
        <f>'EAST-EGM-GL'!AX71+'EAST-LRC-GL'!AX71</f>
        <v>0</v>
      </c>
      <c r="AO71" s="38">
        <f>'EAST-EGM-GL'!AY71+'EAST-LRC-GL'!AY71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602395.6100000001</v>
      </c>
      <c r="F72" s="61">
        <f t="shared" si="13"/>
        <v>0</v>
      </c>
      <c r="G72" s="39">
        <f t="shared" si="13"/>
        <v>602395.6100000001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>SUM(L70:L71)</f>
        <v>0</v>
      </c>
      <c r="M72" s="39">
        <f>SUM(M70:M71)</f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('TIE-OUT'!L73+'TIE-OUT'!J73)+(RECLASS!J73+RECLASS!H73)</f>
        <v>0</v>
      </c>
      <c r="G73" s="60">
        <f>('TIE-OUT'!M73+'TIE-OUT'!K73)+(RECLASS!K73+RECLASS!I73)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'EAST-EGM-GL'!AP73+'EAST-LRC-GL'!AP73</f>
        <v>0</v>
      </c>
      <c r="AG73" s="38">
        <f>'EAST-EGM-GL'!AQ73+'EAST-LRC-GL'!AQ73</f>
        <v>0</v>
      </c>
      <c r="AH73" s="60">
        <f>'EAST-EGM-GL'!AR73+'EAST-LRC-GL'!AR73</f>
        <v>0</v>
      </c>
      <c r="AI73" s="38">
        <f>'EAST-EGM-GL'!AS73+'EAST-LRC-GL'!AS73</f>
        <v>0</v>
      </c>
      <c r="AJ73" s="60">
        <f>'EAST-EGM-GL'!AT73+'EAST-LRC-GL'!AT73</f>
        <v>0</v>
      </c>
      <c r="AK73" s="38">
        <f>'EAST-EGM-GL'!AU73+'EAST-LRC-GL'!AU73</f>
        <v>0</v>
      </c>
      <c r="AL73" s="60">
        <f>'EAST-EGM-GL'!AV73+'EAST-LRC-GL'!AV73</f>
        <v>0</v>
      </c>
      <c r="AM73" s="38">
        <f>'EAST-EGM-GL'!AW73+'EAST-LRC-GL'!AW73</f>
        <v>0</v>
      </c>
      <c r="AN73" s="60">
        <f>'EAST-EGM-GL'!AX73+'EAST-LRC-GL'!AX73</f>
        <v>0</v>
      </c>
      <c r="AO73" s="38">
        <f>'EAST-EGM-GL'!AY73+'EAST-LRC-GL'!AY73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-1886252.9100000001</v>
      </c>
      <c r="F74" s="60">
        <f>('TIE-OUT'!L74+'TIE-OUT'!J74)+(RECLASS!J74+RECLASS!H74)</f>
        <v>0</v>
      </c>
      <c r="G74" s="60">
        <f>('TIE-OUT'!M74+'TIE-OUT'!K74)+(RECLASS!K74+RECLASS!I74)</f>
        <v>-1821155.8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-65097.11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'EAST-EGM-GL'!AP74+'EAST-LRC-GL'!AP74</f>
        <v>0</v>
      </c>
      <c r="AG74" s="38">
        <f>'EAST-EGM-GL'!AQ74+'EAST-LRC-GL'!AQ74</f>
        <v>0</v>
      </c>
      <c r="AH74" s="60">
        <f>'EAST-EGM-GL'!AR74+'EAST-LRC-GL'!AR74</f>
        <v>0</v>
      </c>
      <c r="AI74" s="38">
        <f>'EAST-EGM-GL'!AS74+'EAST-LRC-GL'!AS74</f>
        <v>0</v>
      </c>
      <c r="AJ74" s="60">
        <f>'EAST-EGM-GL'!AT74+'EAST-LRC-GL'!AT74</f>
        <v>0</v>
      </c>
      <c r="AK74" s="38">
        <f>'EAST-EGM-GL'!AU74+'EAST-LRC-GL'!AU74</f>
        <v>0</v>
      </c>
      <c r="AL74" s="60">
        <f>'EAST-EGM-GL'!AV74+'EAST-LRC-GL'!AV74</f>
        <v>0</v>
      </c>
      <c r="AM74" s="38">
        <f>'EAST-EGM-GL'!AW74+'EAST-LRC-GL'!AW74</f>
        <v>0</v>
      </c>
      <c r="AN74" s="60">
        <f>'EAST-EGM-GL'!AX74+'EAST-LRC-GL'!AX74</f>
        <v>0</v>
      </c>
      <c r="AO74" s="38">
        <f>'EAST-EGM-GL'!AY74+'EAST-LRC-GL'!AY74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-34400</v>
      </c>
      <c r="F75" s="60">
        <f>('TIE-OUT'!L75+'TIE-OUT'!J75)+(RECLASS!J75+RECLASS!H75)</f>
        <v>0</v>
      </c>
      <c r="G75" s="60">
        <f>('TIE-OUT'!M75+'TIE-OUT'!K75)+(RECLASS!K75+RECLASS!I75)</f>
        <v>-34400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'EAST-EGM-GL'!AP75+'EAST-LRC-GL'!AP75</f>
        <v>0</v>
      </c>
      <c r="AG75" s="38">
        <f>'EAST-EGM-GL'!AQ75+'EAST-LRC-GL'!AQ75</f>
        <v>0</v>
      </c>
      <c r="AH75" s="60">
        <f>'EAST-EGM-GL'!AR75+'EAST-LRC-GL'!AR75</f>
        <v>0</v>
      </c>
      <c r="AI75" s="38">
        <f>'EAST-EGM-GL'!AS75+'EAST-LRC-GL'!AS75</f>
        <v>0</v>
      </c>
      <c r="AJ75" s="60">
        <f>'EAST-EGM-GL'!AT75+'EAST-LRC-GL'!AT75</f>
        <v>0</v>
      </c>
      <c r="AK75" s="38">
        <f>'EAST-EGM-GL'!AU75+'EAST-LRC-GL'!AU75</f>
        <v>0</v>
      </c>
      <c r="AL75" s="60">
        <f>'EAST-EGM-GL'!AV75+'EAST-LRC-GL'!AV75</f>
        <v>0</v>
      </c>
      <c r="AM75" s="38">
        <f>'EAST-EGM-GL'!AW75+'EAST-LRC-GL'!AW75</f>
        <v>0</v>
      </c>
      <c r="AN75" s="60">
        <f>'EAST-EGM-GL'!AX75+'EAST-LRC-GL'!AX75</f>
        <v>0</v>
      </c>
      <c r="AO75" s="38">
        <f>'EAST-EGM-GL'!AY75+'EAST-LRC-GL'!AY75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22636.920000000013</v>
      </c>
      <c r="F76" s="60">
        <f>('TIE-OUT'!L76+'TIE-OUT'!J76)+(RECLASS!J76+RECLASS!H76)</f>
        <v>0</v>
      </c>
      <c r="G76" s="60">
        <f>('TIE-OUT'!M76+'TIE-OUT'!K76)+(RECLASS!K76+RECLASS!I76)</f>
        <v>0</v>
      </c>
      <c r="H76" s="60">
        <f>'EAST-EGM-GL'!H76+'EAST-LRC-GL'!H76</f>
        <v>0</v>
      </c>
      <c r="I76" s="38">
        <f>'EAST-EGM-GL'!I76+'EAST-LRC-GL'!I76</f>
        <v>-8316.2099999999991</v>
      </c>
      <c r="J76" s="60">
        <f>'EAST-EGM-GL'!J76+'EAST-LRC-GL'!J76</f>
        <v>0</v>
      </c>
      <c r="K76" s="38">
        <f>'EAST-EGM-GL'!K76+'EAST-LRC-GL'!K76</f>
        <v>85046.63</v>
      </c>
      <c r="L76" s="60">
        <f>'EAST-EGM-GL'!L76+'EAST-LRC-GL'!L76</f>
        <v>0</v>
      </c>
      <c r="M76" s="38">
        <f>'EAST-EGM-GL'!M76+'EAST-LRC-GL'!M76</f>
        <v>35285.449999999997</v>
      </c>
      <c r="N76" s="60">
        <f>'EAST-EGM-GL'!N76+'EAST-LRC-GL'!N76</f>
        <v>0</v>
      </c>
      <c r="O76" s="38">
        <f>'EAST-EGM-GL'!O76+'EAST-LRC-GL'!O76</f>
        <v>82.05</v>
      </c>
      <c r="P76" s="60">
        <f>'EAST-EGM-GL'!P76+'EAST-LRC-GL'!P76</f>
        <v>0</v>
      </c>
      <c r="Q76" s="38">
        <f>'EAST-EGM-GL'!Q76+'EAST-LRC-GL'!Q76</f>
        <v>-89461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'EAST-EGM-GL'!AP76+'EAST-LRC-GL'!AP76</f>
        <v>0</v>
      </c>
      <c r="AG76" s="38">
        <f>'EAST-EGM-GL'!AQ76+'EAST-LRC-GL'!AQ76</f>
        <v>0</v>
      </c>
      <c r="AH76" s="60">
        <f>'EAST-EGM-GL'!AR76+'EAST-LRC-GL'!AR76</f>
        <v>0</v>
      </c>
      <c r="AI76" s="38">
        <f>'EAST-EGM-GL'!AS76+'EAST-LRC-GL'!AS76</f>
        <v>0</v>
      </c>
      <c r="AJ76" s="60">
        <f>'EAST-EGM-GL'!AT76+'EAST-LRC-GL'!AT76</f>
        <v>0</v>
      </c>
      <c r="AK76" s="38">
        <f>'EAST-EGM-GL'!AU76+'EAST-LRC-GL'!AU76</f>
        <v>0</v>
      </c>
      <c r="AL76" s="60">
        <f>'EAST-EGM-GL'!AV76+'EAST-LRC-GL'!AV76</f>
        <v>0</v>
      </c>
      <c r="AM76" s="38">
        <f>'EAST-EGM-GL'!AW76+'EAST-LRC-GL'!AW76</f>
        <v>0</v>
      </c>
      <c r="AN76" s="60">
        <f>'EAST-EGM-GL'!AX76+'EAST-LRC-GL'!AX76</f>
        <v>0</v>
      </c>
      <c r="AO76" s="38">
        <f>'EAST-EGM-GL'!AY76+'EAST-LRC-GL'!AY76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-105000</v>
      </c>
      <c r="F77" s="60">
        <f>('TIE-OUT'!L77+'TIE-OUT'!J77)+(RECLASS!J77+RECLASS!H77)</f>
        <v>0</v>
      </c>
      <c r="G77" s="60">
        <f>('TIE-OUT'!M77+'TIE-OUT'!K77)+(RECLASS!K77+RECLASS!I77)</f>
        <v>-105000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'EAST-EGM-GL'!AP77+'EAST-LRC-GL'!AP77</f>
        <v>0</v>
      </c>
      <c r="AG77" s="38">
        <f>'EAST-EGM-GL'!AQ77+'EAST-LRC-GL'!AQ77</f>
        <v>0</v>
      </c>
      <c r="AH77" s="60">
        <f>'EAST-EGM-GL'!AR77+'EAST-LRC-GL'!AR77</f>
        <v>0</v>
      </c>
      <c r="AI77" s="38">
        <f>'EAST-EGM-GL'!AS77+'EAST-LRC-GL'!AS77</f>
        <v>0</v>
      </c>
      <c r="AJ77" s="60">
        <f>'EAST-EGM-GL'!AT77+'EAST-LRC-GL'!AT77</f>
        <v>0</v>
      </c>
      <c r="AK77" s="38">
        <f>'EAST-EGM-GL'!AU77+'EAST-LRC-GL'!AU77</f>
        <v>0</v>
      </c>
      <c r="AL77" s="60">
        <f>'EAST-EGM-GL'!AV77+'EAST-LRC-GL'!AV77</f>
        <v>0</v>
      </c>
      <c r="AM77" s="38">
        <f>'EAST-EGM-GL'!AW77+'EAST-LRC-GL'!AW77</f>
        <v>0</v>
      </c>
      <c r="AN77" s="60">
        <f>'EAST-EGM-GL'!AX77+'EAST-LRC-GL'!AX77</f>
        <v>0</v>
      </c>
      <c r="AO77" s="38">
        <f>'EAST-EGM-GL'!AY77+'EAST-LRC-GL'!AY77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('TIE-OUT'!L78+'TIE-OUT'!J78)+(RECLASS!J78+RECLASS!H78)</f>
        <v>0</v>
      </c>
      <c r="G78" s="60">
        <f>('TIE-OUT'!M78+'TIE-OUT'!K78)+(RECLASS!K78+RECLASS!I78)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'EAST-EGM-GL'!AP78+'EAST-LRC-GL'!AP78</f>
        <v>0</v>
      </c>
      <c r="AG78" s="38">
        <f>'EAST-EGM-GL'!AQ78+'EAST-LRC-GL'!AQ78</f>
        <v>0</v>
      </c>
      <c r="AH78" s="60">
        <f>'EAST-EGM-GL'!AR78+'EAST-LRC-GL'!AR78</f>
        <v>0</v>
      </c>
      <c r="AI78" s="38">
        <f>'EAST-EGM-GL'!AS78+'EAST-LRC-GL'!AS78</f>
        <v>0</v>
      </c>
      <c r="AJ78" s="60">
        <f>'EAST-EGM-GL'!AT78+'EAST-LRC-GL'!AT78</f>
        <v>0</v>
      </c>
      <c r="AK78" s="38">
        <f>'EAST-EGM-GL'!AU78+'EAST-LRC-GL'!AU78</f>
        <v>0</v>
      </c>
      <c r="AL78" s="60">
        <f>'EAST-EGM-GL'!AV78+'EAST-LRC-GL'!AV78</f>
        <v>0</v>
      </c>
      <c r="AM78" s="38">
        <f>'EAST-EGM-GL'!AW78+'EAST-LRC-GL'!AW78</f>
        <v>0</v>
      </c>
      <c r="AN78" s="60">
        <f>'EAST-EGM-GL'!AX78+'EAST-LRC-GL'!AX78</f>
        <v>0</v>
      </c>
      <c r="AO78" s="38">
        <f>'EAST-EGM-GL'!AY78+'EAST-LRC-GL'!AY78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('TIE-OUT'!L79+'TIE-OUT'!J79)+(RECLASS!J79+RECLASS!H79)</f>
        <v>0</v>
      </c>
      <c r="G79" s="60">
        <f>('TIE-OUT'!M79+'TIE-OUT'!K79)+(RECLASS!K79+RECLASS!I79)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'EAST-EGM-GL'!AP79+'EAST-LRC-GL'!AP79</f>
        <v>0</v>
      </c>
      <c r="AG79" s="38">
        <f>'EAST-EGM-GL'!AQ79+'EAST-LRC-GL'!AQ79</f>
        <v>0</v>
      </c>
      <c r="AH79" s="60">
        <f>'EAST-EGM-GL'!AR79+'EAST-LRC-GL'!AR79</f>
        <v>0</v>
      </c>
      <c r="AI79" s="38">
        <f>'EAST-EGM-GL'!AS79+'EAST-LRC-GL'!AS79</f>
        <v>0</v>
      </c>
      <c r="AJ79" s="60">
        <f>'EAST-EGM-GL'!AT79+'EAST-LRC-GL'!AT79</f>
        <v>0</v>
      </c>
      <c r="AK79" s="38">
        <f>'EAST-EGM-GL'!AU79+'EAST-LRC-GL'!AU79</f>
        <v>0</v>
      </c>
      <c r="AL79" s="60">
        <f>'EAST-EGM-GL'!AV79+'EAST-LRC-GL'!AV79</f>
        <v>0</v>
      </c>
      <c r="AM79" s="38">
        <f>'EAST-EGM-GL'!AW79+'EAST-LRC-GL'!AW79</f>
        <v>0</v>
      </c>
      <c r="AN79" s="60">
        <f>'EAST-EGM-GL'!AX79+'EAST-LRC-GL'!AX79</f>
        <v>0</v>
      </c>
      <c r="AO79" s="38">
        <f>'EAST-EGM-GL'!AY79+'EAST-LRC-GL'!AY79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-202500</v>
      </c>
      <c r="F80" s="60">
        <f>('TIE-OUT'!L80+'TIE-OUT'!J80)+(RECLASS!J80+RECLASS!H80)</f>
        <v>0</v>
      </c>
      <c r="G80" s="60">
        <f>('TIE-OUT'!M80+'TIE-OUT'!K80)+(RECLASS!K80+RECLASS!I80)</f>
        <v>0</v>
      </c>
      <c r="H80" s="60">
        <f>'EAST-EGM-GL'!H80+'EAST-LRC-GL'!H80</f>
        <v>0</v>
      </c>
      <c r="I80" s="38">
        <f>'EAST-EGM-GL'!I80+'EAST-LRC-GL'!I80</f>
        <v>-202500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'EAST-EGM-GL'!AP80+'EAST-LRC-GL'!AP80</f>
        <v>0</v>
      </c>
      <c r="AG80" s="38">
        <f>'EAST-EGM-GL'!AQ80+'EAST-LRC-GL'!AQ80</f>
        <v>0</v>
      </c>
      <c r="AH80" s="60">
        <f>'EAST-EGM-GL'!AR80+'EAST-LRC-GL'!AR80</f>
        <v>0</v>
      </c>
      <c r="AI80" s="38">
        <f>'EAST-EGM-GL'!AS80+'EAST-LRC-GL'!AS80</f>
        <v>0</v>
      </c>
      <c r="AJ80" s="60">
        <f>'EAST-EGM-GL'!AT80+'EAST-LRC-GL'!AT80</f>
        <v>0</v>
      </c>
      <c r="AK80" s="38">
        <f>'EAST-EGM-GL'!AU80+'EAST-LRC-GL'!AU80</f>
        <v>0</v>
      </c>
      <c r="AL80" s="60">
        <f>'EAST-EGM-GL'!AV80+'EAST-LRC-GL'!AV80</f>
        <v>0</v>
      </c>
      <c r="AM80" s="38">
        <f>'EAST-EGM-GL'!AW80+'EAST-LRC-GL'!AW80</f>
        <v>0</v>
      </c>
      <c r="AN80" s="60">
        <f>'EAST-EGM-GL'!AX80+'EAST-LRC-GL'!AX80</f>
        <v>0</v>
      </c>
      <c r="AO80" s="38">
        <f>'EAST-EGM-GL'!AY80+'EAST-LRC-GL'!AY80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2449330.04</v>
      </c>
      <c r="F81" s="60">
        <f>('TIE-OUT'!L81+'TIE-OUT'!J81)+(RECLASS!J81+RECLASS!H81)</f>
        <v>0</v>
      </c>
      <c r="G81" s="60">
        <f>('TIE-OUT'!M81+'TIE-OUT'!K81)+(RECLASS!K81+RECLASS!I81)</f>
        <v>0</v>
      </c>
      <c r="H81" s="60">
        <f>'EAST-EGM-GL'!H81+'EAST-LRC-GL'!H81</f>
        <v>0</v>
      </c>
      <c r="I81" s="38">
        <f>'EAST-EGM-GL'!I81+'EAST-LRC-GL'!I81</f>
        <v>228262.05</v>
      </c>
      <c r="J81" s="60">
        <f>'EAST-EGM-GL'!J81+'EAST-LRC-GL'!J81</f>
        <v>0</v>
      </c>
      <c r="K81" s="38">
        <f>'EAST-EGM-GL'!K81+'EAST-LRC-GL'!K81</f>
        <v>223543.27</v>
      </c>
      <c r="L81" s="60">
        <f>'EAST-EGM-GL'!L81+'EAST-LRC-GL'!L81</f>
        <v>0</v>
      </c>
      <c r="M81" s="38">
        <f>'EAST-EGM-GL'!M81+'EAST-LRC-GL'!M81</f>
        <v>-197425.28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2194950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'EAST-EGM-GL'!AP81+'EAST-LRC-GL'!AP81</f>
        <v>0</v>
      </c>
      <c r="AG81" s="38">
        <f>'EAST-EGM-GL'!AQ81+'EAST-LRC-GL'!AQ81</f>
        <v>0</v>
      </c>
      <c r="AH81" s="60">
        <f>'EAST-EGM-GL'!AR81+'EAST-LRC-GL'!AR81</f>
        <v>0</v>
      </c>
      <c r="AI81" s="38">
        <f>'EAST-EGM-GL'!AS81+'EAST-LRC-GL'!AS81</f>
        <v>0</v>
      </c>
      <c r="AJ81" s="60">
        <f>'EAST-EGM-GL'!AT81+'EAST-LRC-GL'!AT81</f>
        <v>0</v>
      </c>
      <c r="AK81" s="38">
        <f>'EAST-EGM-GL'!AU81+'EAST-LRC-GL'!AU81</f>
        <v>0</v>
      </c>
      <c r="AL81" s="60">
        <f>'EAST-EGM-GL'!AV81+'EAST-LRC-GL'!AV81</f>
        <v>0</v>
      </c>
      <c r="AM81" s="38">
        <f>'EAST-EGM-GL'!AW81+'EAST-LRC-GL'!AW81</f>
        <v>0</v>
      </c>
      <c r="AN81" s="60">
        <f>'EAST-EGM-GL'!AX81+'EAST-LRC-GL'!AX81</f>
        <v>0</v>
      </c>
      <c r="AO81" s="38">
        <f>'EAST-EGM-GL'!AY81+'EAST-LRC-GL'!AY81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-56317.745000037481</v>
      </c>
      <c r="F82" s="91">
        <f>F16+F24+F29+F36+F43+F45+F47+F49</f>
        <v>0</v>
      </c>
      <c r="G82" s="92">
        <f>SUM(G72:G81)+G16+G24+G29+G36+G43+G45+G47+G49+G51+G56+G61+G66</f>
        <v>-3230892.3899999997</v>
      </c>
      <c r="H82" s="91">
        <f>H16+H24+H29+H36+H43+H45+H47+H49</f>
        <v>0</v>
      </c>
      <c r="I82" s="92">
        <f>SUM(I72:I81)+I16+I24+I29+I36+I43+I45+I47+I49+I51+I56+I61+I66</f>
        <v>-3718307.1289999825</v>
      </c>
      <c r="J82" s="91">
        <f>J16+J24+J29+J36+J43+J45+J47+J49</f>
        <v>0</v>
      </c>
      <c r="K82" s="92">
        <f>SUM(K72:K81)+K16+K24+K29+K36+K43+K45+K47+K49+K51+K56+K61+K66</f>
        <v>3701873.4119999981</v>
      </c>
      <c r="L82" s="91">
        <f>L16+L24+L29+L36+L43+L45+L47+L49</f>
        <v>0</v>
      </c>
      <c r="M82" s="92">
        <f>SUM(M72:M81)+M16+M24+M29+M36+M43+M45+M47+M49+M51+M56+M61+M66</f>
        <v>-2134461.443</v>
      </c>
      <c r="N82" s="91">
        <f>N16+N24+N29+N36+N43+N45+N47+N49</f>
        <v>0</v>
      </c>
      <c r="O82" s="92">
        <f>SUM(O72:O81)+O16+O24+O29+O36+O43+O45+O47+O49+O51+O56+O61+O66</f>
        <v>4171633.9249999924</v>
      </c>
      <c r="P82" s="91">
        <f>P16+P24+P29+P36+P43+P45+P47+P49</f>
        <v>0</v>
      </c>
      <c r="Q82" s="92">
        <f>SUM(Q72:Q81)+Q16+Q24+Q29+Q36+Q43+Q45+Q47+Q49+Q51+Q56+Q61+Q66</f>
        <v>1661596.8200000005</v>
      </c>
      <c r="R82" s="91">
        <f>R16+R24+R29+R36+R43+R45+R47+R49</f>
        <v>0</v>
      </c>
      <c r="S82" s="92">
        <f>SUM(S72:S81)+S16+S24+S29+S36+S43+S45+S47+S49+S51+S56+S61+S66</f>
        <v>-881858.58000000007</v>
      </c>
      <c r="T82" s="91">
        <f>T16+T24+T29+T36+T43+T45+T47+T49</f>
        <v>0</v>
      </c>
      <c r="U82" s="92">
        <f>SUM(U72:U81)+U16+U24+U29+U36+U43+U45+U47+U49+U51+U56+U61+U66</f>
        <v>374097.64000000054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  <c r="E84" s="14">
        <f>+'EAST-LRC-GL'!E82+'EAST-EGM-GL'!E82</f>
        <v>-56317.745000204421</v>
      </c>
      <c r="G84" s="14">
        <f>+'EAST-LRC-GL'!G82+'EAST-EGM-GL'!G82</f>
        <v>-3230892.3899999997</v>
      </c>
      <c r="I84" s="14">
        <f>+'EAST-LRC-GL'!I82+'EAST-EGM-GL'!I82</f>
        <v>-3718307.1289999825</v>
      </c>
      <c r="K84" s="14">
        <f>+'EAST-LRC-GL'!K82+'EAST-EGM-GL'!K82</f>
        <v>3701873.412</v>
      </c>
    </row>
    <row r="85" spans="1:77" x14ac:dyDescent="0.2">
      <c r="A85" s="4" t="s">
        <v>173</v>
      </c>
      <c r="B85" s="3"/>
      <c r="F85" s="31"/>
      <c r="G85" s="31"/>
      <c r="H85" s="31"/>
      <c r="I85" s="31"/>
      <c r="L85" s="45"/>
    </row>
    <row r="86" spans="1:77" s="3" customFormat="1" x14ac:dyDescent="0.2">
      <c r="A86" s="144"/>
      <c r="C86" s="10" t="s">
        <v>166</v>
      </c>
      <c r="D86" s="145">
        <f t="shared" ref="D86:E88" si="15">SUM(F86,H86,J86,L86,N86,P86,R86,T86,V86,X86,Z86,AB86,AD86)</f>
        <v>0</v>
      </c>
      <c r="E86" s="145">
        <f t="shared" si="15"/>
        <v>65999.69</v>
      </c>
      <c r="F86" s="145">
        <f>'EAST-EGM-GL'!F86+'EAST-LRC-GL'!F86</f>
        <v>0</v>
      </c>
      <c r="G86" s="145">
        <f>'EAST-EGM-GL'!G86+'EAST-LRC-GL'!G86</f>
        <v>330612.69</v>
      </c>
      <c r="H86" s="145">
        <f>'EAST-EGM-GL'!H86+'EAST-LRC-GL'!H86</f>
        <v>0</v>
      </c>
      <c r="I86" s="145">
        <f>'EAST-EGM-GL'!I86+'EAST-LRC-GL'!I86</f>
        <v>0</v>
      </c>
      <c r="J86" s="145">
        <f>'EAST-EGM-GL'!J86+'EAST-LRC-GL'!J86</f>
        <v>0</v>
      </c>
      <c r="K86" s="145">
        <f>'EAST-EGM-GL'!K86+'EAST-LRC-GL'!K86</f>
        <v>-264613</v>
      </c>
      <c r="L86" s="145">
        <f>'EAST-EGM-GL'!L86+'EAST-LRC-GL'!L86</f>
        <v>0</v>
      </c>
      <c r="M86" s="145">
        <f>'EAST-EGM-GL'!M86+'EAST-LRC-GL'!M86</f>
        <v>0</v>
      </c>
      <c r="N86" s="145">
        <f>'EAST-EGM-GL'!N86+'EAST-LRC-GL'!N86</f>
        <v>0</v>
      </c>
      <c r="O86" s="145">
        <f>'EAST-EGM-GL'!O86+'EAST-LRC-GL'!O86</f>
        <v>0</v>
      </c>
      <c r="P86" s="145">
        <f>'EAST-EGM-GL'!P86+'EAST-LRC-GL'!P86</f>
        <v>0</v>
      </c>
      <c r="Q86" s="145">
        <f>'EAST-EGM-GL'!Q86+'EAST-LRC-GL'!Q86</f>
        <v>0</v>
      </c>
      <c r="R86" s="145">
        <f>'EAST-EGM-GL'!R86+'EAST-LRC-GL'!R86</f>
        <v>0</v>
      </c>
      <c r="S86" s="145">
        <f>'EAST-EGM-GL'!S86+'EAST-LRC-GL'!S86</f>
        <v>0</v>
      </c>
      <c r="T86" s="145">
        <f>'EAST-EGM-GL'!T86+'EAST-LRC-GL'!T86</f>
        <v>0</v>
      </c>
      <c r="U86" s="145">
        <f>'EAST-EGM-GL'!U86+'EAST-LRC-GL'!U86</f>
        <v>0</v>
      </c>
      <c r="V86" s="145">
        <f>'EAST-EGM-GL'!V86+'EAST-LRC-GL'!V86</f>
        <v>0</v>
      </c>
      <c r="W86" s="145">
        <f>'EAST-EGM-GL'!W86+'EAST-LRC-GL'!W86</f>
        <v>0</v>
      </c>
      <c r="X86" s="145">
        <f>'EAST-EGM-GL'!X86+'EAST-LRC-GL'!X86</f>
        <v>0</v>
      </c>
      <c r="Y86" s="145">
        <f>'EAST-EGM-GL'!Y86+'EAST-LRC-GL'!Y86</f>
        <v>0</v>
      </c>
      <c r="Z86" s="145">
        <f>'EAST-EGM-GL'!Z86+'EAST-LRC-GL'!Z86</f>
        <v>0</v>
      </c>
      <c r="AA86" s="145">
        <f>'EAST-EGM-GL'!AA86+'EAST-LRC-GL'!AA86</f>
        <v>0</v>
      </c>
      <c r="AB86" s="145">
        <f>'EAST-EGM-GL'!AB86+'EAST-LRC-GL'!AB86</f>
        <v>0</v>
      </c>
      <c r="AC86" s="145">
        <f>'EAST-EGM-GL'!AC86+'EAST-LRC-GL'!AC86</f>
        <v>0</v>
      </c>
      <c r="AD86" s="145">
        <f>'EAST-EGM-GL'!AD86+'EAST-LRC-GL'!AD86</f>
        <v>0</v>
      </c>
      <c r="AE86" s="145">
        <f>'EAST-EGM-GL'!AE86+'EAST-LRC-GL'!AE86</f>
        <v>0</v>
      </c>
      <c r="AF86" s="145">
        <f>'EAST-EGM-GL'!AP86+'EAST-LRC-GL'!AP86</f>
        <v>0</v>
      </c>
      <c r="AG86" s="145">
        <f>'EAST-EGM-GL'!AQ86+'EAST-LRC-GL'!AQ86</f>
        <v>0</v>
      </c>
      <c r="AH86" s="145">
        <f>'EAST-EGM-GL'!AR86+'EAST-LRC-GL'!AR86</f>
        <v>0</v>
      </c>
      <c r="AI86" s="145">
        <f>'EAST-EGM-GL'!AS86+'EAST-LRC-GL'!AS86</f>
        <v>0</v>
      </c>
      <c r="AJ86" s="145">
        <f>'EAST-EGM-GL'!AT86+'EAST-LRC-GL'!AT86</f>
        <v>0</v>
      </c>
      <c r="AK86" s="145">
        <f>'EAST-EGM-GL'!AU86+'EAST-LRC-GL'!AU86</f>
        <v>0</v>
      </c>
      <c r="AL86" s="145">
        <f>'EAST-EGM-GL'!AV86+'EAST-LRC-GL'!AV86</f>
        <v>0</v>
      </c>
      <c r="AM86" s="145">
        <f>'EAST-EGM-GL'!AW86+'EAST-LRC-GL'!AW86</f>
        <v>0</v>
      </c>
      <c r="AN86" s="145">
        <f>'EAST-EGM-GL'!AX86+'EAST-LRC-GL'!AX86</f>
        <v>0</v>
      </c>
      <c r="AO86" s="145">
        <f>'EAST-EGM-GL'!AY86+'EAST-LRC-GL'!AY86</f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0</v>
      </c>
      <c r="F87" s="146">
        <f>'EAST-EGM-GL'!F87+'EAST-LRC-GL'!F87</f>
        <v>0</v>
      </c>
      <c r="G87" s="146">
        <f>'EAST-EGM-GL'!G87+'EAST-LRC-GL'!G87</f>
        <v>0</v>
      </c>
      <c r="H87" s="146">
        <f>'EAST-EGM-GL'!H87+'EAST-LRC-GL'!H87</f>
        <v>0</v>
      </c>
      <c r="I87" s="146">
        <f>'EAST-EGM-GL'!I87+'EAST-LRC-GL'!I87</f>
        <v>0</v>
      </c>
      <c r="J87" s="146">
        <f>'EAST-EGM-GL'!J87+'EAST-LRC-GL'!J87</f>
        <v>0</v>
      </c>
      <c r="K87" s="146">
        <f>'EAST-EGM-GL'!K87+'EAST-LRC-GL'!K87</f>
        <v>0</v>
      </c>
      <c r="L87" s="146">
        <f>'EAST-EGM-GL'!L87+'EAST-LRC-GL'!L87</f>
        <v>0</v>
      </c>
      <c r="M87" s="146">
        <f>'EAST-EGM-GL'!M87+'EAST-LRC-GL'!M87</f>
        <v>0</v>
      </c>
      <c r="N87" s="146">
        <f>'EAST-EGM-GL'!N87+'EAST-LRC-GL'!N87</f>
        <v>0</v>
      </c>
      <c r="O87" s="146">
        <f>'EAST-EGM-GL'!O87+'EAST-LRC-GL'!O87</f>
        <v>0</v>
      </c>
      <c r="P87" s="146">
        <f>'EAST-EGM-GL'!P87+'EAST-LRC-GL'!P87</f>
        <v>0</v>
      </c>
      <c r="Q87" s="146">
        <f>'EAST-EGM-GL'!Q87+'EAST-LRC-GL'!Q87</f>
        <v>0</v>
      </c>
      <c r="R87" s="146">
        <f>'EAST-EGM-GL'!R87+'EAST-LRC-GL'!R87</f>
        <v>0</v>
      </c>
      <c r="S87" s="146">
        <f>'EAST-EGM-GL'!S87+'EAST-LRC-GL'!S87</f>
        <v>0</v>
      </c>
      <c r="T87" s="146">
        <f>'EAST-EGM-GL'!T87+'EAST-LRC-GL'!T87</f>
        <v>0</v>
      </c>
      <c r="U87" s="146">
        <f>'EAST-EGM-GL'!U87+'EAST-LRC-GL'!U87</f>
        <v>0</v>
      </c>
      <c r="V87" s="146">
        <f>'EAST-EGM-GL'!V87+'EAST-LRC-GL'!V87</f>
        <v>0</v>
      </c>
      <c r="W87" s="146">
        <f>'EAST-EGM-GL'!W87+'EAST-LRC-GL'!W87</f>
        <v>0</v>
      </c>
      <c r="X87" s="146">
        <f>'EAST-EGM-GL'!X87+'EAST-LRC-GL'!X87</f>
        <v>0</v>
      </c>
      <c r="Y87" s="146">
        <f>'EAST-EGM-GL'!Y87+'EAST-LRC-GL'!Y87</f>
        <v>0</v>
      </c>
      <c r="Z87" s="146">
        <f>'EAST-EGM-GL'!Z87+'EAST-LRC-GL'!Z87</f>
        <v>0</v>
      </c>
      <c r="AA87" s="146">
        <f>'EAST-EGM-GL'!AA87+'EAST-LRC-GL'!AA87</f>
        <v>0</v>
      </c>
      <c r="AB87" s="146">
        <f>'EAST-EGM-GL'!AB87+'EAST-LRC-GL'!AB87</f>
        <v>0</v>
      </c>
      <c r="AC87" s="146">
        <f>'EAST-EGM-GL'!AC87+'EAST-LRC-GL'!AC87</f>
        <v>0</v>
      </c>
      <c r="AD87" s="146">
        <f>'EAST-EGM-GL'!AD87+'EAST-LRC-GL'!AD87</f>
        <v>0</v>
      </c>
      <c r="AE87" s="146">
        <f>'EAST-EGM-GL'!AE87+'EAST-LRC-GL'!AE87</f>
        <v>0</v>
      </c>
      <c r="AF87" s="146">
        <f>'EAST-EGM-GL'!AP87+'EAST-LRC-GL'!AP87</f>
        <v>0</v>
      </c>
      <c r="AG87" s="146">
        <f>'EAST-EGM-GL'!AQ87+'EAST-LRC-GL'!AQ87</f>
        <v>0</v>
      </c>
      <c r="AH87" s="146">
        <f>'EAST-EGM-GL'!AR87+'EAST-LRC-GL'!AR87</f>
        <v>0</v>
      </c>
      <c r="AI87" s="146">
        <f>'EAST-EGM-GL'!AS87+'EAST-LRC-GL'!AS87</f>
        <v>0</v>
      </c>
      <c r="AJ87" s="146">
        <f>'EAST-EGM-GL'!AT87+'EAST-LRC-GL'!AT87</f>
        <v>0</v>
      </c>
      <c r="AK87" s="146">
        <f>'EAST-EGM-GL'!AU87+'EAST-LRC-GL'!AU87</f>
        <v>0</v>
      </c>
      <c r="AL87" s="146">
        <f>'EAST-EGM-GL'!AV87+'EAST-LRC-GL'!AV87</f>
        <v>0</v>
      </c>
      <c r="AM87" s="146">
        <f>'EAST-EGM-GL'!AW87+'EAST-LRC-GL'!AW87</f>
        <v>0</v>
      </c>
      <c r="AN87" s="146">
        <f>'EAST-EGM-GL'!AX87+'EAST-LRC-GL'!AX87</f>
        <v>0</v>
      </c>
      <c r="AO87" s="146">
        <f>'EAST-EGM-GL'!AY87+'EAST-LRC-GL'!AY87</f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0</v>
      </c>
      <c r="F88" s="147">
        <f>'EAST-EGM-GL'!F88+'EAST-LRC-GL'!F88</f>
        <v>0</v>
      </c>
      <c r="G88" s="147">
        <f>'EAST-EGM-GL'!G88+'EAST-LRC-GL'!G88</f>
        <v>0</v>
      </c>
      <c r="H88" s="147">
        <f>'EAST-EGM-GL'!H88+'EAST-LRC-GL'!H88</f>
        <v>0</v>
      </c>
      <c r="I88" s="147">
        <f>'EAST-EGM-GL'!I88+'EAST-LRC-GL'!I88</f>
        <v>0</v>
      </c>
      <c r="J88" s="147">
        <f>'EAST-EGM-GL'!J88+'EAST-LRC-GL'!J88</f>
        <v>0</v>
      </c>
      <c r="K88" s="147">
        <f>'EAST-EGM-GL'!K88+'EAST-LRC-GL'!K88</f>
        <v>0</v>
      </c>
      <c r="L88" s="147">
        <f>'EAST-EGM-GL'!L88+'EAST-LRC-GL'!L88</f>
        <v>0</v>
      </c>
      <c r="M88" s="147">
        <f>'EAST-EGM-GL'!M88+'EAST-LRC-GL'!M88</f>
        <v>0</v>
      </c>
      <c r="N88" s="147">
        <f>'EAST-EGM-GL'!N88+'EAST-LRC-GL'!N88</f>
        <v>0</v>
      </c>
      <c r="O88" s="147">
        <f>'EAST-EGM-GL'!O88+'EAST-LRC-GL'!O88</f>
        <v>0</v>
      </c>
      <c r="P88" s="147">
        <f>'EAST-EGM-GL'!P88+'EAST-LRC-GL'!P88</f>
        <v>0</v>
      </c>
      <c r="Q88" s="147">
        <f>'EAST-EGM-GL'!Q88+'EAST-LRC-GL'!Q88</f>
        <v>0</v>
      </c>
      <c r="R88" s="147">
        <f>'EAST-EGM-GL'!R88+'EAST-LRC-GL'!R88</f>
        <v>0</v>
      </c>
      <c r="S88" s="147">
        <f>'EAST-EGM-GL'!S88+'EAST-LRC-GL'!S88</f>
        <v>0</v>
      </c>
      <c r="T88" s="147">
        <f>'EAST-EGM-GL'!T88+'EAST-LRC-GL'!T88</f>
        <v>0</v>
      </c>
      <c r="U88" s="147">
        <f>'EAST-EGM-GL'!U88+'EAST-LRC-GL'!U88</f>
        <v>0</v>
      </c>
      <c r="V88" s="147">
        <f>'EAST-EGM-GL'!V88+'EAST-LRC-GL'!V88</f>
        <v>0</v>
      </c>
      <c r="W88" s="147">
        <f>'EAST-EGM-GL'!W88+'EAST-LRC-GL'!W88</f>
        <v>0</v>
      </c>
      <c r="X88" s="147">
        <f>'EAST-EGM-GL'!X88+'EAST-LRC-GL'!X88</f>
        <v>0</v>
      </c>
      <c r="Y88" s="147">
        <f>'EAST-EGM-GL'!Y88+'EAST-LRC-GL'!Y88</f>
        <v>0</v>
      </c>
      <c r="Z88" s="147">
        <f>'EAST-EGM-GL'!Z88+'EAST-LRC-GL'!Z88</f>
        <v>0</v>
      </c>
      <c r="AA88" s="147">
        <f>'EAST-EGM-GL'!AA88+'EAST-LRC-GL'!AA88</f>
        <v>0</v>
      </c>
      <c r="AB88" s="147">
        <f>'EAST-EGM-GL'!AB88+'EAST-LRC-GL'!AB88</f>
        <v>0</v>
      </c>
      <c r="AC88" s="147">
        <f>'EAST-EGM-GL'!AC88+'EAST-LRC-GL'!AC88</f>
        <v>0</v>
      </c>
      <c r="AD88" s="147">
        <f>'EAST-EGM-GL'!AD88+'EAST-LRC-GL'!AD88</f>
        <v>0</v>
      </c>
      <c r="AE88" s="147">
        <f>'EAST-EGM-GL'!AE88+'EAST-LRC-GL'!AE88</f>
        <v>0</v>
      </c>
      <c r="AF88" s="147">
        <f>'EAST-EGM-GL'!AP88+'EAST-LRC-GL'!AP88</f>
        <v>0</v>
      </c>
      <c r="AG88" s="147">
        <f>'EAST-EGM-GL'!AQ88+'EAST-LRC-GL'!AQ88</f>
        <v>0</v>
      </c>
      <c r="AH88" s="147">
        <f>'EAST-EGM-GL'!AR88+'EAST-LRC-GL'!AR88</f>
        <v>0</v>
      </c>
      <c r="AI88" s="147">
        <f>'EAST-EGM-GL'!AS88+'EAST-LRC-GL'!AS88</f>
        <v>0</v>
      </c>
      <c r="AJ88" s="147">
        <f>'EAST-EGM-GL'!AT88+'EAST-LRC-GL'!AT88</f>
        <v>0</v>
      </c>
      <c r="AK88" s="147">
        <f>'EAST-EGM-GL'!AU88+'EAST-LRC-GL'!AU88</f>
        <v>0</v>
      </c>
      <c r="AL88" s="147">
        <f>'EAST-EGM-GL'!AV88+'EAST-LRC-GL'!AV88</f>
        <v>0</v>
      </c>
      <c r="AM88" s="147">
        <f>'EAST-EGM-GL'!AW88+'EAST-LRC-GL'!AW88</f>
        <v>0</v>
      </c>
      <c r="AN88" s="147">
        <f>'EAST-EGM-GL'!AX88+'EAST-LRC-GL'!AX88</f>
        <v>0</v>
      </c>
      <c r="AO88" s="147">
        <f>'EAST-EGM-GL'!AY88+'EAST-LRC-GL'!AY88</f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16">SUM(E86:E88)</f>
        <v>65999.69</v>
      </c>
      <c r="F89" s="155">
        <f t="shared" si="16"/>
        <v>0</v>
      </c>
      <c r="G89" s="155">
        <f t="shared" si="16"/>
        <v>330612.69</v>
      </c>
      <c r="H89" s="155">
        <f t="shared" si="16"/>
        <v>0</v>
      </c>
      <c r="I89" s="155">
        <f t="shared" si="16"/>
        <v>0</v>
      </c>
      <c r="J89" s="155">
        <f t="shared" si="16"/>
        <v>0</v>
      </c>
      <c r="K89" s="155">
        <f t="shared" si="16"/>
        <v>-264613</v>
      </c>
      <c r="L89" s="155">
        <f t="shared" si="16"/>
        <v>0</v>
      </c>
      <c r="M89" s="155">
        <f t="shared" si="16"/>
        <v>0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</row>
    <row r="91" spans="1:77" s="127" customFormat="1" ht="20.25" customHeight="1" x14ac:dyDescent="0.2">
      <c r="A91" s="158"/>
      <c r="B91" s="159"/>
      <c r="C91" s="157" t="s">
        <v>172</v>
      </c>
      <c r="D91" s="160">
        <f>+D82+D89</f>
        <v>0</v>
      </c>
      <c r="E91" s="160">
        <f t="shared" ref="E91:M91" si="19">+E82+E89</f>
        <v>9681.9449999625213</v>
      </c>
      <c r="F91" s="160">
        <f t="shared" si="19"/>
        <v>0</v>
      </c>
      <c r="G91" s="160">
        <f t="shared" si="19"/>
        <v>-2900279.6999999997</v>
      </c>
      <c r="H91" s="160">
        <f t="shared" si="19"/>
        <v>0</v>
      </c>
      <c r="I91" s="160">
        <f t="shared" si="19"/>
        <v>-3718307.1289999825</v>
      </c>
      <c r="J91" s="160">
        <f t="shared" si="19"/>
        <v>0</v>
      </c>
      <c r="K91" s="160">
        <f t="shared" si="19"/>
        <v>3437260.4119999981</v>
      </c>
      <c r="L91" s="160">
        <f t="shared" si="19"/>
        <v>0</v>
      </c>
      <c r="M91" s="160">
        <f t="shared" si="19"/>
        <v>-2134461.443</v>
      </c>
      <c r="N91" s="160">
        <f t="shared" ref="N91:AE91" si="20">+N82+N89</f>
        <v>0</v>
      </c>
      <c r="O91" s="160">
        <f t="shared" si="20"/>
        <v>4171633.9249999924</v>
      </c>
      <c r="P91" s="160">
        <f t="shared" si="20"/>
        <v>0</v>
      </c>
      <c r="Q91" s="160">
        <f t="shared" si="20"/>
        <v>1661596.8200000005</v>
      </c>
      <c r="R91" s="160">
        <f t="shared" si="20"/>
        <v>0</v>
      </c>
      <c r="S91" s="160">
        <f t="shared" si="20"/>
        <v>-881858.58000000007</v>
      </c>
      <c r="T91" s="160">
        <f t="shared" si="20"/>
        <v>0</v>
      </c>
      <c r="U91" s="160">
        <f t="shared" si="20"/>
        <v>374097.64000000054</v>
      </c>
      <c r="V91" s="160">
        <f t="shared" si="20"/>
        <v>0</v>
      </c>
      <c r="W91" s="160">
        <f t="shared" si="20"/>
        <v>0</v>
      </c>
      <c r="X91" s="160">
        <f t="shared" si="20"/>
        <v>0</v>
      </c>
      <c r="Y91" s="160">
        <f t="shared" si="20"/>
        <v>0</v>
      </c>
      <c r="Z91" s="160">
        <f t="shared" si="20"/>
        <v>0</v>
      </c>
      <c r="AA91" s="160">
        <f t="shared" si="20"/>
        <v>0</v>
      </c>
      <c r="AB91" s="160">
        <f t="shared" si="20"/>
        <v>0</v>
      </c>
      <c r="AC91" s="160">
        <f t="shared" si="20"/>
        <v>0</v>
      </c>
      <c r="AD91" s="160">
        <f t="shared" si="20"/>
        <v>0</v>
      </c>
      <c r="AE91" s="160">
        <f t="shared" si="20"/>
        <v>0</v>
      </c>
      <c r="AF91" s="160">
        <f t="shared" ref="AF91:AO91" si="21">+AF82+AF89</f>
        <v>0</v>
      </c>
      <c r="AG91" s="160">
        <f t="shared" si="21"/>
        <v>0</v>
      </c>
      <c r="AH91" s="160">
        <f t="shared" si="21"/>
        <v>0</v>
      </c>
      <c r="AI91" s="160">
        <f t="shared" si="21"/>
        <v>0</v>
      </c>
      <c r="AJ91" s="160">
        <f t="shared" si="21"/>
        <v>0</v>
      </c>
      <c r="AK91" s="160">
        <f t="shared" si="21"/>
        <v>0</v>
      </c>
      <c r="AL91" s="160">
        <f t="shared" si="21"/>
        <v>0</v>
      </c>
      <c r="AM91" s="160">
        <f t="shared" si="21"/>
        <v>0</v>
      </c>
      <c r="AN91" s="160">
        <f t="shared" si="21"/>
        <v>0</v>
      </c>
      <c r="AO91" s="160">
        <f t="shared" si="21"/>
        <v>0</v>
      </c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O179"/>
  <sheetViews>
    <sheetView zoomScale="75" workbookViewId="0">
      <pane xSplit="3" ySplit="9" topLeftCell="E75" activePane="bottomRight" state="frozen"/>
      <selection activeCell="T9" sqref="T9"/>
      <selection pane="topRight" activeCell="T9" sqref="T9"/>
      <selection pane="bottomLeft" activeCell="T9" sqref="T9"/>
      <selection pane="bottomRight" activeCell="T9" sqref="T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1" width="15.42578125" customWidth="1"/>
    <col min="22" max="41" width="15.42578125" hidden="1" customWidth="1"/>
    <col min="42" max="6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161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">
        <v>221</v>
      </c>
      <c r="M8" s="27"/>
      <c r="N8" s="26" t="s">
        <v>222</v>
      </c>
      <c r="O8" s="27"/>
      <c r="P8" s="26" t="s">
        <v>223</v>
      </c>
      <c r="Q8" s="27"/>
      <c r="R8" s="26" t="s">
        <v>224</v>
      </c>
      <c r="S8" s="27"/>
      <c r="T8" s="26" t="s">
        <v>225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'TIE-OUT'!N11+RECLASS!L11</f>
        <v>0</v>
      </c>
      <c r="G11" s="38">
        <f>'TIE-OUT'!O11+RECLASS!M11</f>
        <v>0</v>
      </c>
      <c r="H11" s="118">
        <v>0</v>
      </c>
      <c r="I11" s="118">
        <v>0</v>
      </c>
      <c r="J11" s="118">
        <v>0</v>
      </c>
      <c r="K11" s="118">
        <v>0</v>
      </c>
      <c r="L11" s="118">
        <v>0</v>
      </c>
      <c r="M11" s="118">
        <v>0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0</v>
      </c>
      <c r="U11" s="118">
        <v>0</v>
      </c>
      <c r="V11" s="118">
        <v>0</v>
      </c>
      <c r="W11" s="118">
        <v>0</v>
      </c>
      <c r="X11" s="118">
        <v>0</v>
      </c>
      <c r="Y11" s="118">
        <v>0</v>
      </c>
      <c r="Z11" s="118">
        <v>0</v>
      </c>
      <c r="AA11" s="118">
        <v>0</v>
      </c>
      <c r="AB11" s="118">
        <v>0</v>
      </c>
      <c r="AC11" s="118">
        <v>0</v>
      </c>
      <c r="AD11" s="118">
        <v>0</v>
      </c>
      <c r="AE11" s="118">
        <v>0</v>
      </c>
      <c r="AF11" s="118">
        <v>0</v>
      </c>
      <c r="AG11" s="118">
        <v>0</v>
      </c>
      <c r="AH11" s="118">
        <v>0</v>
      </c>
      <c r="AI11" s="118">
        <v>0</v>
      </c>
      <c r="AJ11" s="118">
        <v>0</v>
      </c>
      <c r="AK11" s="118">
        <v>0</v>
      </c>
      <c r="AL11" s="118">
        <v>0</v>
      </c>
      <c r="AM11" s="118">
        <v>0</v>
      </c>
      <c r="AN11" s="118">
        <v>0</v>
      </c>
      <c r="AO11" s="118"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'TIE-OUT'!N12+RECLASS!L12</f>
        <v>0</v>
      </c>
      <c r="G12" s="38">
        <f>'TIE-OUT'!O12+RECLASS!M12</f>
        <v>0</v>
      </c>
      <c r="H12" s="118">
        <v>0</v>
      </c>
      <c r="I12" s="118">
        <v>0</v>
      </c>
      <c r="J12" s="118">
        <v>0</v>
      </c>
      <c r="K12" s="118">
        <v>0</v>
      </c>
      <c r="L12" s="118">
        <v>0</v>
      </c>
      <c r="M12" s="118"/>
      <c r="N12" s="118">
        <v>0</v>
      </c>
      <c r="O12" s="118">
        <v>0</v>
      </c>
      <c r="P12" s="118">
        <v>0</v>
      </c>
      <c r="Q12" s="118">
        <v>0</v>
      </c>
      <c r="R12" s="118">
        <v>0</v>
      </c>
      <c r="S12" s="118">
        <v>0</v>
      </c>
      <c r="T12" s="118">
        <v>0</v>
      </c>
      <c r="U12" s="118">
        <v>0</v>
      </c>
      <c r="V12" s="118">
        <v>0</v>
      </c>
      <c r="W12" s="118">
        <v>0</v>
      </c>
      <c r="X12" s="118">
        <v>0</v>
      </c>
      <c r="Y12" s="118">
        <v>0</v>
      </c>
      <c r="Z12" s="118">
        <v>0</v>
      </c>
      <c r="AA12" s="118">
        <v>0</v>
      </c>
      <c r="AB12" s="118">
        <v>0</v>
      </c>
      <c r="AC12" s="118">
        <v>0</v>
      </c>
      <c r="AD12" s="118">
        <v>0</v>
      </c>
      <c r="AE12" s="118">
        <v>0</v>
      </c>
      <c r="AF12" s="118">
        <v>0</v>
      </c>
      <c r="AG12" s="118">
        <v>0</v>
      </c>
      <c r="AH12" s="118">
        <v>0</v>
      </c>
      <c r="AI12" s="118">
        <v>0</v>
      </c>
      <c r="AJ12" s="118">
        <v>0</v>
      </c>
      <c r="AK12" s="118">
        <v>0</v>
      </c>
      <c r="AL12" s="118">
        <v>0</v>
      </c>
      <c r="AM12" s="118">
        <v>0</v>
      </c>
      <c r="AN12" s="118">
        <v>0</v>
      </c>
      <c r="AO12" s="118"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'TIE-OUT'!N13+RECLASS!L13</f>
        <v>0</v>
      </c>
      <c r="G13" s="38">
        <f>'TIE-OUT'!O13+RECLASS!M13</f>
        <v>0</v>
      </c>
      <c r="H13" s="118">
        <v>0</v>
      </c>
      <c r="I13" s="118">
        <v>0</v>
      </c>
      <c r="J13" s="118">
        <v>0</v>
      </c>
      <c r="K13" s="118">
        <v>0</v>
      </c>
      <c r="L13" s="118">
        <v>0</v>
      </c>
      <c r="M13" s="118">
        <v>0</v>
      </c>
      <c r="N13" s="118">
        <v>0</v>
      </c>
      <c r="O13" s="118">
        <v>0</v>
      </c>
      <c r="P13" s="118">
        <v>0</v>
      </c>
      <c r="Q13" s="118">
        <v>0</v>
      </c>
      <c r="R13" s="118">
        <v>0</v>
      </c>
      <c r="S13" s="118">
        <v>0</v>
      </c>
      <c r="T13" s="118">
        <v>0</v>
      </c>
      <c r="U13" s="118">
        <v>0</v>
      </c>
      <c r="V13" s="118">
        <v>0</v>
      </c>
      <c r="W13" s="118">
        <v>0</v>
      </c>
      <c r="X13" s="118">
        <v>0</v>
      </c>
      <c r="Y13" s="118">
        <v>0</v>
      </c>
      <c r="Z13" s="118">
        <v>0</v>
      </c>
      <c r="AA13" s="118">
        <v>0</v>
      </c>
      <c r="AB13" s="118">
        <v>0</v>
      </c>
      <c r="AC13" s="118">
        <v>0</v>
      </c>
      <c r="AD13" s="118">
        <v>0</v>
      </c>
      <c r="AE13" s="118">
        <v>0</v>
      </c>
      <c r="AF13" s="118">
        <v>0</v>
      </c>
      <c r="AG13" s="118">
        <v>0</v>
      </c>
      <c r="AH13" s="118">
        <v>0</v>
      </c>
      <c r="AI13" s="118">
        <v>0</v>
      </c>
      <c r="AJ13" s="118">
        <v>0</v>
      </c>
      <c r="AK13" s="118">
        <v>0</v>
      </c>
      <c r="AL13" s="118">
        <v>0</v>
      </c>
      <c r="AM13" s="118">
        <v>0</v>
      </c>
      <c r="AN13" s="118">
        <v>0</v>
      </c>
      <c r="AO13" s="118"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'TIE-OUT'!N14+RECLASS!L14</f>
        <v>0</v>
      </c>
      <c r="G14" s="38">
        <f>'TIE-OUT'!O14+RECLASS!M14</f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0</v>
      </c>
      <c r="U14" s="118">
        <v>0</v>
      </c>
      <c r="V14" s="118">
        <v>0</v>
      </c>
      <c r="W14" s="118">
        <v>0</v>
      </c>
      <c r="X14" s="118">
        <v>0</v>
      </c>
      <c r="Y14" s="118">
        <v>0</v>
      </c>
      <c r="Z14" s="118">
        <v>0</v>
      </c>
      <c r="AA14" s="118">
        <v>0</v>
      </c>
      <c r="AB14" s="118">
        <v>0</v>
      </c>
      <c r="AC14" s="118">
        <v>0</v>
      </c>
      <c r="AD14" s="118">
        <v>0</v>
      </c>
      <c r="AE14" s="118">
        <v>0</v>
      </c>
      <c r="AF14" s="118">
        <v>0</v>
      </c>
      <c r="AG14" s="118">
        <v>0</v>
      </c>
      <c r="AH14" s="118">
        <v>0</v>
      </c>
      <c r="AI14" s="118">
        <v>0</v>
      </c>
      <c r="AJ14" s="118">
        <v>0</v>
      </c>
      <c r="AK14" s="118">
        <v>0</v>
      </c>
      <c r="AL14" s="118">
        <v>0</v>
      </c>
      <c r="AM14" s="118">
        <v>0</v>
      </c>
      <c r="AN14" s="118">
        <v>0</v>
      </c>
      <c r="AO14" s="118"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'TIE-OUT'!N15+RECLASS!L15</f>
        <v>0</v>
      </c>
      <c r="G15" s="82">
        <f>'TIE-OUT'!O15+RECLASS!M15</f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118">
        <v>0</v>
      </c>
      <c r="AA15" s="118">
        <v>0</v>
      </c>
      <c r="AB15" s="118">
        <v>0</v>
      </c>
      <c r="AC15" s="118">
        <v>0</v>
      </c>
      <c r="AD15" s="118">
        <v>0</v>
      </c>
      <c r="AE15" s="118">
        <v>0</v>
      </c>
      <c r="AF15" s="118">
        <v>0</v>
      </c>
      <c r="AG15" s="118">
        <v>0</v>
      </c>
      <c r="AH15" s="118">
        <v>0</v>
      </c>
      <c r="AI15" s="118">
        <v>0</v>
      </c>
      <c r="AJ15" s="118">
        <v>0</v>
      </c>
      <c r="AK15" s="118">
        <v>0</v>
      </c>
      <c r="AL15" s="118">
        <v>0</v>
      </c>
      <c r="AM15" s="118">
        <v>0</v>
      </c>
      <c r="AN15" s="118">
        <v>0</v>
      </c>
      <c r="AO15" s="118"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61">
        <f t="shared" si="1"/>
        <v>0</v>
      </c>
      <c r="J16" s="61">
        <f t="shared" ref="J16:AO16" si="2">SUM(J11:J15)</f>
        <v>0</v>
      </c>
      <c r="K16" s="61">
        <f t="shared" si="2"/>
        <v>0</v>
      </c>
      <c r="L16" s="61">
        <f>SUM(L11:L15)</f>
        <v>0</v>
      </c>
      <c r="M16" s="61">
        <f>SUM(M11:M15)</f>
        <v>0</v>
      </c>
      <c r="N16" s="61">
        <f t="shared" si="2"/>
        <v>0</v>
      </c>
      <c r="O16" s="61">
        <f t="shared" si="2"/>
        <v>0</v>
      </c>
      <c r="P16" s="61">
        <f t="shared" si="2"/>
        <v>0</v>
      </c>
      <c r="Q16" s="61">
        <f t="shared" si="2"/>
        <v>0</v>
      </c>
      <c r="R16" s="61">
        <f t="shared" si="2"/>
        <v>0</v>
      </c>
      <c r="S16" s="61">
        <f t="shared" si="2"/>
        <v>0</v>
      </c>
      <c r="T16" s="61">
        <f t="shared" si="2"/>
        <v>0</v>
      </c>
      <c r="U16" s="61">
        <f t="shared" si="2"/>
        <v>0</v>
      </c>
      <c r="V16" s="61">
        <f t="shared" si="2"/>
        <v>0</v>
      </c>
      <c r="W16" s="61">
        <f t="shared" si="2"/>
        <v>0</v>
      </c>
      <c r="X16" s="61">
        <f t="shared" si="2"/>
        <v>0</v>
      </c>
      <c r="Y16" s="61">
        <f t="shared" si="2"/>
        <v>0</v>
      </c>
      <c r="Z16" s="61">
        <f t="shared" si="2"/>
        <v>0</v>
      </c>
      <c r="AA16" s="61">
        <f t="shared" si="2"/>
        <v>0</v>
      </c>
      <c r="AB16" s="61">
        <f t="shared" si="2"/>
        <v>0</v>
      </c>
      <c r="AC16" s="61">
        <f t="shared" si="2"/>
        <v>0</v>
      </c>
      <c r="AD16" s="61">
        <f t="shared" si="2"/>
        <v>0</v>
      </c>
      <c r="AE16" s="61">
        <f t="shared" si="2"/>
        <v>0</v>
      </c>
      <c r="AF16" s="61">
        <f t="shared" si="2"/>
        <v>0</v>
      </c>
      <c r="AG16" s="61">
        <f t="shared" si="2"/>
        <v>0</v>
      </c>
      <c r="AH16" s="61">
        <f t="shared" si="2"/>
        <v>0</v>
      </c>
      <c r="AI16" s="61">
        <f t="shared" si="2"/>
        <v>0</v>
      </c>
      <c r="AJ16" s="61">
        <f t="shared" si="2"/>
        <v>0</v>
      </c>
      <c r="AK16" s="61">
        <f t="shared" si="2"/>
        <v>0</v>
      </c>
      <c r="AL16" s="61">
        <f t="shared" si="2"/>
        <v>0</v>
      </c>
      <c r="AM16" s="61">
        <f t="shared" si="2"/>
        <v>0</v>
      </c>
      <c r="AN16" s="61">
        <f t="shared" si="2"/>
        <v>0</v>
      </c>
      <c r="AO16" s="61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'TIE-OUT'!N19+RECLASS!L19</f>
        <v>0</v>
      </c>
      <c r="G19" s="68">
        <f>'TIE-OUT'!O19+RECLASS!M19</f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118">
        <v>0</v>
      </c>
      <c r="O19" s="118">
        <v>0</v>
      </c>
      <c r="P19" s="118">
        <v>0</v>
      </c>
      <c r="Q19" s="118">
        <v>0</v>
      </c>
      <c r="R19" s="118">
        <v>0</v>
      </c>
      <c r="S19" s="118">
        <v>0</v>
      </c>
      <c r="T19" s="118">
        <v>0</v>
      </c>
      <c r="U19" s="118">
        <v>0</v>
      </c>
      <c r="V19" s="118">
        <v>0</v>
      </c>
      <c r="W19" s="118">
        <v>0</v>
      </c>
      <c r="X19" s="118">
        <v>0</v>
      </c>
      <c r="Y19" s="118">
        <v>0</v>
      </c>
      <c r="Z19" s="118">
        <v>0</v>
      </c>
      <c r="AA19" s="118">
        <v>0</v>
      </c>
      <c r="AB19" s="118">
        <v>0</v>
      </c>
      <c r="AC19" s="118">
        <v>0</v>
      </c>
      <c r="AD19" s="118">
        <v>0</v>
      </c>
      <c r="AE19" s="118">
        <v>0</v>
      </c>
      <c r="AF19" s="118">
        <v>0</v>
      </c>
      <c r="AG19" s="118">
        <v>0</v>
      </c>
      <c r="AH19" s="118">
        <v>0</v>
      </c>
      <c r="AI19" s="118">
        <v>0</v>
      </c>
      <c r="AJ19" s="118">
        <v>0</v>
      </c>
      <c r="AK19" s="118">
        <v>0</v>
      </c>
      <c r="AL19" s="118">
        <v>0</v>
      </c>
      <c r="AM19" s="118">
        <v>0</v>
      </c>
      <c r="AN19" s="118">
        <v>0</v>
      </c>
      <c r="AO19" s="118"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'TIE-OUT'!N20+RECLASS!L20</f>
        <v>0</v>
      </c>
      <c r="G20" s="38">
        <f>'TIE-OUT'!O20+RECLASS!M20</f>
        <v>0</v>
      </c>
      <c r="H20" s="118">
        <v>0</v>
      </c>
      <c r="I20" s="118">
        <v>0</v>
      </c>
      <c r="J20" s="118">
        <v>0</v>
      </c>
      <c r="K20" s="118">
        <v>0</v>
      </c>
      <c r="L20" s="118">
        <v>0</v>
      </c>
      <c r="M20" s="118">
        <v>0</v>
      </c>
      <c r="N20" s="118">
        <v>0</v>
      </c>
      <c r="O20" s="118">
        <v>0</v>
      </c>
      <c r="P20" s="118">
        <v>0</v>
      </c>
      <c r="Q20" s="118">
        <v>0</v>
      </c>
      <c r="R20" s="118">
        <v>0</v>
      </c>
      <c r="S20" s="118">
        <v>0</v>
      </c>
      <c r="T20" s="118">
        <v>0</v>
      </c>
      <c r="U20" s="118">
        <v>0</v>
      </c>
      <c r="V20" s="118">
        <v>0</v>
      </c>
      <c r="W20" s="118">
        <v>0</v>
      </c>
      <c r="X20" s="118">
        <v>0</v>
      </c>
      <c r="Y20" s="118">
        <v>0</v>
      </c>
      <c r="Z20" s="118">
        <v>0</v>
      </c>
      <c r="AA20" s="118">
        <v>0</v>
      </c>
      <c r="AB20" s="118">
        <v>0</v>
      </c>
      <c r="AC20" s="118">
        <v>0</v>
      </c>
      <c r="AD20" s="118">
        <v>0</v>
      </c>
      <c r="AE20" s="118">
        <v>0</v>
      </c>
      <c r="AF20" s="118">
        <v>0</v>
      </c>
      <c r="AG20" s="118">
        <v>0</v>
      </c>
      <c r="AH20" s="118">
        <v>0</v>
      </c>
      <c r="AI20" s="118">
        <v>0</v>
      </c>
      <c r="AJ20" s="118">
        <v>0</v>
      </c>
      <c r="AK20" s="118">
        <v>0</v>
      </c>
      <c r="AL20" s="118">
        <v>0</v>
      </c>
      <c r="AM20" s="118">
        <v>0</v>
      </c>
      <c r="AN20" s="118">
        <v>0</v>
      </c>
      <c r="AO20" s="118"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'TIE-OUT'!N21+RECLASS!L21</f>
        <v>0</v>
      </c>
      <c r="G21" s="38">
        <f>'TIE-OUT'!O21+RECLASS!M21</f>
        <v>0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v>0</v>
      </c>
      <c r="Z21" s="118">
        <v>0</v>
      </c>
      <c r="AA21" s="118">
        <v>0</v>
      </c>
      <c r="AB21" s="118">
        <v>0</v>
      </c>
      <c r="AC21" s="118">
        <v>0</v>
      </c>
      <c r="AD21" s="118">
        <v>0</v>
      </c>
      <c r="AE21" s="118">
        <v>0</v>
      </c>
      <c r="AF21" s="118">
        <v>0</v>
      </c>
      <c r="AG21" s="118">
        <v>0</v>
      </c>
      <c r="AH21" s="118">
        <v>0</v>
      </c>
      <c r="AI21" s="118">
        <v>0</v>
      </c>
      <c r="AJ21" s="118">
        <v>0</v>
      </c>
      <c r="AK21" s="118">
        <v>0</v>
      </c>
      <c r="AL21" s="118">
        <v>0</v>
      </c>
      <c r="AM21" s="118">
        <v>0</v>
      </c>
      <c r="AN21" s="118">
        <v>0</v>
      </c>
      <c r="AO21" s="118"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'TIE-OUT'!N22+RECLASS!L22</f>
        <v>0</v>
      </c>
      <c r="G22" s="38">
        <f>'TIE-OUT'!O22+RECLASS!M22</f>
        <v>0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  <c r="P22" s="118">
        <v>0</v>
      </c>
      <c r="Q22" s="118">
        <v>0</v>
      </c>
      <c r="R22" s="118">
        <v>0</v>
      </c>
      <c r="S22" s="118">
        <v>0</v>
      </c>
      <c r="T22" s="118">
        <v>0</v>
      </c>
      <c r="U22" s="118">
        <v>0</v>
      </c>
      <c r="V22" s="118">
        <v>0</v>
      </c>
      <c r="W22" s="118">
        <v>0</v>
      </c>
      <c r="X22" s="118">
        <v>0</v>
      </c>
      <c r="Y22" s="118">
        <v>0</v>
      </c>
      <c r="Z22" s="118">
        <v>0</v>
      </c>
      <c r="AA22" s="118">
        <v>0</v>
      </c>
      <c r="AB22" s="118">
        <v>0</v>
      </c>
      <c r="AC22" s="118">
        <v>0</v>
      </c>
      <c r="AD22" s="118">
        <v>0</v>
      </c>
      <c r="AE22" s="118">
        <v>0</v>
      </c>
      <c r="AF22" s="118">
        <v>0</v>
      </c>
      <c r="AG22" s="118">
        <v>0</v>
      </c>
      <c r="AH22" s="118">
        <v>0</v>
      </c>
      <c r="AI22" s="118">
        <v>0</v>
      </c>
      <c r="AJ22" s="118">
        <v>0</v>
      </c>
      <c r="AK22" s="118">
        <v>0</v>
      </c>
      <c r="AL22" s="118">
        <v>0</v>
      </c>
      <c r="AM22" s="118">
        <v>0</v>
      </c>
      <c r="AN22" s="118">
        <v>0</v>
      </c>
      <c r="AO22" s="118"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'TIE-OUT'!N23+RECLASS!L23</f>
        <v>0</v>
      </c>
      <c r="G23" s="82">
        <f>'TIE-OUT'!O23+RECLASS!M23</f>
        <v>0</v>
      </c>
      <c r="H23" s="118">
        <v>0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  <c r="P23" s="118">
        <v>0</v>
      </c>
      <c r="Q23" s="118">
        <v>0</v>
      </c>
      <c r="R23" s="118">
        <v>0</v>
      </c>
      <c r="S23" s="118">
        <v>0</v>
      </c>
      <c r="T23" s="118">
        <v>0</v>
      </c>
      <c r="U23" s="118">
        <v>0</v>
      </c>
      <c r="V23" s="118">
        <v>0</v>
      </c>
      <c r="W23" s="118">
        <v>0</v>
      </c>
      <c r="X23" s="118">
        <v>0</v>
      </c>
      <c r="Y23" s="118">
        <v>0</v>
      </c>
      <c r="Z23" s="118">
        <v>0</v>
      </c>
      <c r="AA23" s="118">
        <v>0</v>
      </c>
      <c r="AB23" s="118">
        <v>0</v>
      </c>
      <c r="AC23" s="118">
        <v>0</v>
      </c>
      <c r="AD23" s="118">
        <v>0</v>
      </c>
      <c r="AE23" s="118">
        <v>0</v>
      </c>
      <c r="AF23" s="118">
        <v>0</v>
      </c>
      <c r="AG23" s="118">
        <v>0</v>
      </c>
      <c r="AH23" s="118">
        <v>0</v>
      </c>
      <c r="AI23" s="118">
        <v>0</v>
      </c>
      <c r="AJ23" s="118">
        <v>0</v>
      </c>
      <c r="AK23" s="118">
        <v>0</v>
      </c>
      <c r="AL23" s="118">
        <v>0</v>
      </c>
      <c r="AM23" s="118">
        <v>0</v>
      </c>
      <c r="AN23" s="118">
        <v>0</v>
      </c>
      <c r="AO23" s="118"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61">
        <f t="shared" si="4"/>
        <v>0</v>
      </c>
      <c r="J24" s="61">
        <f t="shared" ref="J24:AO24" si="5">SUM(J19:J23)</f>
        <v>0</v>
      </c>
      <c r="K24" s="61">
        <f t="shared" si="5"/>
        <v>0</v>
      </c>
      <c r="L24" s="61">
        <f>SUM(L19:L23)</f>
        <v>0</v>
      </c>
      <c r="M24" s="61">
        <f>SUM(M19:M23)</f>
        <v>0</v>
      </c>
      <c r="N24" s="61">
        <f t="shared" si="5"/>
        <v>0</v>
      </c>
      <c r="O24" s="61">
        <f t="shared" si="5"/>
        <v>0</v>
      </c>
      <c r="P24" s="61">
        <f t="shared" si="5"/>
        <v>0</v>
      </c>
      <c r="Q24" s="61">
        <f t="shared" si="5"/>
        <v>0</v>
      </c>
      <c r="R24" s="61">
        <f t="shared" si="5"/>
        <v>0</v>
      </c>
      <c r="S24" s="61">
        <f t="shared" si="5"/>
        <v>0</v>
      </c>
      <c r="T24" s="61">
        <f t="shared" si="5"/>
        <v>0</v>
      </c>
      <c r="U24" s="61">
        <f t="shared" si="5"/>
        <v>0</v>
      </c>
      <c r="V24" s="61">
        <f t="shared" si="5"/>
        <v>0</v>
      </c>
      <c r="W24" s="61">
        <f t="shared" si="5"/>
        <v>0</v>
      </c>
      <c r="X24" s="61">
        <f t="shared" si="5"/>
        <v>0</v>
      </c>
      <c r="Y24" s="61">
        <f t="shared" si="5"/>
        <v>0</v>
      </c>
      <c r="Z24" s="61">
        <f t="shared" si="5"/>
        <v>0</v>
      </c>
      <c r="AA24" s="61">
        <f t="shared" si="5"/>
        <v>0</v>
      </c>
      <c r="AB24" s="61">
        <f t="shared" si="5"/>
        <v>0</v>
      </c>
      <c r="AC24" s="61">
        <f t="shared" si="5"/>
        <v>0</v>
      </c>
      <c r="AD24" s="61">
        <f t="shared" si="5"/>
        <v>0</v>
      </c>
      <c r="AE24" s="61">
        <f t="shared" si="5"/>
        <v>0</v>
      </c>
      <c r="AF24" s="61">
        <f t="shared" si="5"/>
        <v>0</v>
      </c>
      <c r="AG24" s="61">
        <f t="shared" si="5"/>
        <v>0</v>
      </c>
      <c r="AH24" s="61">
        <f t="shared" si="5"/>
        <v>0</v>
      </c>
      <c r="AI24" s="61">
        <f t="shared" si="5"/>
        <v>0</v>
      </c>
      <c r="AJ24" s="61">
        <f t="shared" si="5"/>
        <v>0</v>
      </c>
      <c r="AK24" s="61">
        <f t="shared" si="5"/>
        <v>0</v>
      </c>
      <c r="AL24" s="61">
        <f t="shared" si="5"/>
        <v>0</v>
      </c>
      <c r="AM24" s="61">
        <f t="shared" si="5"/>
        <v>0</v>
      </c>
      <c r="AN24" s="61">
        <f t="shared" si="5"/>
        <v>0</v>
      </c>
      <c r="AO24" s="61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'TIE-OUT'!N27+RECLASS!L27</f>
        <v>0</v>
      </c>
      <c r="G27" s="68">
        <f>'TIE-OUT'!O27+RECLASS!M27</f>
        <v>0</v>
      </c>
      <c r="H27" s="118">
        <v>0</v>
      </c>
      <c r="I27" s="118">
        <v>0</v>
      </c>
      <c r="J27" s="118">
        <v>0</v>
      </c>
      <c r="K27" s="118">
        <v>0</v>
      </c>
      <c r="L27" s="118">
        <v>0</v>
      </c>
      <c r="M27" s="118">
        <v>0</v>
      </c>
      <c r="N27" s="118">
        <v>0</v>
      </c>
      <c r="O27" s="118">
        <v>0</v>
      </c>
      <c r="P27" s="118">
        <v>0</v>
      </c>
      <c r="Q27" s="118">
        <v>0</v>
      </c>
      <c r="R27" s="118">
        <v>0</v>
      </c>
      <c r="S27" s="118">
        <v>0</v>
      </c>
      <c r="T27" s="118">
        <v>0</v>
      </c>
      <c r="U27" s="118">
        <v>0</v>
      </c>
      <c r="V27" s="118">
        <v>0</v>
      </c>
      <c r="W27" s="118">
        <v>0</v>
      </c>
      <c r="X27" s="118">
        <v>0</v>
      </c>
      <c r="Y27" s="118">
        <v>0</v>
      </c>
      <c r="Z27" s="118">
        <v>0</v>
      </c>
      <c r="AA27" s="118">
        <v>0</v>
      </c>
      <c r="AB27" s="118">
        <v>0</v>
      </c>
      <c r="AC27" s="118">
        <v>0</v>
      </c>
      <c r="AD27" s="118">
        <v>0</v>
      </c>
      <c r="AE27" s="118">
        <v>0</v>
      </c>
      <c r="AF27" s="118">
        <v>0</v>
      </c>
      <c r="AG27" s="118">
        <v>0</v>
      </c>
      <c r="AH27" s="118">
        <v>0</v>
      </c>
      <c r="AI27" s="118">
        <v>0</v>
      </c>
      <c r="AJ27" s="118">
        <v>0</v>
      </c>
      <c r="AK27" s="118">
        <v>0</v>
      </c>
      <c r="AL27" s="118">
        <v>0</v>
      </c>
      <c r="AM27" s="118">
        <v>0</v>
      </c>
      <c r="AN27" s="118">
        <v>0</v>
      </c>
      <c r="AO27" s="118"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'TIE-OUT'!N28+RECLASS!L28</f>
        <v>0</v>
      </c>
      <c r="G28" s="82">
        <f>'TIE-OUT'!O28+RECLASS!M28</f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0</v>
      </c>
      <c r="Q28" s="118">
        <v>0</v>
      </c>
      <c r="R28" s="118">
        <v>0</v>
      </c>
      <c r="S28" s="118">
        <v>0</v>
      </c>
      <c r="T28" s="118">
        <v>0</v>
      </c>
      <c r="U28" s="118">
        <v>0</v>
      </c>
      <c r="V28" s="118">
        <v>0</v>
      </c>
      <c r="W28" s="118">
        <v>0</v>
      </c>
      <c r="X28" s="118">
        <v>0</v>
      </c>
      <c r="Y28" s="118">
        <v>0</v>
      </c>
      <c r="Z28" s="118">
        <v>0</v>
      </c>
      <c r="AA28" s="118">
        <v>0</v>
      </c>
      <c r="AB28" s="118">
        <v>0</v>
      </c>
      <c r="AC28" s="118">
        <v>0</v>
      </c>
      <c r="AD28" s="118">
        <v>0</v>
      </c>
      <c r="AE28" s="118">
        <v>0</v>
      </c>
      <c r="AF28" s="118">
        <v>0</v>
      </c>
      <c r="AG28" s="118">
        <v>0</v>
      </c>
      <c r="AH28" s="118">
        <v>0</v>
      </c>
      <c r="AI28" s="118">
        <v>0</v>
      </c>
      <c r="AJ28" s="118">
        <v>0</v>
      </c>
      <c r="AK28" s="118">
        <v>0</v>
      </c>
      <c r="AL28" s="118">
        <v>0</v>
      </c>
      <c r="AM28" s="118">
        <v>0</v>
      </c>
      <c r="AN28" s="118">
        <v>0</v>
      </c>
      <c r="AO28" s="118"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61">
        <f t="shared" si="6"/>
        <v>0</v>
      </c>
      <c r="J29" s="61">
        <f t="shared" ref="J29:AO29" si="7">SUM(J27:J28)</f>
        <v>0</v>
      </c>
      <c r="K29" s="61">
        <f t="shared" si="7"/>
        <v>0</v>
      </c>
      <c r="L29" s="61">
        <f>SUM(L27:L28)</f>
        <v>0</v>
      </c>
      <c r="M29" s="61">
        <f>SUM(M27:M28)</f>
        <v>0</v>
      </c>
      <c r="N29" s="61">
        <f t="shared" si="7"/>
        <v>0</v>
      </c>
      <c r="O29" s="61">
        <f t="shared" si="7"/>
        <v>0</v>
      </c>
      <c r="P29" s="61">
        <f t="shared" si="7"/>
        <v>0</v>
      </c>
      <c r="Q29" s="61">
        <f t="shared" si="7"/>
        <v>0</v>
      </c>
      <c r="R29" s="61">
        <f t="shared" si="7"/>
        <v>0</v>
      </c>
      <c r="S29" s="61">
        <f t="shared" si="7"/>
        <v>0</v>
      </c>
      <c r="T29" s="61">
        <f t="shared" si="7"/>
        <v>0</v>
      </c>
      <c r="U29" s="61">
        <f t="shared" si="7"/>
        <v>0</v>
      </c>
      <c r="V29" s="61">
        <f t="shared" si="7"/>
        <v>0</v>
      </c>
      <c r="W29" s="61">
        <f t="shared" si="7"/>
        <v>0</v>
      </c>
      <c r="X29" s="61">
        <f t="shared" si="7"/>
        <v>0</v>
      </c>
      <c r="Y29" s="61">
        <f t="shared" si="7"/>
        <v>0</v>
      </c>
      <c r="Z29" s="61">
        <f t="shared" si="7"/>
        <v>0</v>
      </c>
      <c r="AA29" s="61">
        <f t="shared" si="7"/>
        <v>0</v>
      </c>
      <c r="AB29" s="61">
        <f t="shared" si="7"/>
        <v>0</v>
      </c>
      <c r="AC29" s="61">
        <f t="shared" si="7"/>
        <v>0</v>
      </c>
      <c r="AD29" s="61">
        <f t="shared" si="7"/>
        <v>0</v>
      </c>
      <c r="AE29" s="61">
        <f t="shared" si="7"/>
        <v>0</v>
      </c>
      <c r="AF29" s="61">
        <f t="shared" si="7"/>
        <v>0</v>
      </c>
      <c r="AG29" s="61">
        <f t="shared" si="7"/>
        <v>0</v>
      </c>
      <c r="AH29" s="61">
        <f t="shared" si="7"/>
        <v>0</v>
      </c>
      <c r="AI29" s="61">
        <f t="shared" si="7"/>
        <v>0</v>
      </c>
      <c r="AJ29" s="61">
        <f t="shared" si="7"/>
        <v>0</v>
      </c>
      <c r="AK29" s="61">
        <f t="shared" si="7"/>
        <v>0</v>
      </c>
      <c r="AL29" s="61">
        <f t="shared" si="7"/>
        <v>0</v>
      </c>
      <c r="AM29" s="61">
        <f t="shared" si="7"/>
        <v>0</v>
      </c>
      <c r="AN29" s="61">
        <f t="shared" si="7"/>
        <v>0</v>
      </c>
      <c r="AO29" s="61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'TIE-OUT'!N32+RECLASS!L32</f>
        <v>0</v>
      </c>
      <c r="G32" s="68">
        <f>'TIE-OUT'!O32+RECLASS!M32</f>
        <v>0</v>
      </c>
      <c r="H32" s="118">
        <v>0</v>
      </c>
      <c r="I32" s="118">
        <v>0</v>
      </c>
      <c r="J32" s="118">
        <v>0</v>
      </c>
      <c r="K32" s="118">
        <v>0</v>
      </c>
      <c r="L32" s="118">
        <v>0</v>
      </c>
      <c r="M32" s="118">
        <v>0</v>
      </c>
      <c r="N32" s="118">
        <v>0</v>
      </c>
      <c r="O32" s="118">
        <v>0</v>
      </c>
      <c r="P32" s="118">
        <v>0</v>
      </c>
      <c r="Q32" s="118">
        <v>0</v>
      </c>
      <c r="R32" s="118">
        <v>0</v>
      </c>
      <c r="S32" s="118">
        <v>0</v>
      </c>
      <c r="T32" s="118">
        <v>0</v>
      </c>
      <c r="U32" s="118">
        <v>0</v>
      </c>
      <c r="V32" s="118">
        <v>0</v>
      </c>
      <c r="W32" s="118">
        <v>0</v>
      </c>
      <c r="X32" s="118">
        <v>0</v>
      </c>
      <c r="Y32" s="118">
        <v>0</v>
      </c>
      <c r="Z32" s="118">
        <v>0</v>
      </c>
      <c r="AA32" s="118">
        <v>0</v>
      </c>
      <c r="AB32" s="118">
        <v>0</v>
      </c>
      <c r="AC32" s="118">
        <v>0</v>
      </c>
      <c r="AD32" s="118">
        <v>0</v>
      </c>
      <c r="AE32" s="118">
        <v>0</v>
      </c>
      <c r="AF32" s="118">
        <v>0</v>
      </c>
      <c r="AG32" s="118">
        <v>0</v>
      </c>
      <c r="AH32" s="118">
        <v>0</v>
      </c>
      <c r="AI32" s="118">
        <v>0</v>
      </c>
      <c r="AJ32" s="118">
        <v>0</v>
      </c>
      <c r="AK32" s="118">
        <v>0</v>
      </c>
      <c r="AL32" s="118">
        <v>0</v>
      </c>
      <c r="AM32" s="118">
        <v>0</v>
      </c>
      <c r="AN32" s="118">
        <v>0</v>
      </c>
      <c r="AO32" s="118"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'TIE-OUT'!N33+RECLASS!L33</f>
        <v>0</v>
      </c>
      <c r="G33" s="38">
        <f>'TIE-OUT'!O33+RECLASS!M33</f>
        <v>0</v>
      </c>
      <c r="H33" s="118">
        <v>0</v>
      </c>
      <c r="I33" s="118">
        <v>0</v>
      </c>
      <c r="J33" s="118">
        <v>0</v>
      </c>
      <c r="K33" s="118">
        <v>0</v>
      </c>
      <c r="L33" s="118">
        <v>0</v>
      </c>
      <c r="M33" s="118">
        <v>0</v>
      </c>
      <c r="N33" s="118">
        <v>0</v>
      </c>
      <c r="O33" s="118">
        <v>0</v>
      </c>
      <c r="P33" s="118">
        <v>0</v>
      </c>
      <c r="Q33" s="118">
        <v>0</v>
      </c>
      <c r="R33" s="118">
        <v>0</v>
      </c>
      <c r="S33" s="118">
        <v>0</v>
      </c>
      <c r="T33" s="118">
        <v>0</v>
      </c>
      <c r="U33" s="118">
        <v>0</v>
      </c>
      <c r="V33" s="118">
        <v>0</v>
      </c>
      <c r="W33" s="118">
        <v>0</v>
      </c>
      <c r="X33" s="118">
        <v>0</v>
      </c>
      <c r="Y33" s="118">
        <v>0</v>
      </c>
      <c r="Z33" s="118">
        <v>0</v>
      </c>
      <c r="AA33" s="118">
        <v>0</v>
      </c>
      <c r="AB33" s="118">
        <v>0</v>
      </c>
      <c r="AC33" s="118">
        <v>0</v>
      </c>
      <c r="AD33" s="118">
        <v>0</v>
      </c>
      <c r="AE33" s="118">
        <v>0</v>
      </c>
      <c r="AF33" s="118">
        <v>0</v>
      </c>
      <c r="AG33" s="118">
        <v>0</v>
      </c>
      <c r="AH33" s="118">
        <v>0</v>
      </c>
      <c r="AI33" s="118">
        <v>0</v>
      </c>
      <c r="AJ33" s="118">
        <v>0</v>
      </c>
      <c r="AK33" s="118">
        <v>0</v>
      </c>
      <c r="AL33" s="118">
        <v>0</v>
      </c>
      <c r="AM33" s="118">
        <v>0</v>
      </c>
      <c r="AN33" s="118">
        <v>0</v>
      </c>
      <c r="AO33" s="118"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'TIE-OUT'!N34+RECLASS!L34</f>
        <v>0</v>
      </c>
      <c r="G34" s="38">
        <f>'TIE-OUT'!O34+RECLASS!M34</f>
        <v>0</v>
      </c>
      <c r="H34" s="118">
        <v>0</v>
      </c>
      <c r="I34" s="118">
        <v>0</v>
      </c>
      <c r="J34" s="118">
        <v>0</v>
      </c>
      <c r="K34" s="118">
        <v>0</v>
      </c>
      <c r="L34" s="118">
        <v>0</v>
      </c>
      <c r="M34" s="118">
        <v>0</v>
      </c>
      <c r="N34" s="118">
        <v>0</v>
      </c>
      <c r="O34" s="118">
        <v>0</v>
      </c>
      <c r="P34" s="118">
        <v>0</v>
      </c>
      <c r="Q34" s="118">
        <v>0</v>
      </c>
      <c r="R34" s="118">
        <v>0</v>
      </c>
      <c r="S34" s="118">
        <v>0</v>
      </c>
      <c r="T34" s="118">
        <v>0</v>
      </c>
      <c r="U34" s="118">
        <v>0</v>
      </c>
      <c r="V34" s="118">
        <v>0</v>
      </c>
      <c r="W34" s="118">
        <v>0</v>
      </c>
      <c r="X34" s="118">
        <v>0</v>
      </c>
      <c r="Y34" s="118">
        <v>0</v>
      </c>
      <c r="Z34" s="118">
        <v>0</v>
      </c>
      <c r="AA34" s="118">
        <v>0</v>
      </c>
      <c r="AB34" s="118">
        <v>0</v>
      </c>
      <c r="AC34" s="118">
        <v>0</v>
      </c>
      <c r="AD34" s="118">
        <v>0</v>
      </c>
      <c r="AE34" s="118">
        <v>0</v>
      </c>
      <c r="AF34" s="118">
        <v>0</v>
      </c>
      <c r="AG34" s="118">
        <v>0</v>
      </c>
      <c r="AH34" s="118">
        <v>0</v>
      </c>
      <c r="AI34" s="118">
        <v>0</v>
      </c>
      <c r="AJ34" s="118">
        <v>0</v>
      </c>
      <c r="AK34" s="118">
        <v>0</v>
      </c>
      <c r="AL34" s="118">
        <v>0</v>
      </c>
      <c r="AM34" s="118">
        <v>0</v>
      </c>
      <c r="AN34" s="118">
        <v>0</v>
      </c>
      <c r="AO34" s="118"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'TIE-OUT'!N35+RECLASS!L35</f>
        <v>0</v>
      </c>
      <c r="G35" s="82">
        <f>'TIE-OUT'!O35+RECLASS!M35</f>
        <v>0</v>
      </c>
      <c r="H35" s="118">
        <v>0</v>
      </c>
      <c r="I35" s="118">
        <v>0</v>
      </c>
      <c r="J35" s="118">
        <v>0</v>
      </c>
      <c r="K35" s="118">
        <v>0</v>
      </c>
      <c r="L35" s="118">
        <v>0</v>
      </c>
      <c r="M35" s="118">
        <v>0</v>
      </c>
      <c r="N35" s="118">
        <v>0</v>
      </c>
      <c r="O35" s="118">
        <v>0</v>
      </c>
      <c r="P35" s="118">
        <v>0</v>
      </c>
      <c r="Q35" s="118">
        <v>0</v>
      </c>
      <c r="R35" s="118">
        <v>0</v>
      </c>
      <c r="S35" s="118">
        <v>0</v>
      </c>
      <c r="T35" s="118">
        <v>0</v>
      </c>
      <c r="U35" s="118">
        <v>0</v>
      </c>
      <c r="V35" s="118">
        <v>0</v>
      </c>
      <c r="W35" s="118">
        <v>0</v>
      </c>
      <c r="X35" s="118">
        <v>0</v>
      </c>
      <c r="Y35" s="118">
        <v>0</v>
      </c>
      <c r="Z35" s="118">
        <v>0</v>
      </c>
      <c r="AA35" s="118">
        <v>0</v>
      </c>
      <c r="AB35" s="118">
        <v>0</v>
      </c>
      <c r="AC35" s="118">
        <v>0</v>
      </c>
      <c r="AD35" s="118">
        <v>0</v>
      </c>
      <c r="AE35" s="118">
        <v>0</v>
      </c>
      <c r="AF35" s="118">
        <v>0</v>
      </c>
      <c r="AG35" s="118">
        <v>0</v>
      </c>
      <c r="AH35" s="118">
        <v>0</v>
      </c>
      <c r="AI35" s="118">
        <v>0</v>
      </c>
      <c r="AJ35" s="118">
        <v>0</v>
      </c>
      <c r="AK35" s="118">
        <v>0</v>
      </c>
      <c r="AL35" s="118">
        <v>0</v>
      </c>
      <c r="AM35" s="118">
        <v>0</v>
      </c>
      <c r="AN35" s="118">
        <v>0</v>
      </c>
      <c r="AO35" s="118"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ref="J36:AO36" si="10">SUM(J32:J35)</f>
        <v>0</v>
      </c>
      <c r="K36" s="61">
        <f t="shared" si="10"/>
        <v>0</v>
      </c>
      <c r="L36" s="61">
        <f>SUM(L32:L35)</f>
        <v>0</v>
      </c>
      <c r="M36" s="61">
        <f>SUM(M32:M35)</f>
        <v>0</v>
      </c>
      <c r="N36" s="61">
        <f t="shared" si="10"/>
        <v>0</v>
      </c>
      <c r="O36" s="61">
        <f t="shared" si="10"/>
        <v>0</v>
      </c>
      <c r="P36" s="61">
        <f t="shared" si="10"/>
        <v>0</v>
      </c>
      <c r="Q36" s="61">
        <f t="shared" si="10"/>
        <v>0</v>
      </c>
      <c r="R36" s="61">
        <f t="shared" si="10"/>
        <v>0</v>
      </c>
      <c r="S36" s="61">
        <f t="shared" si="10"/>
        <v>0</v>
      </c>
      <c r="T36" s="61">
        <f t="shared" si="10"/>
        <v>0</v>
      </c>
      <c r="U36" s="61">
        <f t="shared" si="10"/>
        <v>0</v>
      </c>
      <c r="V36" s="61">
        <f t="shared" si="10"/>
        <v>0</v>
      </c>
      <c r="W36" s="61">
        <f t="shared" si="10"/>
        <v>0</v>
      </c>
      <c r="X36" s="61">
        <f t="shared" si="10"/>
        <v>0</v>
      </c>
      <c r="Y36" s="61">
        <f t="shared" si="10"/>
        <v>0</v>
      </c>
      <c r="Z36" s="61">
        <f t="shared" si="10"/>
        <v>0</v>
      </c>
      <c r="AA36" s="61">
        <f t="shared" si="10"/>
        <v>0</v>
      </c>
      <c r="AB36" s="61">
        <f t="shared" si="10"/>
        <v>0</v>
      </c>
      <c r="AC36" s="61">
        <f t="shared" si="10"/>
        <v>0</v>
      </c>
      <c r="AD36" s="61">
        <f t="shared" si="10"/>
        <v>0</v>
      </c>
      <c r="AE36" s="61">
        <f t="shared" si="10"/>
        <v>0</v>
      </c>
      <c r="AF36" s="61">
        <f t="shared" si="10"/>
        <v>0</v>
      </c>
      <c r="AG36" s="61">
        <f t="shared" si="10"/>
        <v>0</v>
      </c>
      <c r="AH36" s="61">
        <f t="shared" si="10"/>
        <v>0</v>
      </c>
      <c r="AI36" s="61">
        <f t="shared" si="10"/>
        <v>0</v>
      </c>
      <c r="AJ36" s="61">
        <f t="shared" si="10"/>
        <v>0</v>
      </c>
      <c r="AK36" s="61">
        <f t="shared" si="10"/>
        <v>0</v>
      </c>
      <c r="AL36" s="61">
        <f t="shared" si="10"/>
        <v>0</v>
      </c>
      <c r="AM36" s="61">
        <f t="shared" si="10"/>
        <v>0</v>
      </c>
      <c r="AN36" s="61">
        <f t="shared" si="10"/>
        <v>0</v>
      </c>
      <c r="AO36" s="61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'TIE-OUT'!N39+RECLASS!L39</f>
        <v>0</v>
      </c>
      <c r="G39" s="68">
        <f>'TIE-OUT'!O39+RECLASS!M39</f>
        <v>0</v>
      </c>
      <c r="H39" s="118">
        <v>0</v>
      </c>
      <c r="I39" s="118">
        <v>0</v>
      </c>
      <c r="J39" s="118">
        <v>0</v>
      </c>
      <c r="K39" s="118">
        <v>0</v>
      </c>
      <c r="L39" s="118">
        <v>0</v>
      </c>
      <c r="M39" s="118">
        <v>0</v>
      </c>
      <c r="N39" s="118">
        <v>0</v>
      </c>
      <c r="O39" s="118">
        <v>0</v>
      </c>
      <c r="P39" s="118">
        <v>0</v>
      </c>
      <c r="Q39" s="118">
        <v>0</v>
      </c>
      <c r="R39" s="118">
        <v>0</v>
      </c>
      <c r="S39" s="118">
        <v>0</v>
      </c>
      <c r="T39" s="118">
        <v>0</v>
      </c>
      <c r="U39" s="118">
        <v>0</v>
      </c>
      <c r="V39" s="118">
        <v>0</v>
      </c>
      <c r="W39" s="118">
        <v>0</v>
      </c>
      <c r="X39" s="118">
        <v>0</v>
      </c>
      <c r="Y39" s="118">
        <v>0</v>
      </c>
      <c r="Z39" s="118">
        <v>0</v>
      </c>
      <c r="AA39" s="118">
        <v>0</v>
      </c>
      <c r="AB39" s="118">
        <v>0</v>
      </c>
      <c r="AC39" s="118">
        <v>0</v>
      </c>
      <c r="AD39" s="118">
        <v>0</v>
      </c>
      <c r="AE39" s="118">
        <v>0</v>
      </c>
      <c r="AF39" s="118">
        <v>0</v>
      </c>
      <c r="AG39" s="118">
        <v>0</v>
      </c>
      <c r="AH39" s="118">
        <v>0</v>
      </c>
      <c r="AI39" s="118">
        <v>0</v>
      </c>
      <c r="AJ39" s="118">
        <v>0</v>
      </c>
      <c r="AK39" s="118">
        <v>0</v>
      </c>
      <c r="AL39" s="118">
        <v>0</v>
      </c>
      <c r="AM39" s="118">
        <v>0</v>
      </c>
      <c r="AN39" s="118">
        <v>0</v>
      </c>
      <c r="AO39" s="118"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'TIE-OUT'!N40+RECLASS!L40</f>
        <v>0</v>
      </c>
      <c r="G40" s="38">
        <f>'TIE-OUT'!O40+RECLASS!M40</f>
        <v>0</v>
      </c>
      <c r="H40" s="118">
        <v>0</v>
      </c>
      <c r="I40" s="118">
        <v>0</v>
      </c>
      <c r="J40" s="118">
        <v>0</v>
      </c>
      <c r="K40" s="118">
        <v>0</v>
      </c>
      <c r="L40" s="118">
        <v>0</v>
      </c>
      <c r="M40" s="118">
        <v>0</v>
      </c>
      <c r="N40" s="118">
        <v>0</v>
      </c>
      <c r="O40" s="118">
        <v>0</v>
      </c>
      <c r="P40" s="118">
        <v>0</v>
      </c>
      <c r="Q40" s="118">
        <v>0</v>
      </c>
      <c r="R40" s="118">
        <v>0</v>
      </c>
      <c r="S40" s="118">
        <v>0</v>
      </c>
      <c r="T40" s="118">
        <v>0</v>
      </c>
      <c r="U40" s="118">
        <v>0</v>
      </c>
      <c r="V40" s="118">
        <v>0</v>
      </c>
      <c r="W40" s="118">
        <v>0</v>
      </c>
      <c r="X40" s="118">
        <v>0</v>
      </c>
      <c r="Y40" s="118">
        <v>0</v>
      </c>
      <c r="Z40" s="118">
        <v>0</v>
      </c>
      <c r="AA40" s="118">
        <v>0</v>
      </c>
      <c r="AB40" s="118">
        <v>0</v>
      </c>
      <c r="AC40" s="118">
        <v>0</v>
      </c>
      <c r="AD40" s="118">
        <v>0</v>
      </c>
      <c r="AE40" s="118">
        <v>0</v>
      </c>
      <c r="AF40" s="118">
        <v>0</v>
      </c>
      <c r="AG40" s="118">
        <v>0</v>
      </c>
      <c r="AH40" s="118">
        <v>0</v>
      </c>
      <c r="AI40" s="118">
        <v>0</v>
      </c>
      <c r="AJ40" s="118">
        <v>0</v>
      </c>
      <c r="AK40" s="118">
        <v>0</v>
      </c>
      <c r="AL40" s="118">
        <v>0</v>
      </c>
      <c r="AM40" s="118">
        <v>0</v>
      </c>
      <c r="AN40" s="118">
        <v>0</v>
      </c>
      <c r="AO40" s="118"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'TIE-OUT'!N41+RECLASS!L41</f>
        <v>0</v>
      </c>
      <c r="G41" s="82">
        <f>'TIE-OUT'!O41+RECLASS!M41</f>
        <v>0</v>
      </c>
      <c r="H41" s="118">
        <v>0</v>
      </c>
      <c r="I41" s="118">
        <v>0</v>
      </c>
      <c r="J41" s="118">
        <v>0</v>
      </c>
      <c r="K41" s="118">
        <v>0</v>
      </c>
      <c r="L41" s="118">
        <v>0</v>
      </c>
      <c r="M41" s="118">
        <v>0</v>
      </c>
      <c r="N41" s="118">
        <v>0</v>
      </c>
      <c r="O41" s="118">
        <v>0</v>
      </c>
      <c r="P41" s="118">
        <v>0</v>
      </c>
      <c r="Q41" s="118">
        <v>0</v>
      </c>
      <c r="R41" s="118">
        <v>0</v>
      </c>
      <c r="S41" s="118">
        <v>0</v>
      </c>
      <c r="T41" s="118">
        <v>0</v>
      </c>
      <c r="U41" s="118">
        <v>0</v>
      </c>
      <c r="V41" s="118">
        <v>0</v>
      </c>
      <c r="W41" s="118">
        <v>0</v>
      </c>
      <c r="X41" s="118">
        <v>0</v>
      </c>
      <c r="Y41" s="118">
        <v>0</v>
      </c>
      <c r="Z41" s="118">
        <v>0</v>
      </c>
      <c r="AA41" s="118">
        <v>0</v>
      </c>
      <c r="AB41" s="118">
        <v>0</v>
      </c>
      <c r="AC41" s="118">
        <v>0</v>
      </c>
      <c r="AD41" s="118">
        <v>0</v>
      </c>
      <c r="AE41" s="118">
        <v>0</v>
      </c>
      <c r="AF41" s="118">
        <v>0</v>
      </c>
      <c r="AG41" s="118">
        <v>0</v>
      </c>
      <c r="AH41" s="118">
        <v>0</v>
      </c>
      <c r="AI41" s="118">
        <v>0</v>
      </c>
      <c r="AJ41" s="118">
        <v>0</v>
      </c>
      <c r="AK41" s="118">
        <v>0</v>
      </c>
      <c r="AL41" s="118">
        <v>0</v>
      </c>
      <c r="AM41" s="118">
        <v>0</v>
      </c>
      <c r="AN41" s="118">
        <v>0</v>
      </c>
      <c r="AO41" s="118"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ref="J42:AO42" si="13">SUM(J40:J41)</f>
        <v>0</v>
      </c>
      <c r="K42" s="61">
        <f t="shared" si="13"/>
        <v>0</v>
      </c>
      <c r="L42" s="61">
        <f>SUM(L40:L41)</f>
        <v>0</v>
      </c>
      <c r="M42" s="61">
        <f>SUM(M40:M41)</f>
        <v>0</v>
      </c>
      <c r="N42" s="61">
        <f t="shared" si="13"/>
        <v>0</v>
      </c>
      <c r="O42" s="61">
        <f t="shared" si="13"/>
        <v>0</v>
      </c>
      <c r="P42" s="61">
        <f t="shared" si="13"/>
        <v>0</v>
      </c>
      <c r="Q42" s="61">
        <f t="shared" si="13"/>
        <v>0</v>
      </c>
      <c r="R42" s="61">
        <f t="shared" si="13"/>
        <v>0</v>
      </c>
      <c r="S42" s="61">
        <f t="shared" si="13"/>
        <v>0</v>
      </c>
      <c r="T42" s="61">
        <f t="shared" si="13"/>
        <v>0</v>
      </c>
      <c r="U42" s="61">
        <f t="shared" si="13"/>
        <v>0</v>
      </c>
      <c r="V42" s="61">
        <f t="shared" si="13"/>
        <v>0</v>
      </c>
      <c r="W42" s="61">
        <f t="shared" si="13"/>
        <v>0</v>
      </c>
      <c r="X42" s="61">
        <f t="shared" si="13"/>
        <v>0</v>
      </c>
      <c r="Y42" s="61">
        <f t="shared" si="13"/>
        <v>0</v>
      </c>
      <c r="Z42" s="61">
        <f t="shared" si="13"/>
        <v>0</v>
      </c>
      <c r="AA42" s="61">
        <f t="shared" si="13"/>
        <v>0</v>
      </c>
      <c r="AB42" s="61">
        <f t="shared" si="13"/>
        <v>0</v>
      </c>
      <c r="AC42" s="61">
        <f t="shared" si="13"/>
        <v>0</v>
      </c>
      <c r="AD42" s="61">
        <f t="shared" si="13"/>
        <v>0</v>
      </c>
      <c r="AE42" s="61">
        <f t="shared" si="13"/>
        <v>0</v>
      </c>
      <c r="AF42" s="61">
        <f t="shared" si="13"/>
        <v>0</v>
      </c>
      <c r="AG42" s="61">
        <f t="shared" si="13"/>
        <v>0</v>
      </c>
      <c r="AH42" s="61">
        <f t="shared" si="13"/>
        <v>0</v>
      </c>
      <c r="AI42" s="61">
        <f t="shared" si="13"/>
        <v>0</v>
      </c>
      <c r="AJ42" s="61">
        <f t="shared" si="13"/>
        <v>0</v>
      </c>
      <c r="AK42" s="61">
        <f t="shared" si="13"/>
        <v>0</v>
      </c>
      <c r="AL42" s="61">
        <f t="shared" si="13"/>
        <v>0</v>
      </c>
      <c r="AM42" s="61">
        <f t="shared" si="13"/>
        <v>0</v>
      </c>
      <c r="AN42" s="61">
        <f t="shared" si="13"/>
        <v>0</v>
      </c>
      <c r="AO42" s="61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ref="J43:AO43" si="15">J42+J39</f>
        <v>0</v>
      </c>
      <c r="K43" s="61">
        <f t="shared" si="15"/>
        <v>0</v>
      </c>
      <c r="L43" s="61">
        <f>L42+L39</f>
        <v>0</v>
      </c>
      <c r="M43" s="61">
        <f>M42+M39</f>
        <v>0</v>
      </c>
      <c r="N43" s="61">
        <f t="shared" si="15"/>
        <v>0</v>
      </c>
      <c r="O43" s="61">
        <f t="shared" si="15"/>
        <v>0</v>
      </c>
      <c r="P43" s="61">
        <f t="shared" si="15"/>
        <v>0</v>
      </c>
      <c r="Q43" s="61">
        <f t="shared" si="15"/>
        <v>0</v>
      </c>
      <c r="R43" s="61">
        <f t="shared" si="15"/>
        <v>0</v>
      </c>
      <c r="S43" s="61">
        <f t="shared" si="15"/>
        <v>0</v>
      </c>
      <c r="T43" s="61">
        <f t="shared" si="15"/>
        <v>0</v>
      </c>
      <c r="U43" s="61">
        <f t="shared" si="15"/>
        <v>0</v>
      </c>
      <c r="V43" s="61">
        <f t="shared" si="15"/>
        <v>0</v>
      </c>
      <c r="W43" s="61">
        <f t="shared" si="15"/>
        <v>0</v>
      </c>
      <c r="X43" s="61">
        <f t="shared" si="15"/>
        <v>0</v>
      </c>
      <c r="Y43" s="61">
        <f t="shared" si="15"/>
        <v>0</v>
      </c>
      <c r="Z43" s="61">
        <f t="shared" si="15"/>
        <v>0</v>
      </c>
      <c r="AA43" s="61">
        <f t="shared" si="15"/>
        <v>0</v>
      </c>
      <c r="AB43" s="61">
        <f t="shared" si="15"/>
        <v>0</v>
      </c>
      <c r="AC43" s="61">
        <f t="shared" si="15"/>
        <v>0</v>
      </c>
      <c r="AD43" s="61">
        <f t="shared" si="15"/>
        <v>0</v>
      </c>
      <c r="AE43" s="61">
        <f t="shared" si="15"/>
        <v>0</v>
      </c>
      <c r="AF43" s="61">
        <f t="shared" si="15"/>
        <v>0</v>
      </c>
      <c r="AG43" s="61">
        <f t="shared" si="15"/>
        <v>0</v>
      </c>
      <c r="AH43" s="61">
        <f t="shared" si="15"/>
        <v>0</v>
      </c>
      <c r="AI43" s="61">
        <f t="shared" si="15"/>
        <v>0</v>
      </c>
      <c r="AJ43" s="61">
        <f t="shared" si="15"/>
        <v>0</v>
      </c>
      <c r="AK43" s="61">
        <f t="shared" si="15"/>
        <v>0</v>
      </c>
      <c r="AL43" s="61">
        <f t="shared" si="15"/>
        <v>0</v>
      </c>
      <c r="AM43" s="61">
        <f t="shared" si="15"/>
        <v>0</v>
      </c>
      <c r="AN43" s="61">
        <f t="shared" si="15"/>
        <v>0</v>
      </c>
      <c r="AO43" s="61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'TIE-OUT'!N45+RECLASS!L45</f>
        <v>0</v>
      </c>
      <c r="G45" s="68">
        <f>'TIE-OUT'!O45+RECLASS!M45</f>
        <v>0</v>
      </c>
      <c r="H45" s="118">
        <v>0</v>
      </c>
      <c r="I45" s="118">
        <v>0</v>
      </c>
      <c r="J45" s="118">
        <v>0</v>
      </c>
      <c r="K45" s="118">
        <v>0</v>
      </c>
      <c r="L45" s="118">
        <v>0</v>
      </c>
      <c r="M45" s="118">
        <v>0</v>
      </c>
      <c r="N45" s="118">
        <v>0</v>
      </c>
      <c r="O45" s="118">
        <v>0</v>
      </c>
      <c r="P45" s="118">
        <v>0</v>
      </c>
      <c r="Q45" s="118">
        <v>0</v>
      </c>
      <c r="R45" s="118">
        <v>0</v>
      </c>
      <c r="S45" s="118">
        <v>0</v>
      </c>
      <c r="T45" s="118">
        <v>0</v>
      </c>
      <c r="U45" s="118">
        <v>0</v>
      </c>
      <c r="V45" s="118">
        <v>0</v>
      </c>
      <c r="W45" s="118">
        <v>0</v>
      </c>
      <c r="X45" s="118">
        <v>0</v>
      </c>
      <c r="Y45" s="118">
        <v>0</v>
      </c>
      <c r="Z45" s="118">
        <v>0</v>
      </c>
      <c r="AA45" s="118">
        <v>0</v>
      </c>
      <c r="AB45" s="118">
        <v>0</v>
      </c>
      <c r="AC45" s="118">
        <v>0</v>
      </c>
      <c r="AD45" s="118">
        <v>0</v>
      </c>
      <c r="AE45" s="118">
        <v>0</v>
      </c>
      <c r="AF45" s="118">
        <v>0</v>
      </c>
      <c r="AG45" s="118">
        <v>0</v>
      </c>
      <c r="AH45" s="118">
        <v>0</v>
      </c>
      <c r="AI45" s="118">
        <v>0</v>
      </c>
      <c r="AJ45" s="118">
        <v>0</v>
      </c>
      <c r="AK45" s="118">
        <v>0</v>
      </c>
      <c r="AL45" s="118">
        <v>0</v>
      </c>
      <c r="AM45" s="118">
        <v>0</v>
      </c>
      <c r="AN45" s="118">
        <v>0</v>
      </c>
      <c r="AO45" s="118"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'TIE-OUT'!N47+RECLASS!L47</f>
        <v>0</v>
      </c>
      <c r="G47" s="38">
        <f>'TIE-OUT'!O47+RECLASS!M47</f>
        <v>0</v>
      </c>
      <c r="H47" s="118">
        <v>0</v>
      </c>
      <c r="I47" s="118">
        <v>0</v>
      </c>
      <c r="J47" s="118">
        <v>0</v>
      </c>
      <c r="K47" s="118">
        <v>0</v>
      </c>
      <c r="L47" s="118">
        <v>0</v>
      </c>
      <c r="M47" s="118">
        <v>0</v>
      </c>
      <c r="N47" s="118">
        <v>0</v>
      </c>
      <c r="O47" s="118">
        <v>0</v>
      </c>
      <c r="P47" s="118">
        <v>0</v>
      </c>
      <c r="Q47" s="118">
        <v>0</v>
      </c>
      <c r="R47" s="118">
        <v>0</v>
      </c>
      <c r="S47" s="118">
        <v>0</v>
      </c>
      <c r="T47" s="118">
        <v>0</v>
      </c>
      <c r="U47" s="118">
        <v>0</v>
      </c>
      <c r="V47" s="118">
        <v>0</v>
      </c>
      <c r="W47" s="118">
        <v>0</v>
      </c>
      <c r="X47" s="118">
        <v>0</v>
      </c>
      <c r="Y47" s="118">
        <v>0</v>
      </c>
      <c r="Z47" s="118">
        <v>0</v>
      </c>
      <c r="AA47" s="118">
        <v>0</v>
      </c>
      <c r="AB47" s="118">
        <v>0</v>
      </c>
      <c r="AC47" s="118">
        <v>0</v>
      </c>
      <c r="AD47" s="118">
        <v>0</v>
      </c>
      <c r="AE47" s="118">
        <v>0</v>
      </c>
      <c r="AF47" s="118">
        <v>0</v>
      </c>
      <c r="AG47" s="118">
        <v>0</v>
      </c>
      <c r="AH47" s="118">
        <v>0</v>
      </c>
      <c r="AI47" s="118">
        <v>0</v>
      </c>
      <c r="AJ47" s="118">
        <v>0</v>
      </c>
      <c r="AK47" s="118">
        <v>0</v>
      </c>
      <c r="AL47" s="118">
        <v>0</v>
      </c>
      <c r="AM47" s="118">
        <v>0</v>
      </c>
      <c r="AN47" s="118">
        <v>0</v>
      </c>
      <c r="AO47" s="118"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'TIE-OUT'!N49+RECLASS!L49</f>
        <v>0</v>
      </c>
      <c r="G49" s="38">
        <f>'TIE-OUT'!O49+RECLASS!M49</f>
        <v>0</v>
      </c>
      <c r="H49" s="118">
        <v>0</v>
      </c>
      <c r="I49" s="118">
        <v>0</v>
      </c>
      <c r="J49" s="118">
        <v>0</v>
      </c>
      <c r="K49" s="118">
        <v>0</v>
      </c>
      <c r="L49" s="118">
        <v>0</v>
      </c>
      <c r="M49" s="118">
        <v>0</v>
      </c>
      <c r="N49" s="118">
        <v>0</v>
      </c>
      <c r="O49" s="118">
        <v>0</v>
      </c>
      <c r="P49" s="118">
        <v>0</v>
      </c>
      <c r="Q49" s="118">
        <v>0</v>
      </c>
      <c r="R49" s="118">
        <v>0</v>
      </c>
      <c r="S49" s="118">
        <v>0</v>
      </c>
      <c r="T49" s="118">
        <v>0</v>
      </c>
      <c r="U49" s="118">
        <v>0</v>
      </c>
      <c r="V49" s="118">
        <v>0</v>
      </c>
      <c r="W49" s="118">
        <v>0</v>
      </c>
      <c r="X49" s="118">
        <v>0</v>
      </c>
      <c r="Y49" s="118">
        <v>0</v>
      </c>
      <c r="Z49" s="118">
        <v>0</v>
      </c>
      <c r="AA49" s="118">
        <v>0</v>
      </c>
      <c r="AB49" s="118">
        <v>0</v>
      </c>
      <c r="AC49" s="118">
        <v>0</v>
      </c>
      <c r="AD49" s="118">
        <v>0</v>
      </c>
      <c r="AE49" s="118">
        <v>0</v>
      </c>
      <c r="AF49" s="118">
        <v>0</v>
      </c>
      <c r="AG49" s="118">
        <v>0</v>
      </c>
      <c r="AH49" s="118">
        <v>0</v>
      </c>
      <c r="AI49" s="118">
        <v>0</v>
      </c>
      <c r="AJ49" s="118">
        <v>0</v>
      </c>
      <c r="AK49" s="118">
        <v>0</v>
      </c>
      <c r="AL49" s="118">
        <v>0</v>
      </c>
      <c r="AM49" s="118">
        <v>0</v>
      </c>
      <c r="AN49" s="118">
        <v>0</v>
      </c>
      <c r="AO49" s="118"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'TIE-OUT'!N51+RECLASS!L51</f>
        <v>0</v>
      </c>
      <c r="G51" s="38">
        <f>'TIE-OUT'!O51+RECLASS!M51</f>
        <v>0</v>
      </c>
      <c r="H51" s="118">
        <v>0</v>
      </c>
      <c r="I51" s="118">
        <v>0</v>
      </c>
      <c r="J51" s="118">
        <v>0</v>
      </c>
      <c r="K51" s="118">
        <v>0</v>
      </c>
      <c r="L51" s="118">
        <v>0</v>
      </c>
      <c r="M51" s="118">
        <v>0</v>
      </c>
      <c r="N51" s="118">
        <v>0</v>
      </c>
      <c r="O51" s="118">
        <v>0</v>
      </c>
      <c r="P51" s="118">
        <v>0</v>
      </c>
      <c r="Q51" s="118">
        <v>0</v>
      </c>
      <c r="R51" s="118">
        <v>0</v>
      </c>
      <c r="S51" s="118">
        <v>0</v>
      </c>
      <c r="T51" s="118">
        <v>0</v>
      </c>
      <c r="U51" s="118">
        <v>0</v>
      </c>
      <c r="V51" s="118">
        <v>0</v>
      </c>
      <c r="W51" s="118">
        <v>0</v>
      </c>
      <c r="X51" s="118">
        <v>0</v>
      </c>
      <c r="Y51" s="118">
        <v>0</v>
      </c>
      <c r="Z51" s="118">
        <v>0</v>
      </c>
      <c r="AA51" s="118">
        <v>0</v>
      </c>
      <c r="AB51" s="118">
        <v>0</v>
      </c>
      <c r="AC51" s="118">
        <v>0</v>
      </c>
      <c r="AD51" s="118">
        <v>0</v>
      </c>
      <c r="AE51" s="118">
        <v>0</v>
      </c>
      <c r="AF51" s="118">
        <v>0</v>
      </c>
      <c r="AG51" s="118">
        <v>0</v>
      </c>
      <c r="AH51" s="118">
        <v>0</v>
      </c>
      <c r="AI51" s="118">
        <v>0</v>
      </c>
      <c r="AJ51" s="118">
        <v>0</v>
      </c>
      <c r="AK51" s="118">
        <v>0</v>
      </c>
      <c r="AL51" s="118">
        <v>0</v>
      </c>
      <c r="AM51" s="118">
        <v>0</v>
      </c>
      <c r="AN51" s="118">
        <v>0</v>
      </c>
      <c r="AO51" s="118"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'TIE-OUT'!N54+RECLASS!L54</f>
        <v>0</v>
      </c>
      <c r="G54" s="68">
        <f>'TIE-OUT'!O54+RECLASS!M54</f>
        <v>0</v>
      </c>
      <c r="H54" s="118">
        <v>0</v>
      </c>
      <c r="I54" s="118">
        <v>0</v>
      </c>
      <c r="J54" s="118">
        <v>0</v>
      </c>
      <c r="K54" s="118">
        <v>0</v>
      </c>
      <c r="L54" s="118">
        <v>0</v>
      </c>
      <c r="M54" s="118">
        <v>0</v>
      </c>
      <c r="N54" s="118">
        <v>0</v>
      </c>
      <c r="O54" s="118">
        <v>0</v>
      </c>
      <c r="P54" s="118">
        <v>0</v>
      </c>
      <c r="Q54" s="118">
        <v>0</v>
      </c>
      <c r="R54" s="118">
        <v>0</v>
      </c>
      <c r="S54" s="118">
        <v>0</v>
      </c>
      <c r="T54" s="118">
        <v>0</v>
      </c>
      <c r="U54" s="118">
        <v>0</v>
      </c>
      <c r="V54" s="118">
        <v>0</v>
      </c>
      <c r="W54" s="118">
        <v>0</v>
      </c>
      <c r="X54" s="118">
        <v>0</v>
      </c>
      <c r="Y54" s="118">
        <v>0</v>
      </c>
      <c r="Z54" s="118">
        <v>0</v>
      </c>
      <c r="AA54" s="118">
        <v>0</v>
      </c>
      <c r="AB54" s="118">
        <v>0</v>
      </c>
      <c r="AC54" s="118">
        <v>0</v>
      </c>
      <c r="AD54" s="118">
        <v>0</v>
      </c>
      <c r="AE54" s="118">
        <v>0</v>
      </c>
      <c r="AF54" s="118">
        <v>0</v>
      </c>
      <c r="AG54" s="118">
        <v>0</v>
      </c>
      <c r="AH54" s="118">
        <v>0</v>
      </c>
      <c r="AI54" s="118">
        <v>0</v>
      </c>
      <c r="AJ54" s="118">
        <v>0</v>
      </c>
      <c r="AK54" s="118">
        <v>0</v>
      </c>
      <c r="AL54" s="118">
        <v>0</v>
      </c>
      <c r="AM54" s="118">
        <v>0</v>
      </c>
      <c r="AN54" s="118">
        <v>0</v>
      </c>
      <c r="AO54" s="118"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'TIE-OUT'!N55+RECLASS!L55</f>
        <v>0</v>
      </c>
      <c r="G55" s="82">
        <f>'TIE-OUT'!O55+RECLASS!M55</f>
        <v>0</v>
      </c>
      <c r="H55" s="118">
        <v>0</v>
      </c>
      <c r="I55" s="118">
        <v>0</v>
      </c>
      <c r="J55" s="118">
        <v>0</v>
      </c>
      <c r="K55" s="118">
        <v>0</v>
      </c>
      <c r="L55" s="118">
        <v>0</v>
      </c>
      <c r="M55" s="118">
        <v>0</v>
      </c>
      <c r="N55" s="118">
        <v>0</v>
      </c>
      <c r="O55" s="118">
        <v>0</v>
      </c>
      <c r="P55" s="118">
        <v>0</v>
      </c>
      <c r="Q55" s="118">
        <v>0</v>
      </c>
      <c r="R55" s="118">
        <v>0</v>
      </c>
      <c r="S55" s="118">
        <v>0</v>
      </c>
      <c r="T55" s="118">
        <v>0</v>
      </c>
      <c r="U55" s="118">
        <v>0</v>
      </c>
      <c r="V55" s="118">
        <v>0</v>
      </c>
      <c r="W55" s="118">
        <v>0</v>
      </c>
      <c r="X55" s="118">
        <v>0</v>
      </c>
      <c r="Y55" s="118">
        <v>0</v>
      </c>
      <c r="Z55" s="118">
        <v>0</v>
      </c>
      <c r="AA55" s="118">
        <v>0</v>
      </c>
      <c r="AB55" s="118">
        <v>0</v>
      </c>
      <c r="AC55" s="118">
        <v>0</v>
      </c>
      <c r="AD55" s="118">
        <v>0</v>
      </c>
      <c r="AE55" s="118">
        <v>0</v>
      </c>
      <c r="AF55" s="118">
        <v>0</v>
      </c>
      <c r="AG55" s="118">
        <v>0</v>
      </c>
      <c r="AH55" s="118">
        <v>0</v>
      </c>
      <c r="AI55" s="118">
        <v>0</v>
      </c>
      <c r="AJ55" s="118">
        <v>0</v>
      </c>
      <c r="AK55" s="118">
        <v>0</v>
      </c>
      <c r="AL55" s="118">
        <v>0</v>
      </c>
      <c r="AM55" s="118">
        <v>0</v>
      </c>
      <c r="AN55" s="118">
        <v>0</v>
      </c>
      <c r="AO55" s="118"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61">
        <f t="shared" si="16"/>
        <v>0</v>
      </c>
      <c r="J56" s="61">
        <f t="shared" ref="J56:AO56" si="17">SUM(J54:J55)</f>
        <v>0</v>
      </c>
      <c r="K56" s="61">
        <f t="shared" si="17"/>
        <v>0</v>
      </c>
      <c r="L56" s="61">
        <f>SUM(L54:L55)</f>
        <v>0</v>
      </c>
      <c r="M56" s="61">
        <f>SUM(M54:M55)</f>
        <v>0</v>
      </c>
      <c r="N56" s="61">
        <f t="shared" si="17"/>
        <v>0</v>
      </c>
      <c r="O56" s="61">
        <f t="shared" si="17"/>
        <v>0</v>
      </c>
      <c r="P56" s="61">
        <f t="shared" si="17"/>
        <v>0</v>
      </c>
      <c r="Q56" s="61">
        <f t="shared" si="17"/>
        <v>0</v>
      </c>
      <c r="R56" s="61">
        <f t="shared" si="17"/>
        <v>0</v>
      </c>
      <c r="S56" s="61">
        <f t="shared" si="17"/>
        <v>0</v>
      </c>
      <c r="T56" s="61">
        <f t="shared" si="17"/>
        <v>0</v>
      </c>
      <c r="U56" s="61">
        <f t="shared" si="17"/>
        <v>0</v>
      </c>
      <c r="V56" s="61">
        <f t="shared" si="17"/>
        <v>0</v>
      </c>
      <c r="W56" s="61">
        <f t="shared" si="17"/>
        <v>0</v>
      </c>
      <c r="X56" s="61">
        <f t="shared" si="17"/>
        <v>0</v>
      </c>
      <c r="Y56" s="61">
        <f t="shared" si="17"/>
        <v>0</v>
      </c>
      <c r="Z56" s="61">
        <f t="shared" si="17"/>
        <v>0</v>
      </c>
      <c r="AA56" s="61">
        <f t="shared" si="17"/>
        <v>0</v>
      </c>
      <c r="AB56" s="61">
        <f t="shared" si="17"/>
        <v>0</v>
      </c>
      <c r="AC56" s="61">
        <f t="shared" si="17"/>
        <v>0</v>
      </c>
      <c r="AD56" s="61">
        <f t="shared" si="17"/>
        <v>0</v>
      </c>
      <c r="AE56" s="61">
        <f t="shared" si="17"/>
        <v>0</v>
      </c>
      <c r="AF56" s="61">
        <f t="shared" si="17"/>
        <v>0</v>
      </c>
      <c r="AG56" s="61">
        <f t="shared" si="17"/>
        <v>0</v>
      </c>
      <c r="AH56" s="61">
        <f t="shared" si="17"/>
        <v>0</v>
      </c>
      <c r="AI56" s="61">
        <f t="shared" si="17"/>
        <v>0</v>
      </c>
      <c r="AJ56" s="61">
        <f t="shared" si="17"/>
        <v>0</v>
      </c>
      <c r="AK56" s="61">
        <f t="shared" si="17"/>
        <v>0</v>
      </c>
      <c r="AL56" s="61">
        <f t="shared" si="17"/>
        <v>0</v>
      </c>
      <c r="AM56" s="61">
        <f t="shared" si="17"/>
        <v>0</v>
      </c>
      <c r="AN56" s="61">
        <f t="shared" si="17"/>
        <v>0</v>
      </c>
      <c r="AO56" s="61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'TIE-OUT'!N59+RECLASS!L59</f>
        <v>0</v>
      </c>
      <c r="G59" s="68">
        <f>'TIE-OUT'!O59+RECLASS!M59</f>
        <v>0</v>
      </c>
      <c r="H59" s="118">
        <v>0</v>
      </c>
      <c r="I59" s="118">
        <v>0</v>
      </c>
      <c r="J59" s="118">
        <v>0</v>
      </c>
      <c r="K59" s="118">
        <v>0</v>
      </c>
      <c r="L59" s="118">
        <v>0</v>
      </c>
      <c r="M59" s="118">
        <v>0</v>
      </c>
      <c r="N59" s="118">
        <v>0</v>
      </c>
      <c r="O59" s="118">
        <v>0</v>
      </c>
      <c r="P59" s="118">
        <v>0</v>
      </c>
      <c r="Q59" s="118">
        <v>0</v>
      </c>
      <c r="R59" s="118">
        <v>0</v>
      </c>
      <c r="S59" s="118">
        <v>0</v>
      </c>
      <c r="T59" s="118">
        <v>0</v>
      </c>
      <c r="U59" s="118">
        <v>0</v>
      </c>
      <c r="V59" s="118">
        <v>0</v>
      </c>
      <c r="W59" s="118">
        <v>0</v>
      </c>
      <c r="X59" s="118">
        <v>0</v>
      </c>
      <c r="Y59" s="118">
        <v>0</v>
      </c>
      <c r="Z59" s="118">
        <v>0</v>
      </c>
      <c r="AA59" s="118">
        <v>0</v>
      </c>
      <c r="AB59" s="118">
        <v>0</v>
      </c>
      <c r="AC59" s="118">
        <v>0</v>
      </c>
      <c r="AD59" s="118">
        <v>0</v>
      </c>
      <c r="AE59" s="118">
        <v>0</v>
      </c>
      <c r="AF59" s="118">
        <v>0</v>
      </c>
      <c r="AG59" s="118">
        <v>0</v>
      </c>
      <c r="AH59" s="118">
        <v>0</v>
      </c>
      <c r="AI59" s="118">
        <v>0</v>
      </c>
      <c r="AJ59" s="118">
        <v>0</v>
      </c>
      <c r="AK59" s="118">
        <v>0</v>
      </c>
      <c r="AL59" s="118">
        <v>0</v>
      </c>
      <c r="AM59" s="118">
        <v>0</v>
      </c>
      <c r="AN59" s="118">
        <v>0</v>
      </c>
      <c r="AO59" s="118"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'TIE-OUT'!N60+RECLASS!L60</f>
        <v>0</v>
      </c>
      <c r="G60" s="82">
        <f>'TIE-OUT'!O60+RECLASS!M60</f>
        <v>0</v>
      </c>
      <c r="H60" s="118">
        <v>0</v>
      </c>
      <c r="I60" s="118">
        <v>0</v>
      </c>
      <c r="J60" s="118">
        <v>0</v>
      </c>
      <c r="K60" s="118">
        <v>0</v>
      </c>
      <c r="L60" s="118">
        <v>0</v>
      </c>
      <c r="M60" s="118">
        <v>0</v>
      </c>
      <c r="N60" s="118">
        <v>0</v>
      </c>
      <c r="O60" s="118">
        <v>0</v>
      </c>
      <c r="P60" s="118">
        <v>0</v>
      </c>
      <c r="Q60" s="118">
        <v>0</v>
      </c>
      <c r="R60" s="118">
        <v>0</v>
      </c>
      <c r="S60" s="118">
        <v>0</v>
      </c>
      <c r="T60" s="118">
        <v>0</v>
      </c>
      <c r="U60" s="118">
        <v>0</v>
      </c>
      <c r="V60" s="118">
        <v>0</v>
      </c>
      <c r="W60" s="118">
        <v>0</v>
      </c>
      <c r="X60" s="118">
        <v>0</v>
      </c>
      <c r="Y60" s="118">
        <v>0</v>
      </c>
      <c r="Z60" s="118">
        <v>0</v>
      </c>
      <c r="AA60" s="118">
        <v>0</v>
      </c>
      <c r="AB60" s="118">
        <v>0</v>
      </c>
      <c r="AC60" s="118">
        <v>0</v>
      </c>
      <c r="AD60" s="118">
        <v>0</v>
      </c>
      <c r="AE60" s="118">
        <v>0</v>
      </c>
      <c r="AF60" s="118">
        <v>0</v>
      </c>
      <c r="AG60" s="118">
        <v>0</v>
      </c>
      <c r="AH60" s="118">
        <v>0</v>
      </c>
      <c r="AI60" s="118">
        <v>0</v>
      </c>
      <c r="AJ60" s="118">
        <v>0</v>
      </c>
      <c r="AK60" s="118">
        <v>0</v>
      </c>
      <c r="AL60" s="118">
        <v>0</v>
      </c>
      <c r="AM60" s="118">
        <v>0</v>
      </c>
      <c r="AN60" s="118">
        <v>0</v>
      </c>
      <c r="AO60" s="118"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ref="J61:AO61" si="19">SUM(J59:J60)</f>
        <v>0</v>
      </c>
      <c r="K61" s="61">
        <f t="shared" si="19"/>
        <v>0</v>
      </c>
      <c r="L61" s="61">
        <f>SUM(L59:L60)</f>
        <v>0</v>
      </c>
      <c r="M61" s="61">
        <f>SUM(M59:M60)</f>
        <v>0</v>
      </c>
      <c r="N61" s="61">
        <f t="shared" si="19"/>
        <v>0</v>
      </c>
      <c r="O61" s="61">
        <f t="shared" si="19"/>
        <v>0</v>
      </c>
      <c r="P61" s="61">
        <f t="shared" si="19"/>
        <v>0</v>
      </c>
      <c r="Q61" s="61">
        <f t="shared" si="19"/>
        <v>0</v>
      </c>
      <c r="R61" s="61">
        <f t="shared" si="19"/>
        <v>0</v>
      </c>
      <c r="S61" s="61">
        <f t="shared" si="19"/>
        <v>0</v>
      </c>
      <c r="T61" s="61">
        <f t="shared" si="19"/>
        <v>0</v>
      </c>
      <c r="U61" s="61">
        <f t="shared" si="19"/>
        <v>0</v>
      </c>
      <c r="V61" s="61">
        <f t="shared" si="19"/>
        <v>0</v>
      </c>
      <c r="W61" s="61">
        <f t="shared" si="19"/>
        <v>0</v>
      </c>
      <c r="X61" s="61">
        <f t="shared" si="19"/>
        <v>0</v>
      </c>
      <c r="Y61" s="61">
        <f t="shared" si="19"/>
        <v>0</v>
      </c>
      <c r="Z61" s="61">
        <f t="shared" si="19"/>
        <v>0</v>
      </c>
      <c r="AA61" s="61">
        <f t="shared" si="19"/>
        <v>0</v>
      </c>
      <c r="AB61" s="61">
        <f t="shared" si="19"/>
        <v>0</v>
      </c>
      <c r="AC61" s="61">
        <f t="shared" si="19"/>
        <v>0</v>
      </c>
      <c r="AD61" s="61">
        <f t="shared" si="19"/>
        <v>0</v>
      </c>
      <c r="AE61" s="61">
        <f t="shared" si="19"/>
        <v>0</v>
      </c>
      <c r="AF61" s="61">
        <f t="shared" si="19"/>
        <v>0</v>
      </c>
      <c r="AG61" s="61">
        <f t="shared" si="19"/>
        <v>0</v>
      </c>
      <c r="AH61" s="61">
        <f t="shared" si="19"/>
        <v>0</v>
      </c>
      <c r="AI61" s="61">
        <f t="shared" si="19"/>
        <v>0</v>
      </c>
      <c r="AJ61" s="61">
        <f t="shared" si="19"/>
        <v>0</v>
      </c>
      <c r="AK61" s="61">
        <f t="shared" si="19"/>
        <v>0</v>
      </c>
      <c r="AL61" s="61">
        <f t="shared" si="19"/>
        <v>0</v>
      </c>
      <c r="AM61" s="61">
        <f t="shared" si="19"/>
        <v>0</v>
      </c>
      <c r="AN61" s="61">
        <f t="shared" si="19"/>
        <v>0</v>
      </c>
      <c r="AO61" s="61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'TIE-OUT'!N64+RECLASS!L64</f>
        <v>0</v>
      </c>
      <c r="G64" s="68">
        <f>'TIE-OUT'!O64+RECLASS!M64</f>
        <v>0</v>
      </c>
      <c r="H64" s="118">
        <v>0</v>
      </c>
      <c r="I64" s="118">
        <v>0</v>
      </c>
      <c r="J64" s="118">
        <v>0</v>
      </c>
      <c r="K64" s="118">
        <v>0</v>
      </c>
      <c r="L64" s="118">
        <v>0</v>
      </c>
      <c r="M64" s="118">
        <v>0</v>
      </c>
      <c r="N64" s="118">
        <v>0</v>
      </c>
      <c r="O64" s="118">
        <v>0</v>
      </c>
      <c r="P64" s="118">
        <v>0</v>
      </c>
      <c r="Q64" s="118">
        <v>0</v>
      </c>
      <c r="R64" s="118">
        <v>0</v>
      </c>
      <c r="S64" s="118">
        <v>0</v>
      </c>
      <c r="T64" s="118">
        <v>0</v>
      </c>
      <c r="U64" s="118">
        <v>0</v>
      </c>
      <c r="V64" s="118">
        <v>0</v>
      </c>
      <c r="W64" s="118">
        <v>0</v>
      </c>
      <c r="X64" s="118">
        <v>0</v>
      </c>
      <c r="Y64" s="118">
        <v>0</v>
      </c>
      <c r="Z64" s="118">
        <v>0</v>
      </c>
      <c r="AA64" s="118">
        <v>0</v>
      </c>
      <c r="AB64" s="118">
        <v>0</v>
      </c>
      <c r="AC64" s="118">
        <v>0</v>
      </c>
      <c r="AD64" s="118">
        <v>0</v>
      </c>
      <c r="AE64" s="118">
        <v>0</v>
      </c>
      <c r="AF64" s="118">
        <v>0</v>
      </c>
      <c r="AG64" s="118">
        <v>0</v>
      </c>
      <c r="AH64" s="118">
        <v>0</v>
      </c>
      <c r="AI64" s="118">
        <v>0</v>
      </c>
      <c r="AJ64" s="118">
        <v>0</v>
      </c>
      <c r="AK64" s="118">
        <v>0</v>
      </c>
      <c r="AL64" s="118">
        <v>0</v>
      </c>
      <c r="AM64" s="118">
        <v>0</v>
      </c>
      <c r="AN64" s="118">
        <v>0</v>
      </c>
      <c r="AO64" s="118"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'TIE-OUT'!N65+RECLASS!L65</f>
        <v>0</v>
      </c>
      <c r="G65" s="82">
        <f>'TIE-OUT'!O65+RECLASS!M65</f>
        <v>0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118">
        <v>0</v>
      </c>
      <c r="O65" s="118">
        <v>0</v>
      </c>
      <c r="P65" s="118">
        <v>0</v>
      </c>
      <c r="Q65" s="118">
        <v>0</v>
      </c>
      <c r="R65" s="118">
        <v>0</v>
      </c>
      <c r="S65" s="118">
        <v>0</v>
      </c>
      <c r="T65" s="118">
        <v>0</v>
      </c>
      <c r="U65" s="118">
        <v>0</v>
      </c>
      <c r="V65" s="118">
        <v>0</v>
      </c>
      <c r="W65" s="118">
        <v>0</v>
      </c>
      <c r="X65" s="118">
        <v>0</v>
      </c>
      <c r="Y65" s="118">
        <v>0</v>
      </c>
      <c r="Z65" s="118">
        <v>0</v>
      </c>
      <c r="AA65" s="118">
        <v>0</v>
      </c>
      <c r="AB65" s="118">
        <v>0</v>
      </c>
      <c r="AC65" s="118">
        <v>0</v>
      </c>
      <c r="AD65" s="118">
        <v>0</v>
      </c>
      <c r="AE65" s="118">
        <v>0</v>
      </c>
      <c r="AF65" s="118">
        <v>0</v>
      </c>
      <c r="AG65" s="118">
        <v>0</v>
      </c>
      <c r="AH65" s="118">
        <v>0</v>
      </c>
      <c r="AI65" s="118">
        <v>0</v>
      </c>
      <c r="AJ65" s="118">
        <v>0</v>
      </c>
      <c r="AK65" s="118">
        <v>0</v>
      </c>
      <c r="AL65" s="118">
        <v>0</v>
      </c>
      <c r="AM65" s="118">
        <v>0</v>
      </c>
      <c r="AN65" s="118">
        <v>0</v>
      </c>
      <c r="AO65" s="118"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61">
        <f t="shared" si="20"/>
        <v>0</v>
      </c>
      <c r="J66" s="61">
        <f t="shared" ref="J66:AO66" si="21">SUM(J64:J65)</f>
        <v>0</v>
      </c>
      <c r="K66" s="61">
        <f t="shared" si="21"/>
        <v>0</v>
      </c>
      <c r="L66" s="61">
        <f>SUM(L64:L65)</f>
        <v>0</v>
      </c>
      <c r="M66" s="61">
        <f>SUM(M64:M65)</f>
        <v>0</v>
      </c>
      <c r="N66" s="61">
        <f t="shared" si="21"/>
        <v>0</v>
      </c>
      <c r="O66" s="61">
        <f t="shared" si="21"/>
        <v>0</v>
      </c>
      <c r="P66" s="61">
        <f t="shared" si="21"/>
        <v>0</v>
      </c>
      <c r="Q66" s="61">
        <f t="shared" si="21"/>
        <v>0</v>
      </c>
      <c r="R66" s="61">
        <f t="shared" si="21"/>
        <v>0</v>
      </c>
      <c r="S66" s="61">
        <f t="shared" si="21"/>
        <v>0</v>
      </c>
      <c r="T66" s="61">
        <f t="shared" si="21"/>
        <v>0</v>
      </c>
      <c r="U66" s="61">
        <f t="shared" si="21"/>
        <v>0</v>
      </c>
      <c r="V66" s="61">
        <f t="shared" si="21"/>
        <v>0</v>
      </c>
      <c r="W66" s="61">
        <f t="shared" si="21"/>
        <v>0</v>
      </c>
      <c r="X66" s="61">
        <f t="shared" si="21"/>
        <v>0</v>
      </c>
      <c r="Y66" s="61">
        <f t="shared" si="21"/>
        <v>0</v>
      </c>
      <c r="Z66" s="61">
        <f t="shared" si="21"/>
        <v>0</v>
      </c>
      <c r="AA66" s="61">
        <f t="shared" si="21"/>
        <v>0</v>
      </c>
      <c r="AB66" s="61">
        <f t="shared" si="21"/>
        <v>0</v>
      </c>
      <c r="AC66" s="61">
        <f t="shared" si="21"/>
        <v>0</v>
      </c>
      <c r="AD66" s="61">
        <f t="shared" si="21"/>
        <v>0</v>
      </c>
      <c r="AE66" s="61">
        <f t="shared" si="21"/>
        <v>0</v>
      </c>
      <c r="AF66" s="61">
        <f t="shared" si="21"/>
        <v>0</v>
      </c>
      <c r="AG66" s="61">
        <f t="shared" si="21"/>
        <v>0</v>
      </c>
      <c r="AH66" s="61">
        <f t="shared" si="21"/>
        <v>0</v>
      </c>
      <c r="AI66" s="61">
        <f t="shared" si="21"/>
        <v>0</v>
      </c>
      <c r="AJ66" s="61">
        <f t="shared" si="21"/>
        <v>0</v>
      </c>
      <c r="AK66" s="61">
        <f t="shared" si="21"/>
        <v>0</v>
      </c>
      <c r="AL66" s="61">
        <f t="shared" si="21"/>
        <v>0</v>
      </c>
      <c r="AM66" s="61">
        <f t="shared" si="21"/>
        <v>0</v>
      </c>
      <c r="AN66" s="61">
        <f t="shared" si="21"/>
        <v>0</v>
      </c>
      <c r="AO66" s="61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'TIE-OUT'!N70+RECLASS!L70</f>
        <v>0</v>
      </c>
      <c r="G70" s="68">
        <f>'TIE-OUT'!O70+RECLASS!M70</f>
        <v>0</v>
      </c>
      <c r="H70" s="118">
        <v>0</v>
      </c>
      <c r="I70" s="118">
        <v>0</v>
      </c>
      <c r="J70" s="118">
        <v>0</v>
      </c>
      <c r="K70" s="118">
        <v>0</v>
      </c>
      <c r="L70" s="118">
        <v>0</v>
      </c>
      <c r="M70" s="118">
        <v>0</v>
      </c>
      <c r="N70" s="118">
        <v>0</v>
      </c>
      <c r="O70" s="118">
        <v>0</v>
      </c>
      <c r="P70" s="118">
        <v>0</v>
      </c>
      <c r="Q70" s="118">
        <v>0</v>
      </c>
      <c r="R70" s="118">
        <v>0</v>
      </c>
      <c r="S70" s="118">
        <v>0</v>
      </c>
      <c r="T70" s="118">
        <v>0</v>
      </c>
      <c r="U70" s="118">
        <v>0</v>
      </c>
      <c r="V70" s="118">
        <v>0</v>
      </c>
      <c r="W70" s="118">
        <v>0</v>
      </c>
      <c r="X70" s="118">
        <v>0</v>
      </c>
      <c r="Y70" s="118">
        <v>0</v>
      </c>
      <c r="Z70" s="118">
        <v>0</v>
      </c>
      <c r="AA70" s="118">
        <v>0</v>
      </c>
      <c r="AB70" s="118">
        <v>0</v>
      </c>
      <c r="AC70" s="118">
        <v>0</v>
      </c>
      <c r="AD70" s="118">
        <v>0</v>
      </c>
      <c r="AE70" s="118">
        <v>0</v>
      </c>
      <c r="AF70" s="118">
        <v>0</v>
      </c>
      <c r="AG70" s="118">
        <v>0</v>
      </c>
      <c r="AH70" s="118">
        <v>0</v>
      </c>
      <c r="AI70" s="118">
        <v>0</v>
      </c>
      <c r="AJ70" s="118">
        <v>0</v>
      </c>
      <c r="AK70" s="118">
        <v>0</v>
      </c>
      <c r="AL70" s="118">
        <v>0</v>
      </c>
      <c r="AM70" s="118">
        <v>0</v>
      </c>
      <c r="AN70" s="118">
        <v>0</v>
      </c>
      <c r="AO70" s="118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'TIE-OUT'!N71+RECLASS!L71</f>
        <v>0</v>
      </c>
      <c r="G71" s="82">
        <f>'TIE-OUT'!O71+RECLASS!M71</f>
        <v>0</v>
      </c>
      <c r="H71" s="118">
        <v>0</v>
      </c>
      <c r="I71" s="118">
        <v>0</v>
      </c>
      <c r="J71" s="118">
        <v>0</v>
      </c>
      <c r="K71" s="118">
        <v>0</v>
      </c>
      <c r="L71" s="118">
        <v>0</v>
      </c>
      <c r="M71" s="118">
        <v>0</v>
      </c>
      <c r="N71" s="118">
        <v>0</v>
      </c>
      <c r="O71" s="118">
        <v>0</v>
      </c>
      <c r="P71" s="118">
        <v>0</v>
      </c>
      <c r="Q71" s="118">
        <v>0</v>
      </c>
      <c r="R71" s="118">
        <v>0</v>
      </c>
      <c r="S71" s="118">
        <v>0</v>
      </c>
      <c r="T71" s="118">
        <v>0</v>
      </c>
      <c r="U71" s="118">
        <v>0</v>
      </c>
      <c r="V71" s="118">
        <v>0</v>
      </c>
      <c r="W71" s="118">
        <v>0</v>
      </c>
      <c r="X71" s="118">
        <v>0</v>
      </c>
      <c r="Y71" s="118">
        <v>0</v>
      </c>
      <c r="Z71" s="118">
        <v>0</v>
      </c>
      <c r="AA71" s="118">
        <v>0</v>
      </c>
      <c r="AB71" s="118">
        <v>0</v>
      </c>
      <c r="AC71" s="118">
        <v>0</v>
      </c>
      <c r="AD71" s="118">
        <v>0</v>
      </c>
      <c r="AE71" s="118">
        <v>0</v>
      </c>
      <c r="AF71" s="118">
        <v>0</v>
      </c>
      <c r="AG71" s="118">
        <v>0</v>
      </c>
      <c r="AH71" s="118">
        <v>0</v>
      </c>
      <c r="AI71" s="118">
        <v>0</v>
      </c>
      <c r="AJ71" s="118">
        <v>0</v>
      </c>
      <c r="AK71" s="118">
        <v>0</v>
      </c>
      <c r="AL71" s="118">
        <v>0</v>
      </c>
      <c r="AM71" s="118">
        <v>0</v>
      </c>
      <c r="AN71" s="118">
        <v>0</v>
      </c>
      <c r="AO71" s="118"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ref="J72:AO72" si="23">SUM(J70:J71)</f>
        <v>0</v>
      </c>
      <c r="K72" s="61">
        <f t="shared" si="23"/>
        <v>0</v>
      </c>
      <c r="L72" s="61">
        <f>SUM(L70:L71)</f>
        <v>0</v>
      </c>
      <c r="M72" s="61">
        <f>SUM(M70:M71)</f>
        <v>0</v>
      </c>
      <c r="N72" s="61">
        <f t="shared" si="23"/>
        <v>0</v>
      </c>
      <c r="O72" s="61">
        <f t="shared" si="23"/>
        <v>0</v>
      </c>
      <c r="P72" s="61">
        <f t="shared" si="23"/>
        <v>0</v>
      </c>
      <c r="Q72" s="61">
        <f t="shared" si="23"/>
        <v>0</v>
      </c>
      <c r="R72" s="61">
        <f t="shared" si="23"/>
        <v>0</v>
      </c>
      <c r="S72" s="61">
        <f t="shared" si="23"/>
        <v>0</v>
      </c>
      <c r="T72" s="61">
        <f t="shared" si="23"/>
        <v>0</v>
      </c>
      <c r="U72" s="61">
        <f t="shared" si="23"/>
        <v>0</v>
      </c>
      <c r="V72" s="61">
        <f t="shared" si="23"/>
        <v>0</v>
      </c>
      <c r="W72" s="61">
        <f t="shared" si="23"/>
        <v>0</v>
      </c>
      <c r="X72" s="61">
        <f t="shared" si="23"/>
        <v>0</v>
      </c>
      <c r="Y72" s="61">
        <f t="shared" si="23"/>
        <v>0</v>
      </c>
      <c r="Z72" s="61">
        <f t="shared" si="23"/>
        <v>0</v>
      </c>
      <c r="AA72" s="61">
        <f t="shared" si="23"/>
        <v>0</v>
      </c>
      <c r="AB72" s="61">
        <f t="shared" si="23"/>
        <v>0</v>
      </c>
      <c r="AC72" s="61">
        <f t="shared" si="23"/>
        <v>0</v>
      </c>
      <c r="AD72" s="61">
        <f t="shared" si="23"/>
        <v>0</v>
      </c>
      <c r="AE72" s="61">
        <f t="shared" si="23"/>
        <v>0</v>
      </c>
      <c r="AF72" s="61">
        <f t="shared" si="23"/>
        <v>0</v>
      </c>
      <c r="AG72" s="61">
        <f t="shared" si="23"/>
        <v>0</v>
      </c>
      <c r="AH72" s="61">
        <f t="shared" si="23"/>
        <v>0</v>
      </c>
      <c r="AI72" s="61">
        <f t="shared" si="23"/>
        <v>0</v>
      </c>
      <c r="AJ72" s="61">
        <f t="shared" si="23"/>
        <v>0</v>
      </c>
      <c r="AK72" s="61">
        <f t="shared" si="23"/>
        <v>0</v>
      </c>
      <c r="AL72" s="61">
        <f t="shared" si="23"/>
        <v>0</v>
      </c>
      <c r="AM72" s="61">
        <f t="shared" si="23"/>
        <v>0</v>
      </c>
      <c r="AN72" s="61">
        <f t="shared" si="23"/>
        <v>0</v>
      </c>
      <c r="AO72" s="61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'TIE-OUT'!N73+RECLASS!L73</f>
        <v>0</v>
      </c>
      <c r="G73" s="60">
        <f>'TIE-OUT'!O73+RECLASS!M73</f>
        <v>0</v>
      </c>
      <c r="H73" s="118">
        <v>0</v>
      </c>
      <c r="I73" s="118">
        <v>0</v>
      </c>
      <c r="J73" s="118">
        <v>0</v>
      </c>
      <c r="K73" s="118">
        <v>0</v>
      </c>
      <c r="L73" s="118">
        <v>0</v>
      </c>
      <c r="M73" s="118">
        <v>0</v>
      </c>
      <c r="N73" s="118">
        <v>0</v>
      </c>
      <c r="O73" s="118">
        <v>0</v>
      </c>
      <c r="P73" s="118">
        <v>0</v>
      </c>
      <c r="Q73" s="118">
        <v>0</v>
      </c>
      <c r="R73" s="118">
        <v>0</v>
      </c>
      <c r="S73" s="118">
        <v>0</v>
      </c>
      <c r="T73" s="118">
        <v>0</v>
      </c>
      <c r="U73" s="118">
        <v>0</v>
      </c>
      <c r="V73" s="118">
        <v>0</v>
      </c>
      <c r="W73" s="118">
        <v>0</v>
      </c>
      <c r="X73" s="118">
        <v>0</v>
      </c>
      <c r="Y73" s="118">
        <v>0</v>
      </c>
      <c r="Z73" s="118">
        <v>0</v>
      </c>
      <c r="AA73" s="118">
        <v>0</v>
      </c>
      <c r="AB73" s="118">
        <v>0</v>
      </c>
      <c r="AC73" s="118">
        <v>0</v>
      </c>
      <c r="AD73" s="118">
        <v>0</v>
      </c>
      <c r="AE73" s="118">
        <v>0</v>
      </c>
      <c r="AF73" s="118">
        <v>0</v>
      </c>
      <c r="AG73" s="118">
        <v>0</v>
      </c>
      <c r="AH73" s="118">
        <v>0</v>
      </c>
      <c r="AI73" s="118">
        <v>0</v>
      </c>
      <c r="AJ73" s="118">
        <v>0</v>
      </c>
      <c r="AK73" s="118">
        <v>0</v>
      </c>
      <c r="AL73" s="118">
        <v>0</v>
      </c>
      <c r="AM73" s="118">
        <v>0</v>
      </c>
      <c r="AN73" s="118">
        <v>0</v>
      </c>
      <c r="AO73" s="118"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'TIE-OUT'!N74+RECLASS!L74</f>
        <v>0</v>
      </c>
      <c r="G74" s="60">
        <f>'TIE-OUT'!O74+RECLASS!M74</f>
        <v>0</v>
      </c>
      <c r="H74" s="118">
        <v>0</v>
      </c>
      <c r="I74" s="118">
        <v>0</v>
      </c>
      <c r="J74" s="118">
        <v>0</v>
      </c>
      <c r="K74" s="118">
        <v>0</v>
      </c>
      <c r="L74" s="118">
        <v>0</v>
      </c>
      <c r="M74" s="118">
        <v>0</v>
      </c>
      <c r="N74" s="118">
        <v>0</v>
      </c>
      <c r="O74" s="118">
        <v>0</v>
      </c>
      <c r="P74" s="118">
        <v>0</v>
      </c>
      <c r="Q74" s="118">
        <v>0</v>
      </c>
      <c r="R74" s="118">
        <v>0</v>
      </c>
      <c r="S74" s="118">
        <v>0</v>
      </c>
      <c r="T74" s="118">
        <v>0</v>
      </c>
      <c r="U74" s="118">
        <v>0</v>
      </c>
      <c r="V74" s="118">
        <v>0</v>
      </c>
      <c r="W74" s="118">
        <v>0</v>
      </c>
      <c r="X74" s="118">
        <v>0</v>
      </c>
      <c r="Y74" s="118">
        <v>0</v>
      </c>
      <c r="Z74" s="118">
        <v>0</v>
      </c>
      <c r="AA74" s="118">
        <v>0</v>
      </c>
      <c r="AB74" s="118">
        <v>0</v>
      </c>
      <c r="AC74" s="118">
        <v>0</v>
      </c>
      <c r="AD74" s="118">
        <v>0</v>
      </c>
      <c r="AE74" s="118">
        <v>0</v>
      </c>
      <c r="AF74" s="118">
        <v>0</v>
      </c>
      <c r="AG74" s="118">
        <v>0</v>
      </c>
      <c r="AH74" s="118">
        <v>0</v>
      </c>
      <c r="AI74" s="118">
        <v>0</v>
      </c>
      <c r="AJ74" s="118">
        <v>0</v>
      </c>
      <c r="AK74" s="118">
        <v>0</v>
      </c>
      <c r="AL74" s="118">
        <v>0</v>
      </c>
      <c r="AM74" s="118">
        <v>0</v>
      </c>
      <c r="AN74" s="118">
        <v>0</v>
      </c>
      <c r="AO74" s="118"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'TIE-OUT'!N75+RECLASS!L75</f>
        <v>0</v>
      </c>
      <c r="G75" s="60">
        <f>'TIE-OUT'!O75+RECLASS!M75</f>
        <v>0</v>
      </c>
      <c r="H75" s="118">
        <v>0</v>
      </c>
      <c r="I75" s="118">
        <v>0</v>
      </c>
      <c r="J75" s="118">
        <v>0</v>
      </c>
      <c r="K75" s="118">
        <v>0</v>
      </c>
      <c r="L75" s="118">
        <v>0</v>
      </c>
      <c r="M75" s="118">
        <v>0</v>
      </c>
      <c r="N75" s="118">
        <v>0</v>
      </c>
      <c r="O75" s="118">
        <v>0</v>
      </c>
      <c r="P75" s="118">
        <v>0</v>
      </c>
      <c r="Q75" s="118">
        <v>0</v>
      </c>
      <c r="R75" s="118">
        <v>0</v>
      </c>
      <c r="S75" s="118">
        <v>0</v>
      </c>
      <c r="T75" s="118">
        <v>0</v>
      </c>
      <c r="U75" s="118">
        <v>0</v>
      </c>
      <c r="V75" s="118">
        <v>0</v>
      </c>
      <c r="W75" s="118">
        <v>0</v>
      </c>
      <c r="X75" s="118">
        <v>0</v>
      </c>
      <c r="Y75" s="118">
        <v>0</v>
      </c>
      <c r="Z75" s="118">
        <v>0</v>
      </c>
      <c r="AA75" s="118">
        <v>0</v>
      </c>
      <c r="AB75" s="118">
        <v>0</v>
      </c>
      <c r="AC75" s="118">
        <v>0</v>
      </c>
      <c r="AD75" s="118">
        <v>0</v>
      </c>
      <c r="AE75" s="118">
        <v>0</v>
      </c>
      <c r="AF75" s="118">
        <v>0</v>
      </c>
      <c r="AG75" s="118">
        <v>0</v>
      </c>
      <c r="AH75" s="118">
        <v>0</v>
      </c>
      <c r="AI75" s="118">
        <v>0</v>
      </c>
      <c r="AJ75" s="118">
        <v>0</v>
      </c>
      <c r="AK75" s="118">
        <v>0</v>
      </c>
      <c r="AL75" s="118">
        <v>0</v>
      </c>
      <c r="AM75" s="118">
        <v>0</v>
      </c>
      <c r="AN75" s="118">
        <v>0</v>
      </c>
      <c r="AO75" s="118"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'TIE-OUT'!N76+RECLASS!L76</f>
        <v>0</v>
      </c>
      <c r="G76" s="60">
        <f>'TIE-OUT'!O76+RECLASS!M76</f>
        <v>0</v>
      </c>
      <c r="H76" s="118">
        <v>0</v>
      </c>
      <c r="I76" s="118">
        <v>0</v>
      </c>
      <c r="J76" s="118">
        <v>0</v>
      </c>
      <c r="K76" s="118">
        <v>0</v>
      </c>
      <c r="L76" s="118">
        <v>0</v>
      </c>
      <c r="M76" s="118">
        <v>0</v>
      </c>
      <c r="N76" s="118">
        <v>0</v>
      </c>
      <c r="O76" s="118">
        <v>0</v>
      </c>
      <c r="P76" s="118">
        <v>0</v>
      </c>
      <c r="Q76" s="118">
        <v>0</v>
      </c>
      <c r="R76" s="118">
        <v>0</v>
      </c>
      <c r="S76" s="118">
        <v>0</v>
      </c>
      <c r="T76" s="118">
        <v>0</v>
      </c>
      <c r="U76" s="118">
        <v>0</v>
      </c>
      <c r="V76" s="118">
        <v>0</v>
      </c>
      <c r="W76" s="118">
        <v>0</v>
      </c>
      <c r="X76" s="118">
        <v>0</v>
      </c>
      <c r="Y76" s="118">
        <v>0</v>
      </c>
      <c r="Z76" s="118">
        <v>0</v>
      </c>
      <c r="AA76" s="118">
        <v>0</v>
      </c>
      <c r="AB76" s="118">
        <v>0</v>
      </c>
      <c r="AC76" s="118">
        <v>0</v>
      </c>
      <c r="AD76" s="118">
        <v>0</v>
      </c>
      <c r="AE76" s="118">
        <v>0</v>
      </c>
      <c r="AF76" s="118">
        <v>0</v>
      </c>
      <c r="AG76" s="118">
        <v>0</v>
      </c>
      <c r="AH76" s="118">
        <v>0</v>
      </c>
      <c r="AI76" s="118">
        <v>0</v>
      </c>
      <c r="AJ76" s="118">
        <v>0</v>
      </c>
      <c r="AK76" s="118">
        <v>0</v>
      </c>
      <c r="AL76" s="118">
        <v>0</v>
      </c>
      <c r="AM76" s="118">
        <v>0</v>
      </c>
      <c r="AN76" s="118">
        <v>0</v>
      </c>
      <c r="AO76" s="118"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'TIE-OUT'!N77+RECLASS!L77</f>
        <v>0</v>
      </c>
      <c r="G77" s="60">
        <f>'TIE-OUT'!O77+RECLASS!M77</f>
        <v>0</v>
      </c>
      <c r="H77" s="118">
        <v>0</v>
      </c>
      <c r="I77" s="118">
        <v>0</v>
      </c>
      <c r="J77" s="118">
        <v>0</v>
      </c>
      <c r="K77" s="118">
        <v>0</v>
      </c>
      <c r="L77" s="118">
        <v>0</v>
      </c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18">
        <v>0</v>
      </c>
      <c r="S77" s="118">
        <v>0</v>
      </c>
      <c r="T77" s="118">
        <v>0</v>
      </c>
      <c r="U77" s="118">
        <v>0</v>
      </c>
      <c r="V77" s="118">
        <v>0</v>
      </c>
      <c r="W77" s="118">
        <v>0</v>
      </c>
      <c r="X77" s="118">
        <v>0</v>
      </c>
      <c r="Y77" s="118">
        <v>0</v>
      </c>
      <c r="Z77" s="118">
        <v>0</v>
      </c>
      <c r="AA77" s="118">
        <v>0</v>
      </c>
      <c r="AB77" s="118">
        <v>0</v>
      </c>
      <c r="AC77" s="118">
        <v>0</v>
      </c>
      <c r="AD77" s="118">
        <v>0</v>
      </c>
      <c r="AE77" s="118">
        <v>0</v>
      </c>
      <c r="AF77" s="118">
        <v>0</v>
      </c>
      <c r="AG77" s="118">
        <v>0</v>
      </c>
      <c r="AH77" s="118">
        <v>0</v>
      </c>
      <c r="AI77" s="118">
        <v>0</v>
      </c>
      <c r="AJ77" s="118">
        <v>0</v>
      </c>
      <c r="AK77" s="118">
        <v>0</v>
      </c>
      <c r="AL77" s="118">
        <v>0</v>
      </c>
      <c r="AM77" s="118">
        <v>0</v>
      </c>
      <c r="AN77" s="118">
        <v>0</v>
      </c>
      <c r="AO77" s="118"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'TIE-OUT'!N78+RECLASS!L78</f>
        <v>0</v>
      </c>
      <c r="G78" s="60">
        <f>'TIE-OUT'!O78+RECLASS!M78</f>
        <v>0</v>
      </c>
      <c r="H78" s="118">
        <v>0</v>
      </c>
      <c r="I78" s="118">
        <v>0</v>
      </c>
      <c r="J78" s="118">
        <v>0</v>
      </c>
      <c r="K78" s="118">
        <v>0</v>
      </c>
      <c r="L78" s="118">
        <v>0</v>
      </c>
      <c r="M78" s="118">
        <v>0</v>
      </c>
      <c r="N78" s="118">
        <v>0</v>
      </c>
      <c r="O78" s="118">
        <v>0</v>
      </c>
      <c r="P78" s="118">
        <v>0</v>
      </c>
      <c r="Q78" s="118">
        <v>0</v>
      </c>
      <c r="R78" s="118">
        <v>0</v>
      </c>
      <c r="S78" s="118">
        <v>0</v>
      </c>
      <c r="T78" s="118">
        <v>0</v>
      </c>
      <c r="U78" s="118">
        <v>0</v>
      </c>
      <c r="V78" s="118">
        <v>0</v>
      </c>
      <c r="W78" s="118">
        <v>0</v>
      </c>
      <c r="X78" s="118">
        <v>0</v>
      </c>
      <c r="Y78" s="118">
        <v>0</v>
      </c>
      <c r="Z78" s="118">
        <v>0</v>
      </c>
      <c r="AA78" s="118">
        <v>0</v>
      </c>
      <c r="AB78" s="118">
        <v>0</v>
      </c>
      <c r="AC78" s="118">
        <v>0</v>
      </c>
      <c r="AD78" s="118">
        <v>0</v>
      </c>
      <c r="AE78" s="118">
        <v>0</v>
      </c>
      <c r="AF78" s="118">
        <v>0</v>
      </c>
      <c r="AG78" s="118">
        <v>0</v>
      </c>
      <c r="AH78" s="118">
        <v>0</v>
      </c>
      <c r="AI78" s="118">
        <v>0</v>
      </c>
      <c r="AJ78" s="118">
        <v>0</v>
      </c>
      <c r="AK78" s="118">
        <v>0</v>
      </c>
      <c r="AL78" s="118">
        <v>0</v>
      </c>
      <c r="AM78" s="118">
        <v>0</v>
      </c>
      <c r="AN78" s="118">
        <v>0</v>
      </c>
      <c r="AO78" s="118"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'TIE-OUT'!N79+RECLASS!L79</f>
        <v>0</v>
      </c>
      <c r="G79" s="60">
        <f>'TIE-OUT'!O79+RECLASS!M79</f>
        <v>0</v>
      </c>
      <c r="H79" s="118">
        <v>0</v>
      </c>
      <c r="I79" s="118">
        <v>0</v>
      </c>
      <c r="J79" s="118">
        <v>0</v>
      </c>
      <c r="K79" s="118">
        <v>0</v>
      </c>
      <c r="L79" s="118">
        <v>0</v>
      </c>
      <c r="M79" s="118">
        <v>0</v>
      </c>
      <c r="N79" s="118">
        <v>0</v>
      </c>
      <c r="O79" s="118">
        <v>0</v>
      </c>
      <c r="P79" s="118">
        <v>0</v>
      </c>
      <c r="Q79" s="118">
        <v>0</v>
      </c>
      <c r="R79" s="118">
        <v>0</v>
      </c>
      <c r="S79" s="118">
        <v>0</v>
      </c>
      <c r="T79" s="118">
        <v>0</v>
      </c>
      <c r="U79" s="118">
        <v>0</v>
      </c>
      <c r="V79" s="118">
        <v>0</v>
      </c>
      <c r="W79" s="118">
        <v>0</v>
      </c>
      <c r="X79" s="118">
        <v>0</v>
      </c>
      <c r="Y79" s="118">
        <v>0</v>
      </c>
      <c r="Z79" s="118">
        <v>0</v>
      </c>
      <c r="AA79" s="118">
        <v>0</v>
      </c>
      <c r="AB79" s="118">
        <v>0</v>
      </c>
      <c r="AC79" s="118">
        <v>0</v>
      </c>
      <c r="AD79" s="118">
        <v>0</v>
      </c>
      <c r="AE79" s="118">
        <v>0</v>
      </c>
      <c r="AF79" s="118">
        <v>0</v>
      </c>
      <c r="AG79" s="118">
        <v>0</v>
      </c>
      <c r="AH79" s="118">
        <v>0</v>
      </c>
      <c r="AI79" s="118">
        <v>0</v>
      </c>
      <c r="AJ79" s="118">
        <v>0</v>
      </c>
      <c r="AK79" s="118">
        <v>0</v>
      </c>
      <c r="AL79" s="118">
        <v>0</v>
      </c>
      <c r="AM79" s="118">
        <v>0</v>
      </c>
      <c r="AN79" s="118">
        <v>0</v>
      </c>
      <c r="AO79" s="118"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'TIE-OUT'!N80+RECLASS!L80</f>
        <v>0</v>
      </c>
      <c r="G80" s="60">
        <f>'TIE-OUT'!O80+RECLASS!M80</f>
        <v>0</v>
      </c>
      <c r="H80" s="118">
        <v>0</v>
      </c>
      <c r="I80" s="118">
        <v>0</v>
      </c>
      <c r="J80" s="118">
        <v>0</v>
      </c>
      <c r="K80" s="118">
        <v>0</v>
      </c>
      <c r="L80" s="118">
        <v>0</v>
      </c>
      <c r="M80" s="118">
        <v>0</v>
      </c>
      <c r="N80" s="118">
        <v>0</v>
      </c>
      <c r="O80" s="118">
        <v>0</v>
      </c>
      <c r="P80" s="118">
        <v>0</v>
      </c>
      <c r="Q80" s="118">
        <v>0</v>
      </c>
      <c r="R80" s="118">
        <v>0</v>
      </c>
      <c r="S80" s="118">
        <v>0</v>
      </c>
      <c r="T80" s="118">
        <v>0</v>
      </c>
      <c r="U80" s="118">
        <v>0</v>
      </c>
      <c r="V80" s="118">
        <v>0</v>
      </c>
      <c r="W80" s="118">
        <v>0</v>
      </c>
      <c r="X80" s="118">
        <v>0</v>
      </c>
      <c r="Y80" s="118">
        <v>0</v>
      </c>
      <c r="Z80" s="118">
        <v>0</v>
      </c>
      <c r="AA80" s="118">
        <v>0</v>
      </c>
      <c r="AB80" s="118">
        <v>0</v>
      </c>
      <c r="AC80" s="118">
        <v>0</v>
      </c>
      <c r="AD80" s="118">
        <v>0</v>
      </c>
      <c r="AE80" s="118">
        <v>0</v>
      </c>
      <c r="AF80" s="118">
        <v>0</v>
      </c>
      <c r="AG80" s="118">
        <v>0</v>
      </c>
      <c r="AH80" s="118">
        <v>0</v>
      </c>
      <c r="AI80" s="118">
        <v>0</v>
      </c>
      <c r="AJ80" s="118">
        <v>0</v>
      </c>
      <c r="AK80" s="118">
        <v>0</v>
      </c>
      <c r="AL80" s="118">
        <v>0</v>
      </c>
      <c r="AM80" s="118">
        <v>0</v>
      </c>
      <c r="AN80" s="118">
        <v>0</v>
      </c>
      <c r="AO80" s="118"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'TIE-OUT'!N81+RECLASS!L81</f>
        <v>0</v>
      </c>
      <c r="G81" s="60">
        <f>'TIE-OUT'!O81+RECLASS!M81</f>
        <v>0</v>
      </c>
      <c r="H81" s="118">
        <v>0</v>
      </c>
      <c r="I81" s="118">
        <v>0</v>
      </c>
      <c r="J81" s="118">
        <v>0</v>
      </c>
      <c r="K81" s="118">
        <v>0</v>
      </c>
      <c r="L81" s="118">
        <v>0</v>
      </c>
      <c r="M81" s="118">
        <v>0</v>
      </c>
      <c r="N81" s="118">
        <v>0</v>
      </c>
      <c r="O81" s="118">
        <v>0</v>
      </c>
      <c r="P81" s="118">
        <v>0</v>
      </c>
      <c r="Q81" s="118">
        <v>0</v>
      </c>
      <c r="R81" s="118">
        <v>0</v>
      </c>
      <c r="S81" s="118">
        <v>0</v>
      </c>
      <c r="T81" s="118">
        <v>0</v>
      </c>
      <c r="U81" s="118">
        <v>0</v>
      </c>
      <c r="V81" s="118">
        <v>0</v>
      </c>
      <c r="W81" s="118">
        <v>0</v>
      </c>
      <c r="X81" s="118">
        <v>0</v>
      </c>
      <c r="Y81" s="118">
        <v>0</v>
      </c>
      <c r="Z81" s="118">
        <v>0</v>
      </c>
      <c r="AA81" s="118">
        <v>0</v>
      </c>
      <c r="AB81" s="118">
        <v>0</v>
      </c>
      <c r="AC81" s="118">
        <v>0</v>
      </c>
      <c r="AD81" s="118">
        <v>0</v>
      </c>
      <c r="AE81" s="118">
        <v>0</v>
      </c>
      <c r="AF81" s="118">
        <v>0</v>
      </c>
      <c r="AG81" s="118">
        <v>0</v>
      </c>
      <c r="AH81" s="118">
        <v>0</v>
      </c>
      <c r="AI81" s="118">
        <v>0</v>
      </c>
      <c r="AJ81" s="118">
        <v>0</v>
      </c>
      <c r="AK81" s="118">
        <v>0</v>
      </c>
      <c r="AL81" s="118">
        <v>0</v>
      </c>
      <c r="AM81" s="118">
        <v>0</v>
      </c>
      <c r="AN81" s="118">
        <v>0</v>
      </c>
      <c r="AO81" s="118"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BY187"/>
  <sheetViews>
    <sheetView zoomScale="75" workbookViewId="0">
      <pane xSplit="3" ySplit="9" topLeftCell="M79" activePane="bottomRight" state="frozen"/>
      <selection activeCell="T9" sqref="T9"/>
      <selection pane="topRight" activeCell="T9" sqref="T9"/>
      <selection pane="bottomLeft" activeCell="T9" sqref="T9"/>
      <selection pane="bottomRight" activeCell="T98" sqref="T9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1" width="15.42578125" customWidth="1"/>
    <col min="22" max="41" width="15.42578125" hidden="1" customWidth="1"/>
    <col min="42" max="6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">
        <v>221</v>
      </c>
      <c r="M8" s="27"/>
      <c r="N8" s="26" t="s">
        <v>222</v>
      </c>
      <c r="O8" s="27"/>
      <c r="P8" s="26" t="s">
        <v>223</v>
      </c>
      <c r="Q8" s="27"/>
      <c r="R8" s="26" t="s">
        <v>224</v>
      </c>
      <c r="S8" s="27"/>
      <c r="T8" s="26" t="s">
        <v>225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13920745</v>
      </c>
      <c r="E11" s="38">
        <f>SUM(G11,I11,K11,M11,O11,Q11,S11,U11,W11,Y11,AA11,AC11,AE11)</f>
        <v>37894908.189999998</v>
      </c>
      <c r="F11" s="60">
        <f>'TIE-OUT'!V11+RECLASS!T11</f>
        <v>0</v>
      </c>
      <c r="G11" s="38">
        <f>'TIE-OUT'!W11+RECLASS!U11</f>
        <v>0</v>
      </c>
      <c r="H11" s="118">
        <f>+Actuals!E444</f>
        <v>14094413</v>
      </c>
      <c r="I11" s="119">
        <f>+Actuals!F444</f>
        <v>38590088.68</v>
      </c>
      <c r="J11" s="118">
        <f>+Actuals!G444</f>
        <v>-239972</v>
      </c>
      <c r="K11" s="119">
        <f>+Actuals!H444</f>
        <v>-794636.36</v>
      </c>
      <c r="L11" s="118">
        <f>+Actuals!I444</f>
        <v>60989</v>
      </c>
      <c r="M11" s="119">
        <f>+Actuals!J444</f>
        <v>171297.78</v>
      </c>
      <c r="N11" s="118">
        <f>+Actuals!K444</f>
        <v>-21258</v>
      </c>
      <c r="O11" s="119">
        <f>+Actuals!L444</f>
        <v>-138251.85</v>
      </c>
      <c r="P11" s="118">
        <v>4366</v>
      </c>
      <c r="Q11" s="119">
        <v>11931.43</v>
      </c>
      <c r="R11" s="118">
        <v>22207</v>
      </c>
      <c r="S11" s="119">
        <v>54478.51</v>
      </c>
      <c r="T11" s="118">
        <f>+Actuals!Q444</f>
        <v>0</v>
      </c>
      <c r="U11" s="119">
        <f>+Actuals!R444</f>
        <v>0</v>
      </c>
      <c r="V11" s="118">
        <f>+Actuals!S444</f>
        <v>0</v>
      </c>
      <c r="W11" s="119">
        <f>+Actuals!T444</f>
        <v>0</v>
      </c>
      <c r="X11" s="118">
        <f>+Actuals!U444</f>
        <v>0</v>
      </c>
      <c r="Y11" s="119">
        <f>+Actuals!V444</f>
        <v>0</v>
      </c>
      <c r="Z11" s="118">
        <f>+Actuals!W444</f>
        <v>0</v>
      </c>
      <c r="AA11" s="119">
        <f>+Actuals!X444</f>
        <v>0</v>
      </c>
      <c r="AB11" s="118">
        <f>+Actuals!Y444</f>
        <v>0</v>
      </c>
      <c r="AC11" s="119">
        <f>+Actuals!Z444</f>
        <v>0</v>
      </c>
      <c r="AD11" s="118">
        <f>+Actuals!AA444</f>
        <v>0</v>
      </c>
      <c r="AE11" s="119">
        <f>+Actuals!AB444</f>
        <v>0</v>
      </c>
      <c r="AF11" s="118">
        <f>+Actuals!AC444</f>
        <v>0</v>
      </c>
      <c r="AG11" s="119">
        <f>+Actuals!AD444</f>
        <v>0</v>
      </c>
      <c r="AH11" s="118">
        <f>+Actuals!AE444</f>
        <v>0</v>
      </c>
      <c r="AI11" s="119">
        <f>+Actuals!AF444</f>
        <v>0</v>
      </c>
      <c r="AJ11" s="118">
        <f>+Actuals!AG444</f>
        <v>0</v>
      </c>
      <c r="AK11" s="119">
        <f>+Actuals!AH444</f>
        <v>0</v>
      </c>
      <c r="AL11" s="118">
        <f>+Actuals!AI444</f>
        <v>0</v>
      </c>
      <c r="AM11" s="119">
        <f>+Actuals!AJ444</f>
        <v>0</v>
      </c>
      <c r="AN11" s="118">
        <f>+Actuals!AK444</f>
        <v>0</v>
      </c>
      <c r="AO11" s="119">
        <f>+Actuals!AL444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-3186873.06</v>
      </c>
      <c r="F12" s="60">
        <f>'TIE-OUT'!V12+RECLASS!T12</f>
        <v>0</v>
      </c>
      <c r="G12" s="38">
        <f>'TIE-OUT'!W12+RECLASS!U12</f>
        <v>-3186873.06</v>
      </c>
      <c r="H12" s="118">
        <f>+Actuals!E445</f>
        <v>0</v>
      </c>
      <c r="I12" s="119">
        <f>+Actuals!F445</f>
        <v>0</v>
      </c>
      <c r="J12" s="118">
        <f>+Actuals!G445</f>
        <v>0</v>
      </c>
      <c r="K12" s="215">
        <f>+Actuals!H445</f>
        <v>0</v>
      </c>
      <c r="L12" s="118">
        <f>+Actuals!I445</f>
        <v>0</v>
      </c>
      <c r="M12" s="215"/>
      <c r="N12" s="118">
        <f>+Actuals!K445</f>
        <v>0</v>
      </c>
      <c r="O12" s="119">
        <f>+Actuals!L445</f>
        <v>0</v>
      </c>
      <c r="P12" s="118">
        <f>+Actuals!M445</f>
        <v>0</v>
      </c>
      <c r="Q12" s="119">
        <f>+Actuals!N445</f>
        <v>0</v>
      </c>
      <c r="R12" s="118">
        <f>+Actuals!O445</f>
        <v>0</v>
      </c>
      <c r="S12" s="119">
        <f>+Actuals!P445</f>
        <v>0</v>
      </c>
      <c r="T12" s="118">
        <f>+Actuals!Q445</f>
        <v>0</v>
      </c>
      <c r="U12" s="119">
        <f>+Actuals!R445</f>
        <v>0</v>
      </c>
      <c r="V12" s="118">
        <f>+Actuals!S445</f>
        <v>0</v>
      </c>
      <c r="W12" s="119">
        <f>+Actuals!T445</f>
        <v>0</v>
      </c>
      <c r="X12" s="118">
        <f>+Actuals!U445</f>
        <v>0</v>
      </c>
      <c r="Y12" s="119">
        <f>+Actuals!V445</f>
        <v>0</v>
      </c>
      <c r="Z12" s="118">
        <f>+Actuals!W445</f>
        <v>0</v>
      </c>
      <c r="AA12" s="119">
        <f>+Actuals!X445</f>
        <v>0</v>
      </c>
      <c r="AB12" s="118">
        <f>+Actuals!Y445</f>
        <v>0</v>
      </c>
      <c r="AC12" s="119">
        <f>+Actuals!Z445</f>
        <v>0</v>
      </c>
      <c r="AD12" s="118">
        <f>+Actuals!AA445</f>
        <v>0</v>
      </c>
      <c r="AE12" s="119">
        <f>+Actuals!AB445</f>
        <v>0</v>
      </c>
      <c r="AF12" s="118">
        <f>+Actuals!AC445</f>
        <v>0</v>
      </c>
      <c r="AG12" s="119">
        <f>+Actuals!AD445</f>
        <v>0</v>
      </c>
      <c r="AH12" s="118">
        <f>+Actuals!AE445</f>
        <v>0</v>
      </c>
      <c r="AI12" s="119">
        <f>+Actuals!AF445</f>
        <v>0</v>
      </c>
      <c r="AJ12" s="118">
        <f>+Actuals!AG445</f>
        <v>0</v>
      </c>
      <c r="AK12" s="119">
        <f>+Actuals!AH445</f>
        <v>0</v>
      </c>
      <c r="AL12" s="118">
        <f>+Actuals!AI445</f>
        <v>0</v>
      </c>
      <c r="AM12" s="119">
        <f>+Actuals!AJ445</f>
        <v>0</v>
      </c>
      <c r="AN12" s="118">
        <f>+Actuals!AK445</f>
        <v>0</v>
      </c>
      <c r="AO12" s="119">
        <f>+Actuals!AL445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15365272</v>
      </c>
      <c r="E13" s="38">
        <f t="shared" si="0"/>
        <v>42696439</v>
      </c>
      <c r="F13" s="60">
        <f>'TIE-OUT'!V13+RECLASS!T13</f>
        <v>0</v>
      </c>
      <c r="G13" s="38">
        <f>'TIE-OUT'!W13+RECLASS!U13</f>
        <v>0</v>
      </c>
      <c r="H13" s="118">
        <f>+Actuals!E446</f>
        <v>429232</v>
      </c>
      <c r="I13" s="119">
        <f>+Actuals!F446</f>
        <v>1157267</v>
      </c>
      <c r="J13" s="118">
        <f>+Actuals!G446</f>
        <v>0</v>
      </c>
      <c r="K13" s="119">
        <f>+Actuals!H446</f>
        <v>0</v>
      </c>
      <c r="L13" s="118">
        <f>+Actuals!I446</f>
        <v>0</v>
      </c>
      <c r="M13" s="119">
        <f>+Actuals!J446</f>
        <v>0</v>
      </c>
      <c r="N13" s="118">
        <f>+Actuals!K446</f>
        <v>14936040</v>
      </c>
      <c r="O13" s="119">
        <f>+Actuals!L446</f>
        <v>41539172</v>
      </c>
      <c r="P13" s="118">
        <f>+Actuals!M446</f>
        <v>0</v>
      </c>
      <c r="Q13" s="119">
        <f>+Actuals!N446</f>
        <v>0</v>
      </c>
      <c r="R13" s="118">
        <f>+Actuals!O446</f>
        <v>0</v>
      </c>
      <c r="S13" s="119">
        <f>+Actuals!P446</f>
        <v>0</v>
      </c>
      <c r="T13" s="118">
        <f>+Actuals!Q446</f>
        <v>0</v>
      </c>
      <c r="U13" s="119">
        <f>+Actuals!R446</f>
        <v>0</v>
      </c>
      <c r="V13" s="118">
        <f>+Actuals!S446</f>
        <v>0</v>
      </c>
      <c r="W13" s="119">
        <f>+Actuals!T446</f>
        <v>0</v>
      </c>
      <c r="X13" s="118">
        <f>+Actuals!U446</f>
        <v>0</v>
      </c>
      <c r="Y13" s="119">
        <f>+Actuals!V446</f>
        <v>0</v>
      </c>
      <c r="Z13" s="118">
        <f>+Actuals!W446</f>
        <v>0</v>
      </c>
      <c r="AA13" s="119">
        <f>+Actuals!X446</f>
        <v>0</v>
      </c>
      <c r="AB13" s="118">
        <f>+Actuals!Y446</f>
        <v>0</v>
      </c>
      <c r="AC13" s="119">
        <f>+Actuals!Z446</f>
        <v>0</v>
      </c>
      <c r="AD13" s="118">
        <f>+Actuals!AA446</f>
        <v>0</v>
      </c>
      <c r="AE13" s="119">
        <f>+Actuals!AB446</f>
        <v>0</v>
      </c>
      <c r="AF13" s="118">
        <f>+Actuals!AC446</f>
        <v>0</v>
      </c>
      <c r="AG13" s="119">
        <f>+Actuals!AD446</f>
        <v>0</v>
      </c>
      <c r="AH13" s="118">
        <f>+Actuals!AE446</f>
        <v>0</v>
      </c>
      <c r="AI13" s="119">
        <f>+Actuals!AF446</f>
        <v>0</v>
      </c>
      <c r="AJ13" s="118">
        <f>+Actuals!AG446</f>
        <v>0</v>
      </c>
      <c r="AK13" s="119">
        <f>+Actuals!AH446</f>
        <v>0</v>
      </c>
      <c r="AL13" s="118">
        <f>+Actuals!AI446</f>
        <v>0</v>
      </c>
      <c r="AM13" s="119">
        <f>+Actuals!AJ446</f>
        <v>0</v>
      </c>
      <c r="AN13" s="118">
        <f>+Actuals!AK446</f>
        <v>0</v>
      </c>
      <c r="AO13" s="119">
        <f>+Actuals!AL446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'TIE-OUT'!V14+RECLASS!T14</f>
        <v>0</v>
      </c>
      <c r="G14" s="38">
        <f>'TIE-OUT'!W14+RECLASS!U14</f>
        <v>0</v>
      </c>
      <c r="H14" s="118">
        <f>+Actuals!E447</f>
        <v>0</v>
      </c>
      <c r="I14" s="119">
        <f>+Actuals!F447</f>
        <v>0</v>
      </c>
      <c r="J14" s="118">
        <f>+Actuals!G447</f>
        <v>0</v>
      </c>
      <c r="K14" s="119">
        <f>+Actuals!H447</f>
        <v>0</v>
      </c>
      <c r="L14" s="118">
        <f>+Actuals!I447</f>
        <v>0</v>
      </c>
      <c r="M14" s="119">
        <f>+Actuals!J447</f>
        <v>0</v>
      </c>
      <c r="N14" s="118">
        <f>+Actuals!K447</f>
        <v>0</v>
      </c>
      <c r="O14" s="119">
        <f>+Actuals!L447</f>
        <v>0</v>
      </c>
      <c r="P14" s="118">
        <f>+Actuals!M447</f>
        <v>0</v>
      </c>
      <c r="Q14" s="119">
        <f>+Actuals!N447</f>
        <v>0</v>
      </c>
      <c r="R14" s="118">
        <f>+Actuals!O447</f>
        <v>0</v>
      </c>
      <c r="S14" s="119">
        <f>+Actuals!P447</f>
        <v>0</v>
      </c>
      <c r="T14" s="118">
        <f>+Actuals!Q447</f>
        <v>0</v>
      </c>
      <c r="U14" s="119">
        <f>+Actuals!R447</f>
        <v>0</v>
      </c>
      <c r="V14" s="118">
        <f>+Actuals!S447</f>
        <v>0</v>
      </c>
      <c r="W14" s="119">
        <f>+Actuals!T447</f>
        <v>0</v>
      </c>
      <c r="X14" s="118">
        <f>+Actuals!U447</f>
        <v>0</v>
      </c>
      <c r="Y14" s="119">
        <f>+Actuals!V447</f>
        <v>0</v>
      </c>
      <c r="Z14" s="118">
        <f>+Actuals!W447</f>
        <v>0</v>
      </c>
      <c r="AA14" s="119">
        <f>+Actuals!X447</f>
        <v>0</v>
      </c>
      <c r="AB14" s="118">
        <f>+Actuals!Y447</f>
        <v>0</v>
      </c>
      <c r="AC14" s="119">
        <f>+Actuals!Z447</f>
        <v>0</v>
      </c>
      <c r="AD14" s="118">
        <f>+Actuals!AA447</f>
        <v>0</v>
      </c>
      <c r="AE14" s="119">
        <f>+Actuals!AB447</f>
        <v>0</v>
      </c>
      <c r="AF14" s="118">
        <f>+Actuals!AC447</f>
        <v>0</v>
      </c>
      <c r="AG14" s="119">
        <f>+Actuals!AD447</f>
        <v>0</v>
      </c>
      <c r="AH14" s="118">
        <f>+Actuals!AE447</f>
        <v>0</v>
      </c>
      <c r="AI14" s="119">
        <f>+Actuals!AF447</f>
        <v>0</v>
      </c>
      <c r="AJ14" s="118">
        <f>+Actuals!AG447</f>
        <v>0</v>
      </c>
      <c r="AK14" s="119">
        <f>+Actuals!AH447</f>
        <v>0</v>
      </c>
      <c r="AL14" s="118">
        <f>+Actuals!AI447</f>
        <v>0</v>
      </c>
      <c r="AM14" s="119">
        <f>+Actuals!AJ447</f>
        <v>0</v>
      </c>
      <c r="AN14" s="118">
        <f>+Actuals!AK447</f>
        <v>0</v>
      </c>
      <c r="AO14" s="119">
        <f>+Actuals!AL447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1876275</v>
      </c>
      <c r="F15" s="81">
        <f>'TIE-OUT'!V15+RECLASS!T15</f>
        <v>0</v>
      </c>
      <c r="G15" s="82">
        <f>'TIE-OUT'!W15+RECLASS!U15</f>
        <v>0</v>
      </c>
      <c r="H15" s="118">
        <f>+Actuals!E448</f>
        <v>0</v>
      </c>
      <c r="I15" s="119">
        <f>+Actuals!F448</f>
        <v>1875810</v>
      </c>
      <c r="J15" s="118">
        <f>+Actuals!G448</f>
        <v>0</v>
      </c>
      <c r="K15" s="119">
        <f>+Actuals!H448</f>
        <v>465</v>
      </c>
      <c r="L15" s="118">
        <f>+Actuals!I448</f>
        <v>0</v>
      </c>
      <c r="M15" s="119">
        <f>+Actuals!J448</f>
        <v>0</v>
      </c>
      <c r="N15" s="118">
        <f>+Actuals!K448</f>
        <v>0</v>
      </c>
      <c r="O15" s="119">
        <f>+Actuals!L448</f>
        <v>0</v>
      </c>
      <c r="P15" s="118">
        <f>+Actuals!M448</f>
        <v>0</v>
      </c>
      <c r="Q15" s="119">
        <f>+Actuals!N448</f>
        <v>0</v>
      </c>
      <c r="R15" s="118">
        <f>+Actuals!O448</f>
        <v>0</v>
      </c>
      <c r="S15" s="119">
        <f>+Actuals!P448</f>
        <v>0</v>
      </c>
      <c r="T15" s="118">
        <f>+Actuals!Q448</f>
        <v>0</v>
      </c>
      <c r="U15" s="119">
        <f>+Actuals!R448</f>
        <v>0</v>
      </c>
      <c r="V15" s="118">
        <f>+Actuals!S448</f>
        <v>0</v>
      </c>
      <c r="W15" s="119">
        <f>+Actuals!T448</f>
        <v>0</v>
      </c>
      <c r="X15" s="118">
        <f>+Actuals!U448</f>
        <v>0</v>
      </c>
      <c r="Y15" s="119">
        <f>+Actuals!V448</f>
        <v>0</v>
      </c>
      <c r="Z15" s="118">
        <f>+Actuals!W448</f>
        <v>0</v>
      </c>
      <c r="AA15" s="119">
        <f>+Actuals!X448</f>
        <v>0</v>
      </c>
      <c r="AB15" s="118">
        <f>+Actuals!Y448</f>
        <v>0</v>
      </c>
      <c r="AC15" s="119">
        <f>+Actuals!Z448</f>
        <v>0</v>
      </c>
      <c r="AD15" s="118">
        <f>+Actuals!AA448</f>
        <v>0</v>
      </c>
      <c r="AE15" s="119">
        <f>+Actuals!AB448</f>
        <v>0</v>
      </c>
      <c r="AF15" s="118">
        <f>+Actuals!AC448</f>
        <v>0</v>
      </c>
      <c r="AG15" s="119">
        <f>+Actuals!AD448</f>
        <v>0</v>
      </c>
      <c r="AH15" s="118">
        <f>+Actuals!AE448</f>
        <v>0</v>
      </c>
      <c r="AI15" s="119">
        <f>+Actuals!AF448</f>
        <v>0</v>
      </c>
      <c r="AJ15" s="118">
        <f>+Actuals!AG448</f>
        <v>0</v>
      </c>
      <c r="AK15" s="119">
        <f>+Actuals!AH448</f>
        <v>0</v>
      </c>
      <c r="AL15" s="118">
        <f>+Actuals!AI448</f>
        <v>0</v>
      </c>
      <c r="AM15" s="119">
        <f>+Actuals!AJ448</f>
        <v>0</v>
      </c>
      <c r="AN15" s="118">
        <f>+Actuals!AK448</f>
        <v>0</v>
      </c>
      <c r="AO15" s="119">
        <f>+Actuals!AL448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29286017</v>
      </c>
      <c r="E16" s="39">
        <f t="shared" si="1"/>
        <v>79280749.129999995</v>
      </c>
      <c r="F16" s="61">
        <f t="shared" si="1"/>
        <v>0</v>
      </c>
      <c r="G16" s="39">
        <f t="shared" si="1"/>
        <v>-3186873.06</v>
      </c>
      <c r="H16" s="61">
        <f t="shared" si="1"/>
        <v>14523645</v>
      </c>
      <c r="I16" s="39">
        <f t="shared" si="1"/>
        <v>41623165.68</v>
      </c>
      <c r="J16" s="61">
        <f t="shared" ref="J16:AO16" si="2">SUM(J11:J15)</f>
        <v>-239972</v>
      </c>
      <c r="K16" s="39">
        <f t="shared" si="2"/>
        <v>-794171.36</v>
      </c>
      <c r="L16" s="61">
        <f>SUM(L11:L15)</f>
        <v>60989</v>
      </c>
      <c r="M16" s="39">
        <f>SUM(M11:M15)</f>
        <v>171297.78</v>
      </c>
      <c r="N16" s="61">
        <f t="shared" si="2"/>
        <v>14914782</v>
      </c>
      <c r="O16" s="39">
        <f t="shared" si="2"/>
        <v>41400920.149999999</v>
      </c>
      <c r="P16" s="61">
        <f t="shared" si="2"/>
        <v>4366</v>
      </c>
      <c r="Q16" s="39">
        <f t="shared" si="2"/>
        <v>11931.43</v>
      </c>
      <c r="R16" s="61">
        <f t="shared" si="2"/>
        <v>22207</v>
      </c>
      <c r="S16" s="39">
        <f t="shared" si="2"/>
        <v>54478.51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-4732344</v>
      </c>
      <c r="E19" s="38">
        <f t="shared" si="3"/>
        <v>-12077345.52</v>
      </c>
      <c r="F19" s="64">
        <f>'TIE-OUT'!V19+RECLASS!T19</f>
        <v>0</v>
      </c>
      <c r="G19" s="68">
        <f>'TIE-OUT'!W19+RECLASS!U19</f>
        <v>0</v>
      </c>
      <c r="H19" s="118">
        <f>+Actuals!E449</f>
        <v>-4564560</v>
      </c>
      <c r="I19" s="119">
        <f>+Actuals!F449</f>
        <v>-11643619.66</v>
      </c>
      <c r="J19" s="118">
        <f>+Actuals!G449</f>
        <v>-130571</v>
      </c>
      <c r="K19" s="119">
        <f>+Actuals!H449</f>
        <v>-335409.28999999998</v>
      </c>
      <c r="L19" s="118">
        <f>+Actuals!I449</f>
        <v>-77125</v>
      </c>
      <c r="M19" s="119">
        <f>+Actuals!J449</f>
        <v>-202596.17</v>
      </c>
      <c r="N19" s="118">
        <f>+Actuals!K449</f>
        <v>70389</v>
      </c>
      <c r="O19" s="119">
        <f>+Actuals!L449</f>
        <v>163404.44</v>
      </c>
      <c r="P19" s="118">
        <v>-3728</v>
      </c>
      <c r="Q19" s="119">
        <v>14278.53</v>
      </c>
      <c r="R19" s="118">
        <v>-25093</v>
      </c>
      <c r="S19" s="119">
        <v>-69346.17</v>
      </c>
      <c r="T19" s="118">
        <v>-1656</v>
      </c>
      <c r="U19" s="119">
        <v>-4057.2</v>
      </c>
      <c r="V19" s="118">
        <f>+Actuals!S449</f>
        <v>0</v>
      </c>
      <c r="W19" s="119">
        <f>+Actuals!T449</f>
        <v>0</v>
      </c>
      <c r="X19" s="118">
        <f>+Actuals!U449</f>
        <v>0</v>
      </c>
      <c r="Y19" s="119">
        <f>+Actuals!V449</f>
        <v>0</v>
      </c>
      <c r="Z19" s="118">
        <f>+Actuals!W449</f>
        <v>0</v>
      </c>
      <c r="AA19" s="119">
        <f>+Actuals!X449</f>
        <v>0</v>
      </c>
      <c r="AB19" s="118">
        <f>+Actuals!Y449</f>
        <v>0</v>
      </c>
      <c r="AC19" s="119">
        <f>+Actuals!Z449</f>
        <v>0</v>
      </c>
      <c r="AD19" s="118">
        <f>+Actuals!AA449</f>
        <v>0</v>
      </c>
      <c r="AE19" s="119">
        <f>+Actuals!AB449</f>
        <v>0</v>
      </c>
      <c r="AF19" s="118">
        <f>+Actuals!AC449</f>
        <v>0</v>
      </c>
      <c r="AG19" s="119">
        <f>+Actuals!AD449</f>
        <v>0</v>
      </c>
      <c r="AH19" s="118">
        <f>+Actuals!AE449</f>
        <v>0</v>
      </c>
      <c r="AI19" s="119">
        <f>+Actuals!AF449</f>
        <v>0</v>
      </c>
      <c r="AJ19" s="118">
        <f>+Actuals!AG449</f>
        <v>0</v>
      </c>
      <c r="AK19" s="119">
        <f>+Actuals!AH449</f>
        <v>0</v>
      </c>
      <c r="AL19" s="118">
        <f>+Actuals!AI449</f>
        <v>0</v>
      </c>
      <c r="AM19" s="119">
        <f>+Actuals!AJ449</f>
        <v>0</v>
      </c>
      <c r="AN19" s="118">
        <f>+Actuals!AK449</f>
        <v>0</v>
      </c>
      <c r="AO19" s="119">
        <f>+Actuals!AL449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1741459.37</v>
      </c>
      <c r="F20" s="60">
        <f>'TIE-OUT'!V20+RECLASS!T20</f>
        <v>0</v>
      </c>
      <c r="G20" s="38">
        <f>'TIE-OUT'!W20+RECLASS!U20</f>
        <v>1741459.37</v>
      </c>
      <c r="H20" s="118">
        <f>+Actuals!E450</f>
        <v>0</v>
      </c>
      <c r="I20" s="119">
        <f>+Actuals!F450</f>
        <v>0</v>
      </c>
      <c r="J20" s="118">
        <f>+Actuals!G450</f>
        <v>0</v>
      </c>
      <c r="K20" s="215">
        <v>0</v>
      </c>
      <c r="L20" s="118">
        <f>+Actuals!I450</f>
        <v>0</v>
      </c>
      <c r="M20" s="215">
        <v>0</v>
      </c>
      <c r="N20" s="118">
        <f>+Actuals!K450</f>
        <v>0</v>
      </c>
      <c r="O20" s="119">
        <f>+Actuals!L450</f>
        <v>0</v>
      </c>
      <c r="P20" s="118">
        <f>+Actuals!M450</f>
        <v>0</v>
      </c>
      <c r="Q20" s="119">
        <f>+Actuals!N450</f>
        <v>0</v>
      </c>
      <c r="R20" s="118">
        <f>+Actuals!O450</f>
        <v>0</v>
      </c>
      <c r="S20" s="119">
        <f>+Actuals!P450</f>
        <v>0</v>
      </c>
      <c r="T20" s="118">
        <f>+Actuals!Q450</f>
        <v>0</v>
      </c>
      <c r="U20" s="119">
        <f>+Actuals!R450</f>
        <v>0</v>
      </c>
      <c r="V20" s="118">
        <f>+Actuals!S450</f>
        <v>0</v>
      </c>
      <c r="W20" s="119">
        <f>+Actuals!T450</f>
        <v>0</v>
      </c>
      <c r="X20" s="118">
        <f>+Actuals!U450</f>
        <v>0</v>
      </c>
      <c r="Y20" s="119">
        <f>+Actuals!V450</f>
        <v>0</v>
      </c>
      <c r="Z20" s="118">
        <f>+Actuals!W450</f>
        <v>0</v>
      </c>
      <c r="AA20" s="119">
        <f>+Actuals!X450</f>
        <v>0</v>
      </c>
      <c r="AB20" s="118">
        <f>+Actuals!Y450</f>
        <v>0</v>
      </c>
      <c r="AC20" s="119">
        <f>+Actuals!Z450</f>
        <v>0</v>
      </c>
      <c r="AD20" s="118">
        <f>+Actuals!AA450</f>
        <v>0</v>
      </c>
      <c r="AE20" s="119">
        <f>+Actuals!AB450</f>
        <v>0</v>
      </c>
      <c r="AF20" s="118">
        <f>+Actuals!AC450</f>
        <v>0</v>
      </c>
      <c r="AG20" s="119">
        <f>+Actuals!AD450</f>
        <v>0</v>
      </c>
      <c r="AH20" s="118">
        <f>+Actuals!AE450</f>
        <v>0</v>
      </c>
      <c r="AI20" s="119">
        <f>+Actuals!AF450</f>
        <v>0</v>
      </c>
      <c r="AJ20" s="118">
        <f>+Actuals!AG450</f>
        <v>0</v>
      </c>
      <c r="AK20" s="119">
        <f>+Actuals!AH450</f>
        <v>0</v>
      </c>
      <c r="AL20" s="118">
        <f>+Actuals!AI450</f>
        <v>0</v>
      </c>
      <c r="AM20" s="119">
        <f>+Actuals!AJ450</f>
        <v>0</v>
      </c>
      <c r="AN20" s="118">
        <f>+Actuals!AK450</f>
        <v>0</v>
      </c>
      <c r="AO20" s="119">
        <f>+Actuals!AL450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-15476079</v>
      </c>
      <c r="E21" s="38">
        <f t="shared" si="3"/>
        <v>-43042838</v>
      </c>
      <c r="F21" s="60">
        <f>'TIE-OUT'!V21+RECLASS!T21</f>
        <v>0</v>
      </c>
      <c r="G21" s="38">
        <f>'TIE-OUT'!W21+RECLASS!U21</f>
        <v>0</v>
      </c>
      <c r="H21" s="118">
        <f>+Actuals!E451</f>
        <v>-19000</v>
      </c>
      <c r="I21" s="119">
        <f>+Actuals!F451</f>
        <v>-50650</v>
      </c>
      <c r="J21" s="118">
        <f>+Actuals!G451</f>
        <v>-2000</v>
      </c>
      <c r="K21" s="119">
        <f>+Actuals!H451</f>
        <v>-5332</v>
      </c>
      <c r="L21" s="118">
        <f>+Actuals!I451</f>
        <v>0</v>
      </c>
      <c r="M21" s="119">
        <f>+Actuals!J451</f>
        <v>0</v>
      </c>
      <c r="N21" s="118">
        <f>+Actuals!K451</f>
        <v>-15455079</v>
      </c>
      <c r="O21" s="119">
        <f>+Actuals!L451</f>
        <v>-42986856</v>
      </c>
      <c r="P21" s="118">
        <f>+Actuals!M451</f>
        <v>0</v>
      </c>
      <c r="Q21" s="119">
        <f>+Actuals!N451</f>
        <v>0</v>
      </c>
      <c r="R21" s="118">
        <f>+Actuals!O451</f>
        <v>0</v>
      </c>
      <c r="S21" s="119">
        <f>+Actuals!P451</f>
        <v>0</v>
      </c>
      <c r="T21" s="118">
        <f>+Actuals!Q451</f>
        <v>0</v>
      </c>
      <c r="U21" s="119">
        <f>+Actuals!R451</f>
        <v>0</v>
      </c>
      <c r="V21" s="118">
        <f>+Actuals!S451</f>
        <v>0</v>
      </c>
      <c r="W21" s="119">
        <f>+Actuals!T451</f>
        <v>0</v>
      </c>
      <c r="X21" s="118">
        <f>+Actuals!U451</f>
        <v>0</v>
      </c>
      <c r="Y21" s="119">
        <f>+Actuals!V451</f>
        <v>0</v>
      </c>
      <c r="Z21" s="118">
        <f>+Actuals!W451</f>
        <v>0</v>
      </c>
      <c r="AA21" s="119">
        <f>+Actuals!X451</f>
        <v>0</v>
      </c>
      <c r="AB21" s="118">
        <f>+Actuals!Y451</f>
        <v>0</v>
      </c>
      <c r="AC21" s="119">
        <f>+Actuals!Z451</f>
        <v>0</v>
      </c>
      <c r="AD21" s="118">
        <f>+Actuals!AA451</f>
        <v>0</v>
      </c>
      <c r="AE21" s="119">
        <f>+Actuals!AB451</f>
        <v>0</v>
      </c>
      <c r="AF21" s="118">
        <f>+Actuals!AC451</f>
        <v>0</v>
      </c>
      <c r="AG21" s="119">
        <f>+Actuals!AD451</f>
        <v>0</v>
      </c>
      <c r="AH21" s="118">
        <f>+Actuals!AE451</f>
        <v>0</v>
      </c>
      <c r="AI21" s="119">
        <f>+Actuals!AF451</f>
        <v>0</v>
      </c>
      <c r="AJ21" s="118">
        <f>+Actuals!AG451</f>
        <v>0</v>
      </c>
      <c r="AK21" s="119">
        <f>+Actuals!AH451</f>
        <v>0</v>
      </c>
      <c r="AL21" s="118">
        <f>+Actuals!AI451</f>
        <v>0</v>
      </c>
      <c r="AM21" s="119">
        <f>+Actuals!AJ451</f>
        <v>0</v>
      </c>
      <c r="AN21" s="118">
        <f>+Actuals!AK451</f>
        <v>0</v>
      </c>
      <c r="AO21" s="119">
        <f>+Actuals!AL451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'TIE-OUT'!V22+RECLASS!T22</f>
        <v>0</v>
      </c>
      <c r="G22" s="38">
        <f>'TIE-OUT'!W22+RECLASS!U22</f>
        <v>0</v>
      </c>
      <c r="H22" s="118">
        <f>+Actuals!E452</f>
        <v>0</v>
      </c>
      <c r="I22" s="119">
        <f>+Actuals!F452</f>
        <v>0</v>
      </c>
      <c r="J22" s="118">
        <f>+Actuals!G452</f>
        <v>0</v>
      </c>
      <c r="K22" s="119">
        <f>+Actuals!H452</f>
        <v>0</v>
      </c>
      <c r="L22" s="118">
        <f>+Actuals!I452</f>
        <v>0</v>
      </c>
      <c r="M22" s="119">
        <f>+Actuals!J452</f>
        <v>0</v>
      </c>
      <c r="N22" s="118">
        <f>+Actuals!K452</f>
        <v>0</v>
      </c>
      <c r="O22" s="119">
        <f>+Actuals!L452</f>
        <v>0</v>
      </c>
      <c r="P22" s="118">
        <f>+Actuals!M452</f>
        <v>0</v>
      </c>
      <c r="Q22" s="119">
        <f>+Actuals!N452</f>
        <v>0</v>
      </c>
      <c r="R22" s="118">
        <f>+Actuals!O452</f>
        <v>0</v>
      </c>
      <c r="S22" s="119">
        <f>+Actuals!P452</f>
        <v>0</v>
      </c>
      <c r="T22" s="118">
        <f>+Actuals!Q452</f>
        <v>0</v>
      </c>
      <c r="U22" s="119">
        <f>+Actuals!R452</f>
        <v>0</v>
      </c>
      <c r="V22" s="118">
        <f>+Actuals!S452</f>
        <v>0</v>
      </c>
      <c r="W22" s="119">
        <f>+Actuals!T452</f>
        <v>0</v>
      </c>
      <c r="X22" s="118">
        <f>+Actuals!U452</f>
        <v>0</v>
      </c>
      <c r="Y22" s="119">
        <f>+Actuals!V452</f>
        <v>0</v>
      </c>
      <c r="Z22" s="118">
        <f>+Actuals!W452</f>
        <v>0</v>
      </c>
      <c r="AA22" s="119">
        <f>+Actuals!X452</f>
        <v>0</v>
      </c>
      <c r="AB22" s="118">
        <f>+Actuals!Y452</f>
        <v>0</v>
      </c>
      <c r="AC22" s="119">
        <f>+Actuals!Z452</f>
        <v>0</v>
      </c>
      <c r="AD22" s="118">
        <f>+Actuals!AA452</f>
        <v>0</v>
      </c>
      <c r="AE22" s="119">
        <f>+Actuals!AB452</f>
        <v>0</v>
      </c>
      <c r="AF22" s="118">
        <f>+Actuals!AC452</f>
        <v>0</v>
      </c>
      <c r="AG22" s="119">
        <f>+Actuals!AD452</f>
        <v>0</v>
      </c>
      <c r="AH22" s="118">
        <f>+Actuals!AE452</f>
        <v>0</v>
      </c>
      <c r="AI22" s="119">
        <f>+Actuals!AF452</f>
        <v>0</v>
      </c>
      <c r="AJ22" s="118">
        <f>+Actuals!AG452</f>
        <v>0</v>
      </c>
      <c r="AK22" s="119">
        <f>+Actuals!AH452</f>
        <v>0</v>
      </c>
      <c r="AL22" s="118">
        <f>+Actuals!AI452</f>
        <v>0</v>
      </c>
      <c r="AM22" s="119">
        <f>+Actuals!AJ452</f>
        <v>0</v>
      </c>
      <c r="AN22" s="118">
        <f>+Actuals!AK452</f>
        <v>0</v>
      </c>
      <c r="AO22" s="119">
        <f>+Actuals!AL452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19392</v>
      </c>
      <c r="E23" s="38">
        <f t="shared" si="3"/>
        <v>49255.679999999993</v>
      </c>
      <c r="F23" s="81">
        <f>'TIE-OUT'!V23+RECLASS!T23</f>
        <v>0</v>
      </c>
      <c r="G23" s="82">
        <f>'TIE-OUT'!W23+RECLASS!U23</f>
        <v>0</v>
      </c>
      <c r="H23" s="118">
        <f>+Actuals!E453</f>
        <v>15521</v>
      </c>
      <c r="I23" s="119">
        <f>+Actuals!F453</f>
        <v>39423.339999999997</v>
      </c>
      <c r="J23" s="118">
        <f>+Actuals!G453</f>
        <v>3871</v>
      </c>
      <c r="K23" s="119">
        <f>+Actuals!H453</f>
        <v>9832.34</v>
      </c>
      <c r="L23" s="118">
        <f>+Actuals!I453</f>
        <v>0</v>
      </c>
      <c r="M23" s="119">
        <f>+Actuals!J453</f>
        <v>0</v>
      </c>
      <c r="N23" s="118">
        <f>+Actuals!K453</f>
        <v>0</v>
      </c>
      <c r="O23" s="119">
        <f>+Actuals!L453</f>
        <v>0</v>
      </c>
      <c r="P23" s="118">
        <f>+Actuals!M453</f>
        <v>0</v>
      </c>
      <c r="Q23" s="119">
        <f>+Actuals!N453</f>
        <v>0</v>
      </c>
      <c r="R23" s="118">
        <f>+Actuals!O453</f>
        <v>0</v>
      </c>
      <c r="S23" s="119">
        <f>+Actuals!P453</f>
        <v>0</v>
      </c>
      <c r="T23" s="118">
        <f>+Actuals!Q453</f>
        <v>0</v>
      </c>
      <c r="U23" s="119">
        <f>+Actuals!R453</f>
        <v>0</v>
      </c>
      <c r="V23" s="118">
        <f>+Actuals!S453</f>
        <v>0</v>
      </c>
      <c r="W23" s="119">
        <f>+Actuals!T453</f>
        <v>0</v>
      </c>
      <c r="X23" s="118">
        <f>+Actuals!U453</f>
        <v>0</v>
      </c>
      <c r="Y23" s="119">
        <f>+Actuals!V453</f>
        <v>0</v>
      </c>
      <c r="Z23" s="118">
        <f>+Actuals!W453</f>
        <v>0</v>
      </c>
      <c r="AA23" s="119">
        <f>+Actuals!X453</f>
        <v>0</v>
      </c>
      <c r="AB23" s="118">
        <f>+Actuals!Y453</f>
        <v>0</v>
      </c>
      <c r="AC23" s="119">
        <f>+Actuals!Z453</f>
        <v>0</v>
      </c>
      <c r="AD23" s="118">
        <f>+Actuals!AA453</f>
        <v>0</v>
      </c>
      <c r="AE23" s="119">
        <f>+Actuals!AB453</f>
        <v>0</v>
      </c>
      <c r="AF23" s="118">
        <f>+Actuals!AC453</f>
        <v>0</v>
      </c>
      <c r="AG23" s="119">
        <f>+Actuals!AD453</f>
        <v>0</v>
      </c>
      <c r="AH23" s="118">
        <f>+Actuals!AE453</f>
        <v>0</v>
      </c>
      <c r="AI23" s="119">
        <f>+Actuals!AF453</f>
        <v>0</v>
      </c>
      <c r="AJ23" s="118">
        <f>+Actuals!AG453</f>
        <v>0</v>
      </c>
      <c r="AK23" s="119">
        <f>+Actuals!AH453</f>
        <v>0</v>
      </c>
      <c r="AL23" s="118">
        <f>+Actuals!AI453</f>
        <v>0</v>
      </c>
      <c r="AM23" s="119">
        <f>+Actuals!AJ453</f>
        <v>0</v>
      </c>
      <c r="AN23" s="118">
        <f>+Actuals!AK453</f>
        <v>0</v>
      </c>
      <c r="AO23" s="119">
        <f>+Actuals!AL453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-20189031</v>
      </c>
      <c r="E24" s="39">
        <f t="shared" si="4"/>
        <v>-53329468.469999999</v>
      </c>
      <c r="F24" s="61">
        <f t="shared" si="4"/>
        <v>0</v>
      </c>
      <c r="G24" s="39">
        <f t="shared" si="4"/>
        <v>1741459.37</v>
      </c>
      <c r="H24" s="61">
        <f t="shared" si="4"/>
        <v>-4568039</v>
      </c>
      <c r="I24" s="39">
        <f t="shared" si="4"/>
        <v>-11654846.32</v>
      </c>
      <c r="J24" s="61">
        <f t="shared" ref="J24:AO24" si="5">SUM(J19:J23)</f>
        <v>-128700</v>
      </c>
      <c r="K24" s="39">
        <f t="shared" si="5"/>
        <v>-330908.94999999995</v>
      </c>
      <c r="L24" s="61">
        <f>SUM(L19:L23)</f>
        <v>-77125</v>
      </c>
      <c r="M24" s="39">
        <f>SUM(M19:M23)</f>
        <v>-202596.17</v>
      </c>
      <c r="N24" s="61">
        <f t="shared" si="5"/>
        <v>-15384690</v>
      </c>
      <c r="O24" s="39">
        <f t="shared" si="5"/>
        <v>-42823451.560000002</v>
      </c>
      <c r="P24" s="61">
        <f t="shared" si="5"/>
        <v>-3728</v>
      </c>
      <c r="Q24" s="39">
        <f t="shared" si="5"/>
        <v>14278.53</v>
      </c>
      <c r="R24" s="61">
        <f t="shared" si="5"/>
        <v>-25093</v>
      </c>
      <c r="S24" s="39">
        <f t="shared" si="5"/>
        <v>-69346.17</v>
      </c>
      <c r="T24" s="61">
        <f t="shared" si="5"/>
        <v>-1656</v>
      </c>
      <c r="U24" s="39">
        <f t="shared" si="5"/>
        <v>-4057.2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9809049</v>
      </c>
      <c r="E27" s="38">
        <f>SUM(G27,I27,K27,M27,O27,Q27,S27,U27,W27,Y27,AA27,AC27,AE27)</f>
        <v>27506921.890000001</v>
      </c>
      <c r="F27" s="64">
        <f>'TIE-OUT'!V27+RECLASS!T27</f>
        <v>0</v>
      </c>
      <c r="G27" s="68">
        <f>'TIE-OUT'!W27+RECLASS!U27</f>
        <v>0</v>
      </c>
      <c r="H27" s="118">
        <f>+Actuals!E454</f>
        <v>9231229</v>
      </c>
      <c r="I27" s="119">
        <f>+Actuals!F454</f>
        <v>25897214.210000001</v>
      </c>
      <c r="J27" s="118">
        <f>+Actuals!G454</f>
        <v>580194</v>
      </c>
      <c r="K27" s="119">
        <f>+Actuals!H454</f>
        <v>1616374.29</v>
      </c>
      <c r="L27" s="118">
        <f>+Actuals!I454</f>
        <v>44257</v>
      </c>
      <c r="M27" s="119">
        <f>+Actuals!J454</f>
        <v>124020.06</v>
      </c>
      <c r="N27" s="118">
        <f>+Actuals!K454</f>
        <v>-55715</v>
      </c>
      <c r="O27" s="119">
        <f>+Actuals!L454</f>
        <v>-156146.43</v>
      </c>
      <c r="P27" s="118">
        <f>+Actuals!M454</f>
        <v>0</v>
      </c>
      <c r="Q27" s="119">
        <f>+Actuals!N454</f>
        <v>0</v>
      </c>
      <c r="R27" s="118">
        <v>5772</v>
      </c>
      <c r="S27" s="119">
        <v>16176.78</v>
      </c>
      <c r="T27" s="118">
        <v>3312</v>
      </c>
      <c r="U27" s="119">
        <v>9282.98</v>
      </c>
      <c r="V27" s="118">
        <f>+Actuals!S454</f>
        <v>0</v>
      </c>
      <c r="W27" s="119">
        <f>+Actuals!T454</f>
        <v>0</v>
      </c>
      <c r="X27" s="118">
        <f>+Actuals!U454</f>
        <v>0</v>
      </c>
      <c r="Y27" s="119">
        <f>+Actuals!V454</f>
        <v>0</v>
      </c>
      <c r="Z27" s="118">
        <f>+Actuals!W454</f>
        <v>0</v>
      </c>
      <c r="AA27" s="119">
        <f>+Actuals!X454</f>
        <v>0</v>
      </c>
      <c r="AB27" s="118">
        <f>+Actuals!Y454</f>
        <v>0</v>
      </c>
      <c r="AC27" s="119">
        <f>+Actuals!Z454</f>
        <v>0</v>
      </c>
      <c r="AD27" s="118">
        <f>+Actuals!AA454</f>
        <v>0</v>
      </c>
      <c r="AE27" s="119">
        <f>+Actuals!AB454</f>
        <v>0</v>
      </c>
      <c r="AF27" s="118">
        <f>+Actuals!AC454</f>
        <v>0</v>
      </c>
      <c r="AG27" s="119">
        <f>+Actuals!AD454</f>
        <v>0</v>
      </c>
      <c r="AH27" s="118">
        <f>+Actuals!AE454</f>
        <v>0</v>
      </c>
      <c r="AI27" s="119">
        <f>+Actuals!AF454</f>
        <v>0</v>
      </c>
      <c r="AJ27" s="118">
        <f>+Actuals!AG454</f>
        <v>0</v>
      </c>
      <c r="AK27" s="119">
        <f>+Actuals!AH454</f>
        <v>0</v>
      </c>
      <c r="AL27" s="118">
        <f>+Actuals!AI454</f>
        <v>0</v>
      </c>
      <c r="AM27" s="119">
        <f>+Actuals!AJ454</f>
        <v>0</v>
      </c>
      <c r="AN27" s="118">
        <f>+Actuals!AK454</f>
        <v>0</v>
      </c>
      <c r="AO27" s="119">
        <f>+Actuals!AL454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-19154506</v>
      </c>
      <c r="E28" s="38">
        <f>SUM(G28,I28,K28,M28,O28,Q28,S28,U28,W28,Y28,AA28,AC28,AE28)</f>
        <v>-53684445.440000005</v>
      </c>
      <c r="F28" s="81">
        <f>'TIE-OUT'!V28+RECLASS!T28</f>
        <v>0</v>
      </c>
      <c r="G28" s="82">
        <f>'TIE-OUT'!W28+RECLASS!U28</f>
        <v>0</v>
      </c>
      <c r="H28" s="118">
        <f>+Actuals!E455</f>
        <v>-10208075</v>
      </c>
      <c r="I28" s="119">
        <f>+Actuals!F455</f>
        <v>-28614529.800000001</v>
      </c>
      <c r="J28" s="118">
        <f>+Actuals!G455</f>
        <v>-8919714</v>
      </c>
      <c r="K28" s="119">
        <f>+Actuals!H455</f>
        <v>-24996958.199999999</v>
      </c>
      <c r="L28" s="118">
        <f>+Actuals!I455</f>
        <v>-5161</v>
      </c>
      <c r="M28" s="119">
        <f>+Actuals!J455</f>
        <v>-14142.09</v>
      </c>
      <c r="N28" s="118">
        <f>+Actuals!K455</f>
        <v>-16407</v>
      </c>
      <c r="O28" s="119">
        <f>+Actuals!L455</f>
        <v>-46133.39</v>
      </c>
      <c r="P28" s="118">
        <v>55</v>
      </c>
      <c r="Q28" s="119">
        <v>1903.85</v>
      </c>
      <c r="R28" s="118">
        <v>-3548</v>
      </c>
      <c r="S28" s="119">
        <v>-9943.9599999999991</v>
      </c>
      <c r="T28" s="118">
        <v>-1656</v>
      </c>
      <c r="U28" s="119">
        <v>-4641.8500000000004</v>
      </c>
      <c r="V28" s="118">
        <f>+Actuals!S455</f>
        <v>0</v>
      </c>
      <c r="W28" s="119">
        <f>+Actuals!T455</f>
        <v>0</v>
      </c>
      <c r="X28" s="118">
        <f>+Actuals!U455</f>
        <v>0</v>
      </c>
      <c r="Y28" s="119">
        <f>+Actuals!V455</f>
        <v>0</v>
      </c>
      <c r="Z28" s="118">
        <f>+Actuals!W455</f>
        <v>0</v>
      </c>
      <c r="AA28" s="119">
        <f>+Actuals!X455</f>
        <v>0</v>
      </c>
      <c r="AB28" s="118">
        <f>+Actuals!Y455</f>
        <v>0</v>
      </c>
      <c r="AC28" s="119">
        <f>+Actuals!Z455</f>
        <v>0</v>
      </c>
      <c r="AD28" s="118">
        <f>+Actuals!AA455</f>
        <v>0</v>
      </c>
      <c r="AE28" s="119">
        <f>+Actuals!AB455</f>
        <v>0</v>
      </c>
      <c r="AF28" s="118">
        <f>+Actuals!AC455</f>
        <v>0</v>
      </c>
      <c r="AG28" s="119">
        <f>+Actuals!AD455</f>
        <v>0</v>
      </c>
      <c r="AH28" s="118">
        <f>+Actuals!AE455</f>
        <v>0</v>
      </c>
      <c r="AI28" s="119">
        <f>+Actuals!AF455</f>
        <v>0</v>
      </c>
      <c r="AJ28" s="118">
        <f>+Actuals!AG455</f>
        <v>0</v>
      </c>
      <c r="AK28" s="119">
        <f>+Actuals!AH455</f>
        <v>0</v>
      </c>
      <c r="AL28" s="118">
        <f>+Actuals!AI455</f>
        <v>0</v>
      </c>
      <c r="AM28" s="119">
        <f>+Actuals!AJ455</f>
        <v>0</v>
      </c>
      <c r="AN28" s="118">
        <f>+Actuals!AK455</f>
        <v>0</v>
      </c>
      <c r="AO28" s="119">
        <f>+Actuals!AL455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-9345457</v>
      </c>
      <c r="E29" s="39">
        <f t="shared" si="6"/>
        <v>-26177523.550000004</v>
      </c>
      <c r="F29" s="61">
        <f t="shared" si="6"/>
        <v>0</v>
      </c>
      <c r="G29" s="39">
        <f t="shared" si="6"/>
        <v>0</v>
      </c>
      <c r="H29" s="61">
        <f t="shared" si="6"/>
        <v>-976846</v>
      </c>
      <c r="I29" s="39">
        <f t="shared" si="6"/>
        <v>-2717315.59</v>
      </c>
      <c r="J29" s="61">
        <f t="shared" ref="J29:AO29" si="7">SUM(J27:J28)</f>
        <v>-8339520</v>
      </c>
      <c r="K29" s="39">
        <f t="shared" si="7"/>
        <v>-23380583.91</v>
      </c>
      <c r="L29" s="61">
        <f>SUM(L27:L28)</f>
        <v>39096</v>
      </c>
      <c r="M29" s="39">
        <f>SUM(M27:M28)</f>
        <v>109877.97</v>
      </c>
      <c r="N29" s="61">
        <f t="shared" si="7"/>
        <v>-72122</v>
      </c>
      <c r="O29" s="39">
        <f t="shared" si="7"/>
        <v>-202279.82</v>
      </c>
      <c r="P29" s="61">
        <f t="shared" si="7"/>
        <v>55</v>
      </c>
      <c r="Q29" s="39">
        <f t="shared" si="7"/>
        <v>1903.85</v>
      </c>
      <c r="R29" s="61">
        <f t="shared" si="7"/>
        <v>2224</v>
      </c>
      <c r="S29" s="39">
        <f t="shared" si="7"/>
        <v>6232.8200000000015</v>
      </c>
      <c r="T29" s="61">
        <f t="shared" si="7"/>
        <v>1656</v>
      </c>
      <c r="U29" s="39">
        <f t="shared" si="7"/>
        <v>4641.1299999999992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-3654</v>
      </c>
      <c r="E32" s="38">
        <f t="shared" si="8"/>
        <v>-9281.1599999999071</v>
      </c>
      <c r="F32" s="64">
        <f>'TIE-OUT'!V32+RECLASS!T32</f>
        <v>0</v>
      </c>
      <c r="G32" s="68">
        <f>'TIE-OUT'!W32+RECLASS!U32</f>
        <v>0</v>
      </c>
      <c r="H32" s="118">
        <f>+Actuals!E456</f>
        <v>-8940288</v>
      </c>
      <c r="I32" s="119">
        <f>+Actuals!F456</f>
        <v>-22708331.52</v>
      </c>
      <c r="J32" s="118">
        <f>+Actuals!G456</f>
        <v>8705392</v>
      </c>
      <c r="K32" s="119">
        <f>+Actuals!H456</f>
        <v>22111695.68</v>
      </c>
      <c r="L32" s="118">
        <f>+Actuals!I456</f>
        <v>231211</v>
      </c>
      <c r="M32" s="119">
        <f>+Actuals!J456</f>
        <v>587275.93999999994</v>
      </c>
      <c r="N32" s="118">
        <f>+Actuals!K456</f>
        <v>62</v>
      </c>
      <c r="O32" s="119">
        <f>+Actuals!L456</f>
        <v>157.47999999999999</v>
      </c>
      <c r="P32" s="118">
        <v>-693</v>
      </c>
      <c r="Q32" s="119">
        <v>-1760.22</v>
      </c>
      <c r="R32" s="118">
        <v>662</v>
      </c>
      <c r="S32" s="119">
        <v>1681.48</v>
      </c>
      <c r="T32" s="118">
        <v>0</v>
      </c>
      <c r="U32" s="119">
        <v>0</v>
      </c>
      <c r="V32" s="118">
        <f>+Actuals!S456</f>
        <v>0</v>
      </c>
      <c r="W32" s="119">
        <f>+Actuals!T456</f>
        <v>0</v>
      </c>
      <c r="X32" s="118">
        <f>+Actuals!U456</f>
        <v>0</v>
      </c>
      <c r="Y32" s="119">
        <f>+Actuals!V456</f>
        <v>0</v>
      </c>
      <c r="Z32" s="118">
        <f>+Actuals!W456</f>
        <v>0</v>
      </c>
      <c r="AA32" s="119">
        <f>+Actuals!X456</f>
        <v>0</v>
      </c>
      <c r="AB32" s="118">
        <f>+Actuals!Y456</f>
        <v>0</v>
      </c>
      <c r="AC32" s="119">
        <f>+Actuals!Z456</f>
        <v>0</v>
      </c>
      <c r="AD32" s="118">
        <f>+Actuals!AA456</f>
        <v>0</v>
      </c>
      <c r="AE32" s="119">
        <f>+Actuals!AB456</f>
        <v>0</v>
      </c>
      <c r="AF32" s="118">
        <f>+Actuals!AC456</f>
        <v>0</v>
      </c>
      <c r="AG32" s="119">
        <f>+Actuals!AD456</f>
        <v>0</v>
      </c>
      <c r="AH32" s="118">
        <f>+Actuals!AE456</f>
        <v>0</v>
      </c>
      <c r="AI32" s="119">
        <f>+Actuals!AF456</f>
        <v>0</v>
      </c>
      <c r="AJ32" s="118">
        <f>+Actuals!AG456</f>
        <v>0</v>
      </c>
      <c r="AK32" s="119">
        <f>+Actuals!AH456</f>
        <v>0</v>
      </c>
      <c r="AL32" s="118">
        <f>+Actuals!AI456</f>
        <v>0</v>
      </c>
      <c r="AM32" s="119">
        <f>+Actuals!AJ456</f>
        <v>0</v>
      </c>
      <c r="AN32" s="118">
        <f>+Actuals!AK456</f>
        <v>0</v>
      </c>
      <c r="AO32" s="119">
        <f>+Actuals!AL456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'TIE-OUT'!V33+RECLASS!T33</f>
        <v>0</v>
      </c>
      <c r="G33" s="38">
        <f>'TIE-OUT'!W33+RECLASS!U33</f>
        <v>0</v>
      </c>
      <c r="H33" s="118">
        <f>+Actuals!E457</f>
        <v>0</v>
      </c>
      <c r="I33" s="119">
        <f>+Actuals!F457</f>
        <v>0</v>
      </c>
      <c r="J33" s="118">
        <f>+Actuals!G457</f>
        <v>0</v>
      </c>
      <c r="K33" s="119">
        <f>+Actuals!H457</f>
        <v>0</v>
      </c>
      <c r="L33" s="118">
        <f>+Actuals!I457</f>
        <v>0</v>
      </c>
      <c r="M33" s="119">
        <f>+Actuals!J457</f>
        <v>0</v>
      </c>
      <c r="N33" s="118">
        <f>+Actuals!K457</f>
        <v>0</v>
      </c>
      <c r="O33" s="119">
        <f>+Actuals!L457</f>
        <v>0</v>
      </c>
      <c r="P33" s="118">
        <f>+Actuals!M457</f>
        <v>0</v>
      </c>
      <c r="Q33" s="119">
        <f>+Actuals!N457</f>
        <v>0</v>
      </c>
      <c r="R33" s="118">
        <f>+Actuals!O457</f>
        <v>0</v>
      </c>
      <c r="S33" s="119">
        <f>+Actuals!P457</f>
        <v>0</v>
      </c>
      <c r="T33" s="118">
        <f>+Actuals!Q457</f>
        <v>0</v>
      </c>
      <c r="U33" s="119">
        <f>+Actuals!R457</f>
        <v>0</v>
      </c>
      <c r="V33" s="118">
        <f>+Actuals!S457</f>
        <v>0</v>
      </c>
      <c r="W33" s="119">
        <f>+Actuals!T457</f>
        <v>0</v>
      </c>
      <c r="X33" s="118">
        <f>+Actuals!U457</f>
        <v>0</v>
      </c>
      <c r="Y33" s="119">
        <f>+Actuals!V457</f>
        <v>0</v>
      </c>
      <c r="Z33" s="118">
        <f>+Actuals!W457</f>
        <v>0</v>
      </c>
      <c r="AA33" s="119">
        <f>+Actuals!X457</f>
        <v>0</v>
      </c>
      <c r="AB33" s="118">
        <f>+Actuals!Y457</f>
        <v>0</v>
      </c>
      <c r="AC33" s="119">
        <f>+Actuals!Z457</f>
        <v>0</v>
      </c>
      <c r="AD33" s="118">
        <f>+Actuals!AA457</f>
        <v>0</v>
      </c>
      <c r="AE33" s="119">
        <f>+Actuals!AB457</f>
        <v>0</v>
      </c>
      <c r="AF33" s="118">
        <f>+Actuals!AC457</f>
        <v>0</v>
      </c>
      <c r="AG33" s="119">
        <f>+Actuals!AD457</f>
        <v>0</v>
      </c>
      <c r="AH33" s="118">
        <f>+Actuals!AE457</f>
        <v>0</v>
      </c>
      <c r="AI33" s="119">
        <f>+Actuals!AF457</f>
        <v>0</v>
      </c>
      <c r="AJ33" s="118">
        <f>+Actuals!AG457</f>
        <v>0</v>
      </c>
      <c r="AK33" s="119">
        <f>+Actuals!AH457</f>
        <v>0</v>
      </c>
      <c r="AL33" s="118">
        <f>+Actuals!AI457</f>
        <v>0</v>
      </c>
      <c r="AM33" s="119">
        <f>+Actuals!AJ457</f>
        <v>0</v>
      </c>
      <c r="AN33" s="118">
        <f>+Actuals!AK457</f>
        <v>0</v>
      </c>
      <c r="AO33" s="119">
        <f>+Actuals!AL457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'TIE-OUT'!V34+RECLASS!T34</f>
        <v>0</v>
      </c>
      <c r="G34" s="38">
        <f>'TIE-OUT'!W34+RECLASS!U34</f>
        <v>0</v>
      </c>
      <c r="H34" s="118">
        <f>+Actuals!E458</f>
        <v>0</v>
      </c>
      <c r="I34" s="119">
        <f>+Actuals!F458</f>
        <v>0</v>
      </c>
      <c r="J34" s="118">
        <f>+Actuals!G458</f>
        <v>0</v>
      </c>
      <c r="K34" s="119">
        <f>+Actuals!H458</f>
        <v>0</v>
      </c>
      <c r="L34" s="118">
        <f>+Actuals!I458</f>
        <v>0</v>
      </c>
      <c r="M34" s="119">
        <f>+Actuals!J458</f>
        <v>0</v>
      </c>
      <c r="N34" s="118">
        <f>+Actuals!K458</f>
        <v>0</v>
      </c>
      <c r="O34" s="119">
        <f>+Actuals!L458</f>
        <v>0</v>
      </c>
      <c r="P34" s="118">
        <f>+Actuals!M458</f>
        <v>0</v>
      </c>
      <c r="Q34" s="119">
        <f>+Actuals!N458</f>
        <v>0</v>
      </c>
      <c r="R34" s="118">
        <f>+Actuals!O458</f>
        <v>0</v>
      </c>
      <c r="S34" s="119">
        <f>+Actuals!P458</f>
        <v>0</v>
      </c>
      <c r="T34" s="118">
        <f>+Actuals!Q458</f>
        <v>0</v>
      </c>
      <c r="U34" s="119">
        <f>+Actuals!R458</f>
        <v>0</v>
      </c>
      <c r="V34" s="118">
        <f>+Actuals!S458</f>
        <v>0</v>
      </c>
      <c r="W34" s="119">
        <f>+Actuals!T458</f>
        <v>0</v>
      </c>
      <c r="X34" s="118">
        <f>+Actuals!U458</f>
        <v>0</v>
      </c>
      <c r="Y34" s="119">
        <f>+Actuals!V458</f>
        <v>0</v>
      </c>
      <c r="Z34" s="118">
        <f>+Actuals!W458</f>
        <v>0</v>
      </c>
      <c r="AA34" s="119">
        <f>+Actuals!X458</f>
        <v>0</v>
      </c>
      <c r="AB34" s="118">
        <f>+Actuals!Y458</f>
        <v>0</v>
      </c>
      <c r="AC34" s="119">
        <f>+Actuals!Z458</f>
        <v>0</v>
      </c>
      <c r="AD34" s="118">
        <f>+Actuals!AA458</f>
        <v>0</v>
      </c>
      <c r="AE34" s="119">
        <f>+Actuals!AB458</f>
        <v>0</v>
      </c>
      <c r="AF34" s="118">
        <f>+Actuals!AC458</f>
        <v>0</v>
      </c>
      <c r="AG34" s="119">
        <f>+Actuals!AD458</f>
        <v>0</v>
      </c>
      <c r="AH34" s="118">
        <f>+Actuals!AE458</f>
        <v>0</v>
      </c>
      <c r="AI34" s="119">
        <f>+Actuals!AF458</f>
        <v>0</v>
      </c>
      <c r="AJ34" s="118">
        <f>+Actuals!AG458</f>
        <v>0</v>
      </c>
      <c r="AK34" s="119">
        <f>+Actuals!AH458</f>
        <v>0</v>
      </c>
      <c r="AL34" s="118">
        <f>+Actuals!AI458</f>
        <v>0</v>
      </c>
      <c r="AM34" s="119">
        <f>+Actuals!AJ458</f>
        <v>0</v>
      </c>
      <c r="AN34" s="118">
        <f>+Actuals!AK458</f>
        <v>0</v>
      </c>
      <c r="AO34" s="119">
        <f>+Actuals!AL458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'TIE-OUT'!V35+RECLASS!T35</f>
        <v>0</v>
      </c>
      <c r="G35" s="82">
        <f>'TIE-OUT'!W35+RECLASS!U35</f>
        <v>0</v>
      </c>
      <c r="H35" s="118">
        <f>+Actuals!E459</f>
        <v>0</v>
      </c>
      <c r="I35" s="119">
        <f>+Actuals!F459</f>
        <v>0</v>
      </c>
      <c r="J35" s="118">
        <f>+Actuals!G459</f>
        <v>0</v>
      </c>
      <c r="K35" s="119">
        <f>+Actuals!H459</f>
        <v>0</v>
      </c>
      <c r="L35" s="118">
        <f>+Actuals!I459</f>
        <v>0</v>
      </c>
      <c r="M35" s="119">
        <f>+Actuals!J459</f>
        <v>0</v>
      </c>
      <c r="N35" s="118">
        <f>+Actuals!K459</f>
        <v>0</v>
      </c>
      <c r="O35" s="119">
        <f>+Actuals!L459</f>
        <v>0</v>
      </c>
      <c r="P35" s="118">
        <f>+Actuals!M459</f>
        <v>0</v>
      </c>
      <c r="Q35" s="119">
        <f>+Actuals!N459</f>
        <v>0</v>
      </c>
      <c r="R35" s="118">
        <f>+Actuals!O459</f>
        <v>0</v>
      </c>
      <c r="S35" s="119">
        <f>+Actuals!P459</f>
        <v>0</v>
      </c>
      <c r="T35" s="118">
        <f>+Actuals!Q459</f>
        <v>0</v>
      </c>
      <c r="U35" s="119">
        <f>+Actuals!R459</f>
        <v>0</v>
      </c>
      <c r="V35" s="118">
        <f>+Actuals!S459</f>
        <v>0</v>
      </c>
      <c r="W35" s="119">
        <f>+Actuals!T459</f>
        <v>0</v>
      </c>
      <c r="X35" s="118">
        <f>+Actuals!U459</f>
        <v>0</v>
      </c>
      <c r="Y35" s="119">
        <f>+Actuals!V459</f>
        <v>0</v>
      </c>
      <c r="Z35" s="118">
        <f>+Actuals!W459</f>
        <v>0</v>
      </c>
      <c r="AA35" s="119">
        <f>+Actuals!X459</f>
        <v>0</v>
      </c>
      <c r="AB35" s="118">
        <f>+Actuals!Y459</f>
        <v>0</v>
      </c>
      <c r="AC35" s="119">
        <f>+Actuals!Z459</f>
        <v>0</v>
      </c>
      <c r="AD35" s="118">
        <f>+Actuals!AA459</f>
        <v>0</v>
      </c>
      <c r="AE35" s="119">
        <f>+Actuals!AB459</f>
        <v>0</v>
      </c>
      <c r="AF35" s="118">
        <f>+Actuals!AC459</f>
        <v>0</v>
      </c>
      <c r="AG35" s="119">
        <f>+Actuals!AD459</f>
        <v>0</v>
      </c>
      <c r="AH35" s="118">
        <f>+Actuals!AE459</f>
        <v>0</v>
      </c>
      <c r="AI35" s="119">
        <f>+Actuals!AF459</f>
        <v>0</v>
      </c>
      <c r="AJ35" s="118">
        <f>+Actuals!AG459</f>
        <v>0</v>
      </c>
      <c r="AK35" s="119">
        <f>+Actuals!AH459</f>
        <v>0</v>
      </c>
      <c r="AL35" s="118">
        <f>+Actuals!AI459</f>
        <v>0</v>
      </c>
      <c r="AM35" s="119">
        <f>+Actuals!AJ459</f>
        <v>0</v>
      </c>
      <c r="AN35" s="118">
        <f>+Actuals!AK459</f>
        <v>0</v>
      </c>
      <c r="AO35" s="119">
        <f>+Actuals!AL459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-3654</v>
      </c>
      <c r="E36" s="39">
        <f t="shared" si="9"/>
        <v>-9281.1599999999071</v>
      </c>
      <c r="F36" s="61">
        <f t="shared" si="9"/>
        <v>0</v>
      </c>
      <c r="G36" s="39">
        <f t="shared" si="9"/>
        <v>0</v>
      </c>
      <c r="H36" s="61">
        <f t="shared" si="9"/>
        <v>-8940288</v>
      </c>
      <c r="I36" s="39">
        <f t="shared" si="9"/>
        <v>-22708331.52</v>
      </c>
      <c r="J36" s="61">
        <f t="shared" ref="J36:AO36" si="10">SUM(J32:J35)</f>
        <v>8705392</v>
      </c>
      <c r="K36" s="39">
        <f t="shared" si="10"/>
        <v>22111695.68</v>
      </c>
      <c r="L36" s="61">
        <f>SUM(L32:L35)</f>
        <v>231211</v>
      </c>
      <c r="M36" s="39">
        <f>SUM(M32:M35)</f>
        <v>587275.93999999994</v>
      </c>
      <c r="N36" s="61">
        <f t="shared" si="10"/>
        <v>62</v>
      </c>
      <c r="O36" s="39">
        <f t="shared" si="10"/>
        <v>157.47999999999999</v>
      </c>
      <c r="P36" s="61">
        <f t="shared" si="10"/>
        <v>-693</v>
      </c>
      <c r="Q36" s="39">
        <f t="shared" si="10"/>
        <v>-1760.22</v>
      </c>
      <c r="R36" s="61">
        <f t="shared" si="10"/>
        <v>662</v>
      </c>
      <c r="S36" s="39">
        <f t="shared" si="10"/>
        <v>1681.48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171553</v>
      </c>
      <c r="E39" s="38">
        <f t="shared" si="11"/>
        <v>435744.62</v>
      </c>
      <c r="F39" s="64">
        <f>'TIE-OUT'!V39+RECLASS!T39</f>
        <v>0</v>
      </c>
      <c r="G39" s="68">
        <f>'TIE-OUT'!W39+RECLASS!U39</f>
        <v>0</v>
      </c>
      <c r="H39" s="118">
        <f>+Actuals!E460</f>
        <v>173286</v>
      </c>
      <c r="I39" s="119">
        <f>+Actuals!F460</f>
        <v>440146.44</v>
      </c>
      <c r="J39" s="118">
        <f>+Actuals!G460</f>
        <v>-1733</v>
      </c>
      <c r="K39" s="119">
        <f>+Actuals!H460</f>
        <v>-4401.82</v>
      </c>
      <c r="L39" s="118">
        <f>+Actuals!I460</f>
        <v>0</v>
      </c>
      <c r="M39" s="119">
        <f>+Actuals!J460</f>
        <v>0</v>
      </c>
      <c r="N39" s="118">
        <f>+Actuals!K460</f>
        <v>0</v>
      </c>
      <c r="O39" s="119">
        <f>+Actuals!L460</f>
        <v>0</v>
      </c>
      <c r="P39" s="118">
        <f>+Actuals!M460</f>
        <v>0</v>
      </c>
      <c r="Q39" s="119">
        <f>+Actuals!N460</f>
        <v>0</v>
      </c>
      <c r="R39" s="118">
        <f>+Actuals!O460</f>
        <v>0</v>
      </c>
      <c r="S39" s="119">
        <f>+Actuals!P460</f>
        <v>0</v>
      </c>
      <c r="T39" s="118">
        <f>+Actuals!Q460</f>
        <v>0</v>
      </c>
      <c r="U39" s="119">
        <f>+Actuals!R460</f>
        <v>0</v>
      </c>
      <c r="V39" s="118">
        <f>+Actuals!S460</f>
        <v>0</v>
      </c>
      <c r="W39" s="119">
        <f>+Actuals!T460</f>
        <v>0</v>
      </c>
      <c r="X39" s="118">
        <f>+Actuals!U460</f>
        <v>0</v>
      </c>
      <c r="Y39" s="119">
        <f>+Actuals!V460</f>
        <v>0</v>
      </c>
      <c r="Z39" s="118">
        <f>+Actuals!W460</f>
        <v>0</v>
      </c>
      <c r="AA39" s="119">
        <f>+Actuals!X460</f>
        <v>0</v>
      </c>
      <c r="AB39" s="118">
        <f>+Actuals!Y460</f>
        <v>0</v>
      </c>
      <c r="AC39" s="119">
        <f>+Actuals!Z460</f>
        <v>0</v>
      </c>
      <c r="AD39" s="118">
        <f>+Actuals!AA460</f>
        <v>0</v>
      </c>
      <c r="AE39" s="119">
        <f>+Actuals!AB460</f>
        <v>0</v>
      </c>
      <c r="AF39" s="118">
        <f>+Actuals!AC460</f>
        <v>0</v>
      </c>
      <c r="AG39" s="119">
        <f>+Actuals!AD460</f>
        <v>0</v>
      </c>
      <c r="AH39" s="118">
        <f>+Actuals!AE460</f>
        <v>0</v>
      </c>
      <c r="AI39" s="119">
        <f>+Actuals!AF460</f>
        <v>0</v>
      </c>
      <c r="AJ39" s="118">
        <f>+Actuals!AG460</f>
        <v>0</v>
      </c>
      <c r="AK39" s="119">
        <f>+Actuals!AH460</f>
        <v>0</v>
      </c>
      <c r="AL39" s="118">
        <f>+Actuals!AI460</f>
        <v>0</v>
      </c>
      <c r="AM39" s="119">
        <f>+Actuals!AJ460</f>
        <v>0</v>
      </c>
      <c r="AN39" s="118">
        <f>+Actuals!AK460</f>
        <v>0</v>
      </c>
      <c r="AO39" s="119">
        <f>+Actuals!AL460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-231242</v>
      </c>
      <c r="E40" s="38">
        <f t="shared" si="11"/>
        <v>-546846.22</v>
      </c>
      <c r="F40" s="60">
        <f>'TIE-OUT'!V40+RECLASS!T40</f>
        <v>0</v>
      </c>
      <c r="G40" s="38">
        <f>'TIE-OUT'!W40+RECLASS!U40</f>
        <v>0</v>
      </c>
      <c r="H40" s="118">
        <f>+Actuals!E461</f>
        <v>0</v>
      </c>
      <c r="I40" s="119">
        <f>+Actuals!F461</f>
        <v>0</v>
      </c>
      <c r="J40" s="118">
        <f>+Actuals!G461</f>
        <v>0</v>
      </c>
      <c r="K40" s="119">
        <f>+Actuals!H461</f>
        <v>0</v>
      </c>
      <c r="L40" s="118">
        <f>+Actuals!I461</f>
        <v>-231242</v>
      </c>
      <c r="M40" s="119">
        <f>+Actuals!J461</f>
        <v>-546846.22</v>
      </c>
      <c r="N40" s="118">
        <f>+Actuals!K461</f>
        <v>0</v>
      </c>
      <c r="O40" s="119">
        <f>+Actuals!L461</f>
        <v>0</v>
      </c>
      <c r="P40" s="118">
        <f>+Actuals!M461</f>
        <v>0</v>
      </c>
      <c r="Q40" s="119">
        <f>+Actuals!N461</f>
        <v>0</v>
      </c>
      <c r="R40" s="118">
        <f>+Actuals!O461</f>
        <v>0</v>
      </c>
      <c r="S40" s="119">
        <f>+Actuals!P461</f>
        <v>0</v>
      </c>
      <c r="T40" s="118">
        <f>+Actuals!Q461</f>
        <v>0</v>
      </c>
      <c r="U40" s="119">
        <f>+Actuals!R461</f>
        <v>0</v>
      </c>
      <c r="V40" s="118">
        <f>+Actuals!S461</f>
        <v>0</v>
      </c>
      <c r="W40" s="119">
        <f>+Actuals!T461</f>
        <v>0</v>
      </c>
      <c r="X40" s="118">
        <f>+Actuals!U461</f>
        <v>0</v>
      </c>
      <c r="Y40" s="119">
        <f>+Actuals!V461</f>
        <v>0</v>
      </c>
      <c r="Z40" s="118">
        <f>+Actuals!W461</f>
        <v>0</v>
      </c>
      <c r="AA40" s="119">
        <f>+Actuals!X461</f>
        <v>0</v>
      </c>
      <c r="AB40" s="118">
        <f>+Actuals!Y461</f>
        <v>0</v>
      </c>
      <c r="AC40" s="119">
        <f>+Actuals!Z461</f>
        <v>0</v>
      </c>
      <c r="AD40" s="118">
        <f>+Actuals!AA461</f>
        <v>0</v>
      </c>
      <c r="AE40" s="119">
        <f>+Actuals!AB461</f>
        <v>0</v>
      </c>
      <c r="AF40" s="118">
        <f>+Actuals!AC461</f>
        <v>0</v>
      </c>
      <c r="AG40" s="119">
        <f>+Actuals!AD461</f>
        <v>0</v>
      </c>
      <c r="AH40" s="118">
        <f>+Actuals!AE461</f>
        <v>0</v>
      </c>
      <c r="AI40" s="119">
        <f>+Actuals!AF461</f>
        <v>0</v>
      </c>
      <c r="AJ40" s="118">
        <f>+Actuals!AG461</f>
        <v>0</v>
      </c>
      <c r="AK40" s="119">
        <f>+Actuals!AH461</f>
        <v>0</v>
      </c>
      <c r="AL40" s="118">
        <f>+Actuals!AI461</f>
        <v>0</v>
      </c>
      <c r="AM40" s="119">
        <f>+Actuals!AJ461</f>
        <v>0</v>
      </c>
      <c r="AN40" s="118">
        <f>+Actuals!AK461</f>
        <v>0</v>
      </c>
      <c r="AO40" s="119">
        <f>+Actuals!AL461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'TIE-OUT'!V41+RECLASS!T41</f>
        <v>0</v>
      </c>
      <c r="G41" s="82">
        <f>'TIE-OUT'!W41+RECLASS!U41</f>
        <v>0</v>
      </c>
      <c r="H41" s="118">
        <f>+Actuals!E462</f>
        <v>0</v>
      </c>
      <c r="I41" s="119">
        <f>+Actuals!F462</f>
        <v>0</v>
      </c>
      <c r="J41" s="118">
        <f>+Actuals!G462</f>
        <v>0</v>
      </c>
      <c r="K41" s="119">
        <f>+Actuals!H462</f>
        <v>0</v>
      </c>
      <c r="L41" s="118">
        <f>+Actuals!I462</f>
        <v>0</v>
      </c>
      <c r="M41" s="119">
        <f>+Actuals!J462</f>
        <v>0</v>
      </c>
      <c r="N41" s="118">
        <f>+Actuals!K462</f>
        <v>0</v>
      </c>
      <c r="O41" s="119">
        <f>+Actuals!L462</f>
        <v>0</v>
      </c>
      <c r="P41" s="118">
        <f>+Actuals!M462</f>
        <v>0</v>
      </c>
      <c r="Q41" s="119">
        <f>+Actuals!N462</f>
        <v>0</v>
      </c>
      <c r="R41" s="118">
        <f>+Actuals!O462</f>
        <v>0</v>
      </c>
      <c r="S41" s="119">
        <f>+Actuals!P462</f>
        <v>0</v>
      </c>
      <c r="T41" s="118">
        <f>+Actuals!Q462</f>
        <v>0</v>
      </c>
      <c r="U41" s="119">
        <f>+Actuals!R462</f>
        <v>0</v>
      </c>
      <c r="V41" s="118">
        <f>+Actuals!S462</f>
        <v>0</v>
      </c>
      <c r="W41" s="119">
        <f>+Actuals!T462</f>
        <v>0</v>
      </c>
      <c r="X41" s="118">
        <f>+Actuals!U462</f>
        <v>0</v>
      </c>
      <c r="Y41" s="119">
        <f>+Actuals!V462</f>
        <v>0</v>
      </c>
      <c r="Z41" s="118">
        <f>+Actuals!W462</f>
        <v>0</v>
      </c>
      <c r="AA41" s="119">
        <f>+Actuals!X462</f>
        <v>0</v>
      </c>
      <c r="AB41" s="118">
        <f>+Actuals!Y462</f>
        <v>0</v>
      </c>
      <c r="AC41" s="119">
        <f>+Actuals!Z462</f>
        <v>0</v>
      </c>
      <c r="AD41" s="118">
        <f>+Actuals!AA462</f>
        <v>0</v>
      </c>
      <c r="AE41" s="119">
        <f>+Actuals!AB462</f>
        <v>0</v>
      </c>
      <c r="AF41" s="118">
        <f>+Actuals!AC462</f>
        <v>0</v>
      </c>
      <c r="AG41" s="119">
        <f>+Actuals!AD462</f>
        <v>0</v>
      </c>
      <c r="AH41" s="118">
        <f>+Actuals!AE462</f>
        <v>0</v>
      </c>
      <c r="AI41" s="119">
        <f>+Actuals!AF462</f>
        <v>0</v>
      </c>
      <c r="AJ41" s="118">
        <f>+Actuals!AG462</f>
        <v>0</v>
      </c>
      <c r="AK41" s="119">
        <f>+Actuals!AH462</f>
        <v>0</v>
      </c>
      <c r="AL41" s="118">
        <f>+Actuals!AI462</f>
        <v>0</v>
      </c>
      <c r="AM41" s="119">
        <f>+Actuals!AJ462</f>
        <v>0</v>
      </c>
      <c r="AN41" s="118">
        <f>+Actuals!AK462</f>
        <v>0</v>
      </c>
      <c r="AO41" s="119">
        <f>+Actuals!AL462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-231242</v>
      </c>
      <c r="E42" s="39">
        <f t="shared" si="12"/>
        <v>-546846.22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ref="J42:AO42" si="13">SUM(J40:J41)</f>
        <v>0</v>
      </c>
      <c r="K42" s="39">
        <f t="shared" si="13"/>
        <v>0</v>
      </c>
      <c r="L42" s="61">
        <f>SUM(L40:L41)</f>
        <v>-231242</v>
      </c>
      <c r="M42" s="39">
        <f>SUM(M40:M41)</f>
        <v>-546846.22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-59689</v>
      </c>
      <c r="E43" s="39">
        <f t="shared" si="14"/>
        <v>-111101.59999999998</v>
      </c>
      <c r="F43" s="61">
        <f t="shared" si="14"/>
        <v>0</v>
      </c>
      <c r="G43" s="39">
        <f t="shared" si="14"/>
        <v>0</v>
      </c>
      <c r="H43" s="61">
        <f t="shared" si="14"/>
        <v>173286</v>
      </c>
      <c r="I43" s="39">
        <f t="shared" si="14"/>
        <v>440146.44</v>
      </c>
      <c r="J43" s="61">
        <f t="shared" ref="J43:AO43" si="15">J42+J39</f>
        <v>-1733</v>
      </c>
      <c r="K43" s="39">
        <f t="shared" si="15"/>
        <v>-4401.82</v>
      </c>
      <c r="L43" s="61">
        <f>L42+L39</f>
        <v>-231242</v>
      </c>
      <c r="M43" s="39">
        <f>M42+M39</f>
        <v>-546846.22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'TIE-OUT'!V45+RECLASS!T45</f>
        <v>0</v>
      </c>
      <c r="G45" s="68">
        <f>'TIE-OUT'!W45+RECLASS!U45</f>
        <v>0</v>
      </c>
      <c r="H45" s="118">
        <f>+Actuals!E463</f>
        <v>0</v>
      </c>
      <c r="I45" s="119">
        <f>+Actuals!F463</f>
        <v>0</v>
      </c>
      <c r="J45" s="118">
        <f>+Actuals!G463</f>
        <v>0</v>
      </c>
      <c r="K45" s="119">
        <f>+Actuals!H463</f>
        <v>0</v>
      </c>
      <c r="L45" s="118">
        <f>+Actuals!I463</f>
        <v>0</v>
      </c>
      <c r="M45" s="119">
        <f>+Actuals!J463</f>
        <v>0</v>
      </c>
      <c r="N45" s="118">
        <f>+Actuals!K463</f>
        <v>0</v>
      </c>
      <c r="O45" s="119">
        <f>+Actuals!L463</f>
        <v>0</v>
      </c>
      <c r="P45" s="118">
        <f>+Actuals!M463</f>
        <v>0</v>
      </c>
      <c r="Q45" s="119">
        <f>+Actuals!N463</f>
        <v>0</v>
      </c>
      <c r="R45" s="118">
        <f>+Actuals!O463</f>
        <v>0</v>
      </c>
      <c r="S45" s="119">
        <f>+Actuals!P463</f>
        <v>0</v>
      </c>
      <c r="T45" s="118">
        <f>+Actuals!Q463</f>
        <v>0</v>
      </c>
      <c r="U45" s="119">
        <f>+Actuals!R463</f>
        <v>0</v>
      </c>
      <c r="V45" s="118">
        <f>+Actuals!S463</f>
        <v>0</v>
      </c>
      <c r="W45" s="119">
        <f>+Actuals!T463</f>
        <v>0</v>
      </c>
      <c r="X45" s="118">
        <f>+Actuals!U463</f>
        <v>0</v>
      </c>
      <c r="Y45" s="119">
        <f>+Actuals!V463</f>
        <v>0</v>
      </c>
      <c r="Z45" s="118">
        <f>+Actuals!W463</f>
        <v>0</v>
      </c>
      <c r="AA45" s="119">
        <f>+Actuals!X463</f>
        <v>0</v>
      </c>
      <c r="AB45" s="118">
        <f>+Actuals!Y463</f>
        <v>0</v>
      </c>
      <c r="AC45" s="119">
        <f>+Actuals!Z463</f>
        <v>0</v>
      </c>
      <c r="AD45" s="118">
        <f>+Actuals!AA463</f>
        <v>0</v>
      </c>
      <c r="AE45" s="119">
        <f>+Actuals!AB463</f>
        <v>0</v>
      </c>
      <c r="AF45" s="118">
        <f>+Actuals!AC463</f>
        <v>0</v>
      </c>
      <c r="AG45" s="119">
        <f>+Actuals!AD463</f>
        <v>0</v>
      </c>
      <c r="AH45" s="118">
        <f>+Actuals!AE463</f>
        <v>0</v>
      </c>
      <c r="AI45" s="119">
        <f>+Actuals!AF463</f>
        <v>0</v>
      </c>
      <c r="AJ45" s="118">
        <f>+Actuals!AG463</f>
        <v>0</v>
      </c>
      <c r="AK45" s="119">
        <f>+Actuals!AH463</f>
        <v>0</v>
      </c>
      <c r="AL45" s="118">
        <f>+Actuals!AI463</f>
        <v>0</v>
      </c>
      <c r="AM45" s="119">
        <f>+Actuals!AJ463</f>
        <v>0</v>
      </c>
      <c r="AN45" s="118">
        <f>+Actuals!AK463</f>
        <v>0</v>
      </c>
      <c r="AO45" s="119">
        <f>+Actuals!AL463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'TIE-OUT'!V47+RECLASS!T47</f>
        <v>0</v>
      </c>
      <c r="G47" s="38">
        <f>'TIE-OUT'!W47+RECLASS!U47</f>
        <v>0</v>
      </c>
      <c r="H47" s="118">
        <f>+Actuals!E464</f>
        <v>0</v>
      </c>
      <c r="I47" s="119">
        <f>+Actuals!F464</f>
        <v>0</v>
      </c>
      <c r="J47" s="118">
        <f>+Actuals!G464</f>
        <v>0</v>
      </c>
      <c r="K47" s="119">
        <f>+Actuals!H464</f>
        <v>0</v>
      </c>
      <c r="L47" s="118">
        <f>+Actuals!I464</f>
        <v>0</v>
      </c>
      <c r="M47" s="119">
        <f>+Actuals!J464</f>
        <v>0</v>
      </c>
      <c r="N47" s="118">
        <f>+Actuals!K464</f>
        <v>0</v>
      </c>
      <c r="O47" s="119">
        <f>+Actuals!L464</f>
        <v>0</v>
      </c>
      <c r="P47" s="118">
        <f>+Actuals!M464</f>
        <v>0</v>
      </c>
      <c r="Q47" s="119">
        <f>+Actuals!N464</f>
        <v>0</v>
      </c>
      <c r="R47" s="118">
        <f>+Actuals!O464</f>
        <v>0</v>
      </c>
      <c r="S47" s="119">
        <f>+Actuals!P464</f>
        <v>0</v>
      </c>
      <c r="T47" s="118">
        <f>+Actuals!Q464</f>
        <v>0</v>
      </c>
      <c r="U47" s="119">
        <f>+Actuals!R464</f>
        <v>0</v>
      </c>
      <c r="V47" s="118">
        <f>+Actuals!S464</f>
        <v>0</v>
      </c>
      <c r="W47" s="119">
        <f>+Actuals!T464</f>
        <v>0</v>
      </c>
      <c r="X47" s="118">
        <f>+Actuals!U464</f>
        <v>0</v>
      </c>
      <c r="Y47" s="119">
        <f>+Actuals!V464</f>
        <v>0</v>
      </c>
      <c r="Z47" s="118">
        <f>+Actuals!W464</f>
        <v>0</v>
      </c>
      <c r="AA47" s="119">
        <f>+Actuals!X464</f>
        <v>0</v>
      </c>
      <c r="AB47" s="118">
        <f>+Actuals!Y464</f>
        <v>0</v>
      </c>
      <c r="AC47" s="119">
        <f>+Actuals!Z464</f>
        <v>0</v>
      </c>
      <c r="AD47" s="118">
        <f>+Actuals!AA464</f>
        <v>0</v>
      </c>
      <c r="AE47" s="119">
        <f>+Actuals!AB464</f>
        <v>0</v>
      </c>
      <c r="AF47" s="118">
        <f>+Actuals!AC464</f>
        <v>0</v>
      </c>
      <c r="AG47" s="119">
        <f>+Actuals!AD464</f>
        <v>0</v>
      </c>
      <c r="AH47" s="118">
        <f>+Actuals!AE464</f>
        <v>0</v>
      </c>
      <c r="AI47" s="119">
        <f>+Actuals!AF464</f>
        <v>0</v>
      </c>
      <c r="AJ47" s="118">
        <f>+Actuals!AG464</f>
        <v>0</v>
      </c>
      <c r="AK47" s="119">
        <f>+Actuals!AH464</f>
        <v>0</v>
      </c>
      <c r="AL47" s="118">
        <f>+Actuals!AI464</f>
        <v>0</v>
      </c>
      <c r="AM47" s="119">
        <f>+Actuals!AJ464</f>
        <v>0</v>
      </c>
      <c r="AN47" s="118">
        <f>+Actuals!AK464</f>
        <v>0</v>
      </c>
      <c r="AO47" s="119">
        <f>+Actuals!AL464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311814</v>
      </c>
      <c r="E49" s="38">
        <f>SUM(G49,I49,K49,M49,O49,Q49,S49,U49,W49,Y49,AA49,AC49,AE49)</f>
        <v>792007.55999999994</v>
      </c>
      <c r="F49" s="60">
        <f>'TIE-OUT'!V49+RECLASS!T49</f>
        <v>0</v>
      </c>
      <c r="G49" s="38">
        <f>'TIE-OUT'!W49+RECLASS!U49</f>
        <v>0</v>
      </c>
      <c r="H49" s="118">
        <f>+Actuals!E465</f>
        <v>-211758</v>
      </c>
      <c r="I49" s="119">
        <f>+Actuals!F465</f>
        <v>-537865.31999999995</v>
      </c>
      <c r="J49" s="118">
        <f>+Actuals!G465</f>
        <v>4533</v>
      </c>
      <c r="K49" s="119">
        <f>+Actuals!H465</f>
        <v>11513.819999999949</v>
      </c>
      <c r="L49" s="118">
        <f>+Actuals!I465</f>
        <v>-22929</v>
      </c>
      <c r="M49" s="119">
        <f>+Actuals!J465</f>
        <v>-58239.66</v>
      </c>
      <c r="N49" s="118">
        <f>+Actuals!K465</f>
        <v>541968</v>
      </c>
      <c r="O49" s="119">
        <f>+Actuals!L465</f>
        <v>1376598.72</v>
      </c>
      <c r="P49" s="118">
        <f>+Actuals!M465</f>
        <v>0</v>
      </c>
      <c r="Q49" s="119">
        <f>+Actuals!N465</f>
        <v>0</v>
      </c>
      <c r="R49" s="118">
        <f>+Actuals!O465</f>
        <v>0</v>
      </c>
      <c r="S49" s="119">
        <f>+Actuals!P465</f>
        <v>0</v>
      </c>
      <c r="T49" s="118">
        <v>0</v>
      </c>
      <c r="U49" s="119">
        <v>0</v>
      </c>
      <c r="V49" s="118">
        <f>+Actuals!S465</f>
        <v>0</v>
      </c>
      <c r="W49" s="119">
        <f>+Actuals!T465</f>
        <v>0</v>
      </c>
      <c r="X49" s="118">
        <f>+Actuals!U465</f>
        <v>0</v>
      </c>
      <c r="Y49" s="119">
        <f>+Actuals!V465</f>
        <v>0</v>
      </c>
      <c r="Z49" s="118">
        <f>+Actuals!W465</f>
        <v>0</v>
      </c>
      <c r="AA49" s="119">
        <f>+Actuals!X465</f>
        <v>0</v>
      </c>
      <c r="AB49" s="118">
        <f>+Actuals!Y465</f>
        <v>0</v>
      </c>
      <c r="AC49" s="119">
        <f>+Actuals!Z465</f>
        <v>0</v>
      </c>
      <c r="AD49" s="118">
        <f>+Actuals!AA465</f>
        <v>0</v>
      </c>
      <c r="AE49" s="119">
        <f>+Actuals!AB465</f>
        <v>0</v>
      </c>
      <c r="AF49" s="118">
        <f>+Actuals!AC465</f>
        <v>0</v>
      </c>
      <c r="AG49" s="119">
        <f>+Actuals!AD465</f>
        <v>0</v>
      </c>
      <c r="AH49" s="118">
        <f>+Actuals!AE465</f>
        <v>0</v>
      </c>
      <c r="AI49" s="119">
        <f>+Actuals!AF465</f>
        <v>0</v>
      </c>
      <c r="AJ49" s="118">
        <f>+Actuals!AG465</f>
        <v>0</v>
      </c>
      <c r="AK49" s="119">
        <f>+Actuals!AH465</f>
        <v>0</v>
      </c>
      <c r="AL49" s="118">
        <f>+Actuals!AI465</f>
        <v>0</v>
      </c>
      <c r="AM49" s="119">
        <f>+Actuals!AJ465</f>
        <v>0</v>
      </c>
      <c r="AN49" s="118">
        <f>+Actuals!AK465</f>
        <v>0</v>
      </c>
      <c r="AO49" s="119">
        <f>+Actuals!AL465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-19392</v>
      </c>
      <c r="E51" s="38">
        <f>SUM(G51,I51,K51,M51,O51,Q51,S51,U51,W51,Y51,AA51,AC51,AE51)</f>
        <v>-49255.679999999993</v>
      </c>
      <c r="F51" s="60">
        <f>'TIE-OUT'!V51+RECLASS!T51</f>
        <v>0</v>
      </c>
      <c r="G51" s="38">
        <f>'TIE-OUT'!W51+RECLASS!U51</f>
        <v>0</v>
      </c>
      <c r="H51" s="118">
        <f>+Actuals!E466</f>
        <v>-15521</v>
      </c>
      <c r="I51" s="119">
        <f>+Actuals!F466</f>
        <v>-39423.339999999997</v>
      </c>
      <c r="J51" s="118">
        <f>+Actuals!G466</f>
        <v>-3871</v>
      </c>
      <c r="K51" s="119">
        <f>+Actuals!H466</f>
        <v>-9832.34</v>
      </c>
      <c r="L51" s="118">
        <f>+Actuals!I466</f>
        <v>0</v>
      </c>
      <c r="M51" s="119">
        <f>+Actuals!J466</f>
        <v>0</v>
      </c>
      <c r="N51" s="118">
        <f>+Actuals!K466</f>
        <v>0</v>
      </c>
      <c r="O51" s="119">
        <f>+Actuals!L466</f>
        <v>0</v>
      </c>
      <c r="P51" s="118">
        <f>+Actuals!M466</f>
        <v>0</v>
      </c>
      <c r="Q51" s="119">
        <f>+Actuals!N466</f>
        <v>0</v>
      </c>
      <c r="R51" s="118">
        <f>+Actuals!O466</f>
        <v>0</v>
      </c>
      <c r="S51" s="119">
        <f>+Actuals!P466</f>
        <v>0</v>
      </c>
      <c r="T51" s="118">
        <f>+Actuals!Q466</f>
        <v>0</v>
      </c>
      <c r="U51" s="119">
        <f>+Actuals!R466</f>
        <v>0</v>
      </c>
      <c r="V51" s="118">
        <f>+Actuals!S466</f>
        <v>0</v>
      </c>
      <c r="W51" s="119">
        <f>+Actuals!T466</f>
        <v>0</v>
      </c>
      <c r="X51" s="118">
        <f>+Actuals!U466</f>
        <v>0</v>
      </c>
      <c r="Y51" s="119">
        <f>+Actuals!V466</f>
        <v>0</v>
      </c>
      <c r="Z51" s="118">
        <f>+Actuals!W466</f>
        <v>0</v>
      </c>
      <c r="AA51" s="119">
        <f>+Actuals!X466</f>
        <v>0</v>
      </c>
      <c r="AB51" s="118">
        <f>+Actuals!Y466</f>
        <v>0</v>
      </c>
      <c r="AC51" s="119">
        <f>+Actuals!Z466</f>
        <v>0</v>
      </c>
      <c r="AD51" s="118">
        <f>+Actuals!AA466</f>
        <v>0</v>
      </c>
      <c r="AE51" s="119">
        <f>+Actuals!AB466</f>
        <v>0</v>
      </c>
      <c r="AF51" s="118">
        <f>+Actuals!AC466</f>
        <v>0</v>
      </c>
      <c r="AG51" s="119">
        <f>+Actuals!AD466</f>
        <v>0</v>
      </c>
      <c r="AH51" s="118">
        <f>+Actuals!AE466</f>
        <v>0</v>
      </c>
      <c r="AI51" s="119">
        <f>+Actuals!AF466</f>
        <v>0</v>
      </c>
      <c r="AJ51" s="118">
        <f>+Actuals!AG466</f>
        <v>0</v>
      </c>
      <c r="AK51" s="119">
        <f>+Actuals!AH466</f>
        <v>0</v>
      </c>
      <c r="AL51" s="118">
        <f>+Actuals!AI466</f>
        <v>0</v>
      </c>
      <c r="AM51" s="119">
        <f>+Actuals!AJ466</f>
        <v>0</v>
      </c>
      <c r="AN51" s="118">
        <f>+Actuals!AK466</f>
        <v>0</v>
      </c>
      <c r="AO51" s="119">
        <f>+Actuals!AL466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-18627783</v>
      </c>
      <c r="E54" s="38">
        <f>SUM(G54,I54,K54,M54,O54,Q54,S54,U54,W54,Y54,AA54,AC54,AE54)</f>
        <v>-341614.25</v>
      </c>
      <c r="F54" s="64">
        <f>'TIE-OUT'!V54+RECLASS!T54</f>
        <v>0</v>
      </c>
      <c r="G54" s="68">
        <f>'TIE-OUT'!W54+RECLASS!U54</f>
        <v>0</v>
      </c>
      <c r="H54" s="118">
        <f>+Actuals!E467</f>
        <v>-9443043</v>
      </c>
      <c r="I54" s="119">
        <f>+Actuals!F467</f>
        <v>-206392.49</v>
      </c>
      <c r="J54" s="118">
        <f>+Actuals!G467</f>
        <v>-9162445</v>
      </c>
      <c r="K54" s="119">
        <f>+Actuals!H467</f>
        <v>-130383.37</v>
      </c>
      <c r="L54" s="118">
        <f>+Actuals!I467</f>
        <v>-22274</v>
      </c>
      <c r="M54" s="119">
        <f>+Actuals!J467</f>
        <v>-623.58000000000004</v>
      </c>
      <c r="N54" s="118">
        <f>+Actuals!K467</f>
        <v>0</v>
      </c>
      <c r="O54" s="119">
        <f>+Actuals!L467</f>
        <v>-0.47</v>
      </c>
      <c r="P54" s="118">
        <v>-21</v>
      </c>
      <c r="Q54" s="119">
        <v>12.57</v>
      </c>
      <c r="R54" s="118"/>
      <c r="S54" s="119">
        <v>-4214.57</v>
      </c>
      <c r="T54" s="118">
        <f>+Actuals!Q467</f>
        <v>0</v>
      </c>
      <c r="U54" s="119">
        <v>-12.34</v>
      </c>
      <c r="V54" s="118">
        <f>+Actuals!S467</f>
        <v>0</v>
      </c>
      <c r="W54" s="119">
        <f>+Actuals!T467</f>
        <v>0</v>
      </c>
      <c r="X54" s="118">
        <f>+Actuals!U467</f>
        <v>0</v>
      </c>
      <c r="Y54" s="119">
        <f>+Actuals!V467</f>
        <v>0</v>
      </c>
      <c r="Z54" s="118">
        <f>+Actuals!W467</f>
        <v>0</v>
      </c>
      <c r="AA54" s="119">
        <f>+Actuals!X467</f>
        <v>0</v>
      </c>
      <c r="AB54" s="118">
        <f>+Actuals!Y467</f>
        <v>0</v>
      </c>
      <c r="AC54" s="119">
        <f>+Actuals!Z467</f>
        <v>0</v>
      </c>
      <c r="AD54" s="118">
        <f>+Actuals!AA467</f>
        <v>0</v>
      </c>
      <c r="AE54" s="119">
        <f>+Actuals!AB467</f>
        <v>0</v>
      </c>
      <c r="AF54" s="118">
        <f>+Actuals!AC467</f>
        <v>0</v>
      </c>
      <c r="AG54" s="119">
        <f>+Actuals!AD467</f>
        <v>0</v>
      </c>
      <c r="AH54" s="118">
        <f>+Actuals!AE467</f>
        <v>0</v>
      </c>
      <c r="AI54" s="119">
        <f>+Actuals!AF467</f>
        <v>0</v>
      </c>
      <c r="AJ54" s="118">
        <f>+Actuals!AG467</f>
        <v>0</v>
      </c>
      <c r="AK54" s="119">
        <f>+Actuals!AH467</f>
        <v>0</v>
      </c>
      <c r="AL54" s="118">
        <f>+Actuals!AI467</f>
        <v>0</v>
      </c>
      <c r="AM54" s="119">
        <f>+Actuals!AJ467</f>
        <v>0</v>
      </c>
      <c r="AN54" s="118">
        <f>+Actuals!AK467</f>
        <v>0</v>
      </c>
      <c r="AO54" s="119">
        <f>+Actuals!AL467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-662</v>
      </c>
      <c r="E55" s="38">
        <f>SUM(G55,I55,K55,M55,O55,Q55,S55,U55,W55,Y55,AA55,AC55,AE55)</f>
        <v>-174310.09</v>
      </c>
      <c r="F55" s="81">
        <f>'TIE-OUT'!V55+RECLASS!T55</f>
        <v>0</v>
      </c>
      <c r="G55" s="82">
        <f>'TIE-OUT'!W55+RECLASS!U55</f>
        <v>0</v>
      </c>
      <c r="H55" s="118">
        <f>+Actuals!E468</f>
        <v>0</v>
      </c>
      <c r="I55" s="119">
        <f>+Actuals!F468</f>
        <v>-166300</v>
      </c>
      <c r="J55" s="118">
        <f>+Actuals!G468</f>
        <v>0</v>
      </c>
      <c r="K55" s="119">
        <f>+Actuals!H468</f>
        <v>-8000</v>
      </c>
      <c r="L55" s="118">
        <f>+Actuals!I468</f>
        <v>0</v>
      </c>
      <c r="M55" s="119">
        <f>+Actuals!J468</f>
        <v>30000</v>
      </c>
      <c r="N55" s="118">
        <f>+Actuals!K468</f>
        <v>0</v>
      </c>
      <c r="O55" s="119">
        <f>+Actuals!L468</f>
        <v>-30000</v>
      </c>
      <c r="P55" s="118">
        <f>+Actuals!M468</f>
        <v>0</v>
      </c>
      <c r="Q55" s="119">
        <f>+Actuals!N468</f>
        <v>0</v>
      </c>
      <c r="R55" s="118">
        <v>-662</v>
      </c>
      <c r="S55" s="119">
        <v>-10.09</v>
      </c>
      <c r="T55" s="118">
        <f>+Actuals!Q468</f>
        <v>0</v>
      </c>
      <c r="U55" s="119">
        <f>+Actuals!R468</f>
        <v>0</v>
      </c>
      <c r="V55" s="118">
        <f>+Actuals!S468</f>
        <v>0</v>
      </c>
      <c r="W55" s="119">
        <f>+Actuals!T468</f>
        <v>0</v>
      </c>
      <c r="X55" s="118">
        <f>+Actuals!U468</f>
        <v>0</v>
      </c>
      <c r="Y55" s="119">
        <f>+Actuals!V468</f>
        <v>0</v>
      </c>
      <c r="Z55" s="118">
        <f>+Actuals!W468</f>
        <v>0</v>
      </c>
      <c r="AA55" s="119">
        <f>+Actuals!X468</f>
        <v>0</v>
      </c>
      <c r="AB55" s="118">
        <f>+Actuals!Y468</f>
        <v>0</v>
      </c>
      <c r="AC55" s="119">
        <f>+Actuals!Z468</f>
        <v>0</v>
      </c>
      <c r="AD55" s="118">
        <f>+Actuals!AA468</f>
        <v>0</v>
      </c>
      <c r="AE55" s="119">
        <f>+Actuals!AB468</f>
        <v>0</v>
      </c>
      <c r="AF55" s="118">
        <f>+Actuals!AC468</f>
        <v>0</v>
      </c>
      <c r="AG55" s="119">
        <f>+Actuals!AD468</f>
        <v>0</v>
      </c>
      <c r="AH55" s="118">
        <f>+Actuals!AE468</f>
        <v>0</v>
      </c>
      <c r="AI55" s="119">
        <f>+Actuals!AF468</f>
        <v>0</v>
      </c>
      <c r="AJ55" s="118">
        <f>+Actuals!AG468</f>
        <v>0</v>
      </c>
      <c r="AK55" s="119">
        <f>+Actuals!AH468</f>
        <v>0</v>
      </c>
      <c r="AL55" s="118">
        <f>+Actuals!AI468</f>
        <v>0</v>
      </c>
      <c r="AM55" s="119">
        <f>+Actuals!AJ468</f>
        <v>0</v>
      </c>
      <c r="AN55" s="118">
        <f>+Actuals!AK468</f>
        <v>0</v>
      </c>
      <c r="AO55" s="119">
        <f>+Actuals!AL468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-18628445</v>
      </c>
      <c r="E56" s="39">
        <f t="shared" si="16"/>
        <v>-515924.33999999997</v>
      </c>
      <c r="F56" s="61">
        <f t="shared" si="16"/>
        <v>0</v>
      </c>
      <c r="G56" s="39">
        <f t="shared" si="16"/>
        <v>0</v>
      </c>
      <c r="H56" s="61">
        <f t="shared" si="16"/>
        <v>-9443043</v>
      </c>
      <c r="I56" s="39">
        <f t="shared" si="16"/>
        <v>-372692.49</v>
      </c>
      <c r="J56" s="61">
        <f t="shared" ref="J56:AO56" si="17">SUM(J54:J55)</f>
        <v>-9162445</v>
      </c>
      <c r="K56" s="39">
        <f t="shared" si="17"/>
        <v>-138383.37</v>
      </c>
      <c r="L56" s="61">
        <f>SUM(L54:L55)</f>
        <v>-22274</v>
      </c>
      <c r="M56" s="39">
        <f>SUM(M54:M55)</f>
        <v>29376.42</v>
      </c>
      <c r="N56" s="61">
        <f t="shared" si="17"/>
        <v>0</v>
      </c>
      <c r="O56" s="39">
        <f t="shared" si="17"/>
        <v>-30000.47</v>
      </c>
      <c r="P56" s="61">
        <f t="shared" si="17"/>
        <v>-21</v>
      </c>
      <c r="Q56" s="39">
        <f t="shared" si="17"/>
        <v>12.57</v>
      </c>
      <c r="R56" s="61">
        <f t="shared" si="17"/>
        <v>-662</v>
      </c>
      <c r="S56" s="39">
        <f t="shared" si="17"/>
        <v>-4224.66</v>
      </c>
      <c r="T56" s="61">
        <f t="shared" si="17"/>
        <v>0</v>
      </c>
      <c r="U56" s="39">
        <f t="shared" si="17"/>
        <v>-12.34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'TIE-OUT'!V59+RECLASS!T59</f>
        <v>0</v>
      </c>
      <c r="G59" s="68">
        <f>'TIE-OUT'!W59+RECLASS!U59</f>
        <v>0</v>
      </c>
      <c r="H59" s="118">
        <f>+Actuals!E469</f>
        <v>0</v>
      </c>
      <c r="I59" s="119">
        <f>+Actuals!F469</f>
        <v>0</v>
      </c>
      <c r="J59" s="118">
        <f>+Actuals!G469</f>
        <v>0</v>
      </c>
      <c r="K59" s="119">
        <f>+Actuals!H469</f>
        <v>0</v>
      </c>
      <c r="L59" s="118">
        <f>+Actuals!I469</f>
        <v>0</v>
      </c>
      <c r="M59" s="119">
        <f>+Actuals!J469</f>
        <v>0</v>
      </c>
      <c r="N59" s="118">
        <f>+Actuals!K469</f>
        <v>0</v>
      </c>
      <c r="O59" s="119">
        <f>+Actuals!L469</f>
        <v>0</v>
      </c>
      <c r="P59" s="118">
        <f>+Actuals!M469</f>
        <v>0</v>
      </c>
      <c r="Q59" s="119">
        <f>+Actuals!N469</f>
        <v>0</v>
      </c>
      <c r="R59" s="118">
        <f>+Actuals!O469</f>
        <v>0</v>
      </c>
      <c r="S59" s="119">
        <f>+Actuals!P469</f>
        <v>0</v>
      </c>
      <c r="T59" s="118">
        <f>+Actuals!Q469</f>
        <v>0</v>
      </c>
      <c r="U59" s="119">
        <f>+Actuals!R469</f>
        <v>0</v>
      </c>
      <c r="V59" s="118">
        <f>+Actuals!S469</f>
        <v>0</v>
      </c>
      <c r="W59" s="119">
        <f>+Actuals!T469</f>
        <v>0</v>
      </c>
      <c r="X59" s="118">
        <f>+Actuals!U469</f>
        <v>0</v>
      </c>
      <c r="Y59" s="119">
        <f>+Actuals!V469</f>
        <v>0</v>
      </c>
      <c r="Z59" s="118">
        <f>+Actuals!W469</f>
        <v>0</v>
      </c>
      <c r="AA59" s="119">
        <f>+Actuals!X469</f>
        <v>0</v>
      </c>
      <c r="AB59" s="118">
        <f>+Actuals!Y469</f>
        <v>0</v>
      </c>
      <c r="AC59" s="119">
        <f>+Actuals!Z469</f>
        <v>0</v>
      </c>
      <c r="AD59" s="118">
        <f>+Actuals!AA469</f>
        <v>0</v>
      </c>
      <c r="AE59" s="119">
        <f>+Actuals!AB469</f>
        <v>0</v>
      </c>
      <c r="AF59" s="118">
        <f>+Actuals!AC469</f>
        <v>0</v>
      </c>
      <c r="AG59" s="119">
        <f>+Actuals!AD469</f>
        <v>0</v>
      </c>
      <c r="AH59" s="118">
        <f>+Actuals!AE469</f>
        <v>0</v>
      </c>
      <c r="AI59" s="119">
        <f>+Actuals!AF469</f>
        <v>0</v>
      </c>
      <c r="AJ59" s="118">
        <f>+Actuals!AG469</f>
        <v>0</v>
      </c>
      <c r="AK59" s="119">
        <f>+Actuals!AH469</f>
        <v>0</v>
      </c>
      <c r="AL59" s="118">
        <f>+Actuals!AI469</f>
        <v>0</v>
      </c>
      <c r="AM59" s="119">
        <f>+Actuals!AJ469</f>
        <v>0</v>
      </c>
      <c r="AN59" s="118">
        <f>+Actuals!AK469</f>
        <v>0</v>
      </c>
      <c r="AO59" s="119">
        <f>+Actuals!AL469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'TIE-OUT'!V60+RECLASS!T60</f>
        <v>0</v>
      </c>
      <c r="G60" s="82">
        <f>'TIE-OUT'!W60+RECLASS!U60</f>
        <v>0</v>
      </c>
      <c r="H60" s="118">
        <f>+Actuals!E470</f>
        <v>0</v>
      </c>
      <c r="I60" s="119">
        <f>+Actuals!F470</f>
        <v>0</v>
      </c>
      <c r="J60" s="118">
        <f>+Actuals!G470</f>
        <v>0</v>
      </c>
      <c r="K60" s="119">
        <f>+Actuals!H470</f>
        <v>0</v>
      </c>
      <c r="L60" s="118">
        <f>+Actuals!I470</f>
        <v>0</v>
      </c>
      <c r="M60" s="119">
        <f>+Actuals!J470</f>
        <v>0</v>
      </c>
      <c r="N60" s="118">
        <f>+Actuals!K470</f>
        <v>0</v>
      </c>
      <c r="O60" s="119">
        <f>+Actuals!L470</f>
        <v>0</v>
      </c>
      <c r="P60" s="118">
        <f>+Actuals!M470</f>
        <v>0</v>
      </c>
      <c r="Q60" s="119">
        <f>+Actuals!N470</f>
        <v>0</v>
      </c>
      <c r="R60" s="118">
        <f>+Actuals!O470</f>
        <v>0</v>
      </c>
      <c r="S60" s="119">
        <f>+Actuals!P470</f>
        <v>0</v>
      </c>
      <c r="T60" s="118">
        <f>+Actuals!Q470</f>
        <v>0</v>
      </c>
      <c r="U60" s="119">
        <f>+Actuals!R470</f>
        <v>0</v>
      </c>
      <c r="V60" s="118">
        <f>+Actuals!S470</f>
        <v>0</v>
      </c>
      <c r="W60" s="119">
        <f>+Actuals!T470</f>
        <v>0</v>
      </c>
      <c r="X60" s="118">
        <f>+Actuals!U470</f>
        <v>0</v>
      </c>
      <c r="Y60" s="119">
        <f>+Actuals!V470</f>
        <v>0</v>
      </c>
      <c r="Z60" s="118">
        <f>+Actuals!W470</f>
        <v>0</v>
      </c>
      <c r="AA60" s="119">
        <f>+Actuals!X470</f>
        <v>0</v>
      </c>
      <c r="AB60" s="118">
        <f>+Actuals!Y470</f>
        <v>0</v>
      </c>
      <c r="AC60" s="119">
        <f>+Actuals!Z470</f>
        <v>0</v>
      </c>
      <c r="AD60" s="118">
        <f>+Actuals!AA470</f>
        <v>0</v>
      </c>
      <c r="AE60" s="119">
        <f>+Actuals!AB470</f>
        <v>0</v>
      </c>
      <c r="AF60" s="118">
        <f>+Actuals!AC470</f>
        <v>0</v>
      </c>
      <c r="AG60" s="119">
        <f>+Actuals!AD470</f>
        <v>0</v>
      </c>
      <c r="AH60" s="118">
        <f>+Actuals!AE470</f>
        <v>0</v>
      </c>
      <c r="AI60" s="119">
        <f>+Actuals!AF470</f>
        <v>0</v>
      </c>
      <c r="AJ60" s="118">
        <f>+Actuals!AG470</f>
        <v>0</v>
      </c>
      <c r="AK60" s="119">
        <f>+Actuals!AH470</f>
        <v>0</v>
      </c>
      <c r="AL60" s="118">
        <f>+Actuals!AI470</f>
        <v>0</v>
      </c>
      <c r="AM60" s="119">
        <f>+Actuals!AJ470</f>
        <v>0</v>
      </c>
      <c r="AN60" s="118">
        <f>+Actuals!AK470</f>
        <v>0</v>
      </c>
      <c r="AO60" s="119">
        <f>+Actuals!AL470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>SUM(L59:L60)</f>
        <v>0</v>
      </c>
      <c r="M61" s="39">
        <f>SUM(M59:M60)</f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-547.69000000000005</v>
      </c>
      <c r="F64" s="64">
        <f>'TIE-OUT'!V64+RECLASS!T64</f>
        <v>0</v>
      </c>
      <c r="G64" s="68">
        <f>'TIE-OUT'!W64+RECLASS!U64</f>
        <v>0</v>
      </c>
      <c r="H64" s="118">
        <f>+Actuals!E471</f>
        <v>0</v>
      </c>
      <c r="I64" s="119">
        <f>+Actuals!F471</f>
        <v>0</v>
      </c>
      <c r="J64" s="118">
        <f>+Actuals!G471</f>
        <v>0</v>
      </c>
      <c r="K64" s="119">
        <f>+Actuals!H471</f>
        <v>-546.73</v>
      </c>
      <c r="L64" s="118">
        <f>+Actuals!I471</f>
        <v>0</v>
      </c>
      <c r="M64" s="119">
        <f>+Actuals!J471</f>
        <v>-0.96</v>
      </c>
      <c r="N64" s="118">
        <f>+Actuals!K471</f>
        <v>0</v>
      </c>
      <c r="O64" s="119">
        <f>+Actuals!L471</f>
        <v>0</v>
      </c>
      <c r="P64" s="118">
        <f>+Actuals!M471</f>
        <v>0</v>
      </c>
      <c r="Q64" s="119">
        <f>+Actuals!N471</f>
        <v>0</v>
      </c>
      <c r="R64" s="118">
        <f>+Actuals!O471</f>
        <v>0</v>
      </c>
      <c r="S64" s="119">
        <f>+Actuals!P471</f>
        <v>0</v>
      </c>
      <c r="T64" s="118">
        <f>+Actuals!Q471</f>
        <v>0</v>
      </c>
      <c r="U64" s="119">
        <f>+Actuals!R471</f>
        <v>0</v>
      </c>
      <c r="V64" s="118">
        <f>+Actuals!S471</f>
        <v>0</v>
      </c>
      <c r="W64" s="119">
        <f>+Actuals!T471</f>
        <v>0</v>
      </c>
      <c r="X64" s="118">
        <f>+Actuals!U471</f>
        <v>0</v>
      </c>
      <c r="Y64" s="119">
        <f>+Actuals!V471</f>
        <v>0</v>
      </c>
      <c r="Z64" s="118">
        <f>+Actuals!W471</f>
        <v>0</v>
      </c>
      <c r="AA64" s="119">
        <f>+Actuals!X471</f>
        <v>0</v>
      </c>
      <c r="AB64" s="118">
        <f>+Actuals!Y471</f>
        <v>0</v>
      </c>
      <c r="AC64" s="119">
        <f>+Actuals!Z471</f>
        <v>0</v>
      </c>
      <c r="AD64" s="118">
        <f>+Actuals!AA471</f>
        <v>0</v>
      </c>
      <c r="AE64" s="119">
        <f>+Actuals!AB471</f>
        <v>0</v>
      </c>
      <c r="AF64" s="118">
        <f>+Actuals!AC471</f>
        <v>0</v>
      </c>
      <c r="AG64" s="119">
        <f>+Actuals!AD471</f>
        <v>0</v>
      </c>
      <c r="AH64" s="118">
        <f>+Actuals!AE471</f>
        <v>0</v>
      </c>
      <c r="AI64" s="119">
        <f>+Actuals!AF471</f>
        <v>0</v>
      </c>
      <c r="AJ64" s="118">
        <f>+Actuals!AG471</f>
        <v>0</v>
      </c>
      <c r="AK64" s="119">
        <f>+Actuals!AH471</f>
        <v>0</v>
      </c>
      <c r="AL64" s="118">
        <f>+Actuals!AI471</f>
        <v>0</v>
      </c>
      <c r="AM64" s="119">
        <f>+Actuals!AJ471</f>
        <v>0</v>
      </c>
      <c r="AN64" s="118">
        <f>+Actuals!AK471</f>
        <v>0</v>
      </c>
      <c r="AO64" s="119">
        <f>+Actuals!AL471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'TIE-OUT'!V65+RECLASS!T65</f>
        <v>0</v>
      </c>
      <c r="G65" s="82">
        <f>'TIE-OUT'!W65+RECLASS!U65</f>
        <v>0</v>
      </c>
      <c r="H65" s="118">
        <f>+Actuals!E472</f>
        <v>0</v>
      </c>
      <c r="I65" s="119">
        <f>+Actuals!F472</f>
        <v>0</v>
      </c>
      <c r="J65" s="118">
        <f>+Actuals!G472</f>
        <v>0</v>
      </c>
      <c r="K65" s="119">
        <f>+Actuals!H472</f>
        <v>0</v>
      </c>
      <c r="L65" s="118">
        <f>+Actuals!I472</f>
        <v>0</v>
      </c>
      <c r="M65" s="119">
        <f>+Actuals!J472</f>
        <v>0</v>
      </c>
      <c r="N65" s="118">
        <f>+Actuals!K472</f>
        <v>0</v>
      </c>
      <c r="O65" s="119">
        <f>+Actuals!L472</f>
        <v>0</v>
      </c>
      <c r="P65" s="118">
        <f>+Actuals!M472</f>
        <v>0</v>
      </c>
      <c r="Q65" s="119">
        <f>+Actuals!N472</f>
        <v>0</v>
      </c>
      <c r="R65" s="118">
        <f>+Actuals!O472</f>
        <v>0</v>
      </c>
      <c r="S65" s="119">
        <f>+Actuals!P472</f>
        <v>0</v>
      </c>
      <c r="T65" s="118">
        <f>+Actuals!Q472</f>
        <v>0</v>
      </c>
      <c r="U65" s="119">
        <f>+Actuals!R472</f>
        <v>0</v>
      </c>
      <c r="V65" s="118">
        <f>+Actuals!S472</f>
        <v>0</v>
      </c>
      <c r="W65" s="119">
        <f>+Actuals!T472</f>
        <v>0</v>
      </c>
      <c r="X65" s="118">
        <f>+Actuals!U472</f>
        <v>0</v>
      </c>
      <c r="Y65" s="119">
        <f>+Actuals!V472</f>
        <v>0</v>
      </c>
      <c r="Z65" s="118">
        <f>+Actuals!W472</f>
        <v>0</v>
      </c>
      <c r="AA65" s="119">
        <f>+Actuals!X472</f>
        <v>0</v>
      </c>
      <c r="AB65" s="118">
        <f>+Actuals!Y472</f>
        <v>0</v>
      </c>
      <c r="AC65" s="119">
        <f>+Actuals!Z472</f>
        <v>0</v>
      </c>
      <c r="AD65" s="118">
        <f>+Actuals!AA472</f>
        <v>0</v>
      </c>
      <c r="AE65" s="119">
        <f>+Actuals!AB472</f>
        <v>0</v>
      </c>
      <c r="AF65" s="118">
        <f>+Actuals!AC472</f>
        <v>0</v>
      </c>
      <c r="AG65" s="119">
        <f>+Actuals!AD472</f>
        <v>0</v>
      </c>
      <c r="AH65" s="118">
        <f>+Actuals!AE472</f>
        <v>0</v>
      </c>
      <c r="AI65" s="119">
        <f>+Actuals!AF472</f>
        <v>0</v>
      </c>
      <c r="AJ65" s="118">
        <f>+Actuals!AG472</f>
        <v>0</v>
      </c>
      <c r="AK65" s="119">
        <f>+Actuals!AH472</f>
        <v>0</v>
      </c>
      <c r="AL65" s="118">
        <f>+Actuals!AI472</f>
        <v>0</v>
      </c>
      <c r="AM65" s="119">
        <f>+Actuals!AJ472</f>
        <v>0</v>
      </c>
      <c r="AN65" s="118">
        <f>+Actuals!AK472</f>
        <v>0</v>
      </c>
      <c r="AO65" s="119">
        <f>+Actuals!AL472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-547.69000000000005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-546.73</v>
      </c>
      <c r="L66" s="61">
        <f>SUM(L64:L65)</f>
        <v>0</v>
      </c>
      <c r="M66" s="39">
        <f>SUM(M64:M65)</f>
        <v>-0.96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-8691498.1899999995</v>
      </c>
      <c r="F70" s="64">
        <f>'TIE-OUT'!V70+RECLASS!T70</f>
        <v>0</v>
      </c>
      <c r="G70" s="68">
        <f>'TIE-OUT'!W70+RECLASS!U70</f>
        <v>-8691498.1899999995</v>
      </c>
      <c r="H70" s="118">
        <f>+Actuals!E473</f>
        <v>0</v>
      </c>
      <c r="I70" s="119">
        <f>+Actuals!F473</f>
        <v>0</v>
      </c>
      <c r="J70" s="118">
        <f>+Actuals!G473</f>
        <v>0</v>
      </c>
      <c r="K70" s="119">
        <f>+Actuals!H473</f>
        <v>0</v>
      </c>
      <c r="L70" s="118">
        <f>+Actuals!I473</f>
        <v>0</v>
      </c>
      <c r="M70" s="119">
        <f>+Actuals!J473</f>
        <v>0</v>
      </c>
      <c r="N70" s="118">
        <f>+Actuals!K473</f>
        <v>0</v>
      </c>
      <c r="O70" s="119">
        <f>+Actuals!L473</f>
        <v>0</v>
      </c>
      <c r="P70" s="118">
        <f>+Actuals!M473</f>
        <v>0</v>
      </c>
      <c r="Q70" s="119">
        <f>+Actuals!N473</f>
        <v>0</v>
      </c>
      <c r="R70" s="118">
        <f>+Actuals!O473</f>
        <v>0</v>
      </c>
      <c r="S70" s="119">
        <f>+Actuals!P473</f>
        <v>0</v>
      </c>
      <c r="T70" s="118">
        <f>+Actuals!Q473</f>
        <v>0</v>
      </c>
      <c r="U70" s="119">
        <f>+Actuals!R473</f>
        <v>0</v>
      </c>
      <c r="V70" s="118">
        <f>+Actuals!S473</f>
        <v>0</v>
      </c>
      <c r="W70" s="119">
        <f>+Actuals!T473</f>
        <v>0</v>
      </c>
      <c r="X70" s="118">
        <f>+Actuals!U473</f>
        <v>0</v>
      </c>
      <c r="Y70" s="119">
        <f>+Actuals!V473</f>
        <v>0</v>
      </c>
      <c r="Z70" s="118">
        <f>+Actuals!W473</f>
        <v>0</v>
      </c>
      <c r="AA70" s="119">
        <f>+Actuals!X473</f>
        <v>0</v>
      </c>
      <c r="AB70" s="118">
        <f>+Actuals!Y473</f>
        <v>0</v>
      </c>
      <c r="AC70" s="119">
        <f>+Actuals!Z473</f>
        <v>0</v>
      </c>
      <c r="AD70" s="118">
        <f>+Actuals!AA473</f>
        <v>0</v>
      </c>
      <c r="AE70" s="119">
        <f>+Actuals!AB473</f>
        <v>0</v>
      </c>
      <c r="AF70" s="118">
        <f>+Actuals!AC473</f>
        <v>0</v>
      </c>
      <c r="AG70" s="119">
        <f>+Actuals!AD473</f>
        <v>0</v>
      </c>
      <c r="AH70" s="118">
        <f>+Actuals!AE473</f>
        <v>0</v>
      </c>
      <c r="AI70" s="119">
        <f>+Actuals!AF473</f>
        <v>0</v>
      </c>
      <c r="AJ70" s="118">
        <f>+Actuals!AG473</f>
        <v>0</v>
      </c>
      <c r="AK70" s="119">
        <f>+Actuals!AH473</f>
        <v>0</v>
      </c>
      <c r="AL70" s="118">
        <f>+Actuals!AI473</f>
        <v>0</v>
      </c>
      <c r="AM70" s="119">
        <f>+Actuals!AJ473</f>
        <v>0</v>
      </c>
      <c r="AN70" s="118">
        <f>+Actuals!AK473</f>
        <v>0</v>
      </c>
      <c r="AO70" s="119">
        <f>+Actuals!AL473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7489614.6200000001</v>
      </c>
      <c r="F71" s="81">
        <f>'TIE-OUT'!V71+RECLASS!T71</f>
        <v>0</v>
      </c>
      <c r="G71" s="82">
        <f>'TIE-OUT'!W71+RECLASS!U71</f>
        <v>7489614.6200000001</v>
      </c>
      <c r="H71" s="118">
        <f>+Actuals!E474</f>
        <v>0</v>
      </c>
      <c r="I71" s="119">
        <f>+Actuals!F474</f>
        <v>0</v>
      </c>
      <c r="J71" s="118">
        <f>+Actuals!G474</f>
        <v>0</v>
      </c>
      <c r="K71" s="119">
        <f>+Actuals!H474</f>
        <v>0</v>
      </c>
      <c r="L71" s="118">
        <f>+Actuals!I474</f>
        <v>0</v>
      </c>
      <c r="M71" s="119">
        <f>+Actuals!J474</f>
        <v>0</v>
      </c>
      <c r="N71" s="118">
        <f>+Actuals!K474</f>
        <v>0</v>
      </c>
      <c r="O71" s="119">
        <f>+Actuals!L474</f>
        <v>0</v>
      </c>
      <c r="P71" s="118">
        <f>+Actuals!M474</f>
        <v>0</v>
      </c>
      <c r="Q71" s="119">
        <f>+Actuals!N474</f>
        <v>0</v>
      </c>
      <c r="R71" s="118">
        <f>+Actuals!O474</f>
        <v>0</v>
      </c>
      <c r="S71" s="119">
        <f>+Actuals!P474</f>
        <v>0</v>
      </c>
      <c r="T71" s="118">
        <f>+Actuals!Q474</f>
        <v>0</v>
      </c>
      <c r="U71" s="119">
        <f>+Actuals!R474</f>
        <v>0</v>
      </c>
      <c r="V71" s="118">
        <f>+Actuals!S474</f>
        <v>0</v>
      </c>
      <c r="W71" s="119">
        <f>+Actuals!T474</f>
        <v>0</v>
      </c>
      <c r="X71" s="118">
        <f>+Actuals!U474</f>
        <v>0</v>
      </c>
      <c r="Y71" s="119">
        <f>+Actuals!V474</f>
        <v>0</v>
      </c>
      <c r="Z71" s="118">
        <f>+Actuals!W474</f>
        <v>0</v>
      </c>
      <c r="AA71" s="119">
        <f>+Actuals!X474</f>
        <v>0</v>
      </c>
      <c r="AB71" s="118">
        <f>+Actuals!Y474</f>
        <v>0</v>
      </c>
      <c r="AC71" s="119">
        <f>+Actuals!Z474</f>
        <v>0</v>
      </c>
      <c r="AD71" s="118">
        <f>+Actuals!AA474</f>
        <v>0</v>
      </c>
      <c r="AE71" s="119">
        <f>+Actuals!AB474</f>
        <v>0</v>
      </c>
      <c r="AF71" s="118">
        <f>+Actuals!AC474</f>
        <v>0</v>
      </c>
      <c r="AG71" s="119">
        <f>+Actuals!AD474</f>
        <v>0</v>
      </c>
      <c r="AH71" s="118">
        <f>+Actuals!AE474</f>
        <v>0</v>
      </c>
      <c r="AI71" s="119">
        <f>+Actuals!AF474</f>
        <v>0</v>
      </c>
      <c r="AJ71" s="118">
        <f>+Actuals!AG474</f>
        <v>0</v>
      </c>
      <c r="AK71" s="119">
        <f>+Actuals!AH474</f>
        <v>0</v>
      </c>
      <c r="AL71" s="118">
        <f>+Actuals!AI474</f>
        <v>0</v>
      </c>
      <c r="AM71" s="119">
        <f>+Actuals!AJ474</f>
        <v>0</v>
      </c>
      <c r="AN71" s="118">
        <f>+Actuals!AK474</f>
        <v>0</v>
      </c>
      <c r="AO71" s="119">
        <f>+Actuals!AL474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-1201883.5699999994</v>
      </c>
      <c r="F72" s="61">
        <f t="shared" si="22"/>
        <v>0</v>
      </c>
      <c r="G72" s="39">
        <f t="shared" si="22"/>
        <v>-1201883.5699999994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>SUM(L70:L71)</f>
        <v>0</v>
      </c>
      <c r="M72" s="39">
        <f>SUM(M70:M71)</f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'TIE-OUT'!V73+RECLASS!T73</f>
        <v>0</v>
      </c>
      <c r="G73" s="60">
        <f>'TIE-OUT'!W73+RECLASS!U73</f>
        <v>0</v>
      </c>
      <c r="H73" s="118">
        <f>+Actuals!E475</f>
        <v>0</v>
      </c>
      <c r="I73" s="119">
        <f>+Actuals!F475</f>
        <v>0</v>
      </c>
      <c r="J73" s="118">
        <f>+Actuals!G475</f>
        <v>0</v>
      </c>
      <c r="K73" s="119">
        <f>+Actuals!H475</f>
        <v>0</v>
      </c>
      <c r="L73" s="118">
        <f>+Actuals!I475</f>
        <v>0</v>
      </c>
      <c r="M73" s="119">
        <f>+Actuals!J475</f>
        <v>0</v>
      </c>
      <c r="N73" s="118">
        <f>+Actuals!K475</f>
        <v>0</v>
      </c>
      <c r="O73" s="119">
        <f>+Actuals!L475</f>
        <v>0</v>
      </c>
      <c r="P73" s="118">
        <f>+Actuals!M475</f>
        <v>0</v>
      </c>
      <c r="Q73" s="119">
        <f>+Actuals!N475</f>
        <v>0</v>
      </c>
      <c r="R73" s="118">
        <f>+Actuals!O475</f>
        <v>0</v>
      </c>
      <c r="S73" s="119">
        <f>+Actuals!P475</f>
        <v>0</v>
      </c>
      <c r="T73" s="118">
        <f>+Actuals!Q475</f>
        <v>0</v>
      </c>
      <c r="U73" s="119">
        <f>+Actuals!R475</f>
        <v>0</v>
      </c>
      <c r="V73" s="118">
        <f>+Actuals!S475</f>
        <v>0</v>
      </c>
      <c r="W73" s="119">
        <f>+Actuals!T475</f>
        <v>0</v>
      </c>
      <c r="X73" s="118">
        <f>+Actuals!U475</f>
        <v>0</v>
      </c>
      <c r="Y73" s="119">
        <f>+Actuals!V475</f>
        <v>0</v>
      </c>
      <c r="Z73" s="118">
        <f>+Actuals!W475</f>
        <v>0</v>
      </c>
      <c r="AA73" s="119">
        <f>+Actuals!X475</f>
        <v>0</v>
      </c>
      <c r="AB73" s="118">
        <f>+Actuals!Y475</f>
        <v>0</v>
      </c>
      <c r="AC73" s="119">
        <f>+Actuals!Z475</f>
        <v>0</v>
      </c>
      <c r="AD73" s="118">
        <f>+Actuals!AA475</f>
        <v>0</v>
      </c>
      <c r="AE73" s="119">
        <f>+Actuals!AB475</f>
        <v>0</v>
      </c>
      <c r="AF73" s="118">
        <f>+Actuals!AC475</f>
        <v>0</v>
      </c>
      <c r="AG73" s="119">
        <f>+Actuals!AD475</f>
        <v>0</v>
      </c>
      <c r="AH73" s="118">
        <f>+Actuals!AE475</f>
        <v>0</v>
      </c>
      <c r="AI73" s="119">
        <f>+Actuals!AF475</f>
        <v>0</v>
      </c>
      <c r="AJ73" s="118">
        <f>+Actuals!AG475</f>
        <v>0</v>
      </c>
      <c r="AK73" s="119">
        <f>+Actuals!AH475</f>
        <v>0</v>
      </c>
      <c r="AL73" s="118">
        <f>+Actuals!AI475</f>
        <v>0</v>
      </c>
      <c r="AM73" s="119">
        <f>+Actuals!AJ475</f>
        <v>0</v>
      </c>
      <c r="AN73" s="118">
        <f>+Actuals!AK475</f>
        <v>0</v>
      </c>
      <c r="AO73" s="119">
        <f>+Actuals!AL475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-63468.65</v>
      </c>
      <c r="F74" s="60">
        <f>'TIE-OUT'!V74+RECLASS!T74</f>
        <v>0</v>
      </c>
      <c r="G74" s="60">
        <f>'TIE-OUT'!W74+RECLASS!U74</f>
        <v>-63468.65</v>
      </c>
      <c r="H74" s="118">
        <f>+Actuals!E476</f>
        <v>0</v>
      </c>
      <c r="I74" s="119">
        <f>+Actuals!F476</f>
        <v>0</v>
      </c>
      <c r="J74" s="118">
        <f>+Actuals!G476</f>
        <v>0</v>
      </c>
      <c r="K74" s="119">
        <f>+Actuals!H476</f>
        <v>0</v>
      </c>
      <c r="L74" s="118">
        <f>+Actuals!I476</f>
        <v>0</v>
      </c>
      <c r="M74" s="119">
        <f>+Actuals!J476</f>
        <v>0</v>
      </c>
      <c r="N74" s="118">
        <f>+Actuals!K476</f>
        <v>0</v>
      </c>
      <c r="O74" s="119">
        <f>+Actuals!L476</f>
        <v>0</v>
      </c>
      <c r="P74" s="118">
        <f>+Actuals!M476</f>
        <v>0</v>
      </c>
      <c r="Q74" s="119">
        <f>+Actuals!N476</f>
        <v>0</v>
      </c>
      <c r="R74" s="118">
        <f>+Actuals!O476</f>
        <v>0</v>
      </c>
      <c r="S74" s="119">
        <f>+Actuals!P476</f>
        <v>0</v>
      </c>
      <c r="T74" s="118">
        <f>+Actuals!Q476</f>
        <v>0</v>
      </c>
      <c r="U74" s="119">
        <f>+Actuals!R476</f>
        <v>0</v>
      </c>
      <c r="V74" s="118">
        <f>+Actuals!S476</f>
        <v>0</v>
      </c>
      <c r="W74" s="119">
        <f>+Actuals!T476</f>
        <v>0</v>
      </c>
      <c r="X74" s="118">
        <f>+Actuals!U476</f>
        <v>0</v>
      </c>
      <c r="Y74" s="119">
        <f>+Actuals!V476</f>
        <v>0</v>
      </c>
      <c r="Z74" s="118">
        <f>+Actuals!W476</f>
        <v>0</v>
      </c>
      <c r="AA74" s="119">
        <f>+Actuals!X476</f>
        <v>0</v>
      </c>
      <c r="AB74" s="118">
        <f>+Actuals!Y476</f>
        <v>0</v>
      </c>
      <c r="AC74" s="119">
        <f>+Actuals!Z476</f>
        <v>0</v>
      </c>
      <c r="AD74" s="118">
        <f>+Actuals!AA476</f>
        <v>0</v>
      </c>
      <c r="AE74" s="119">
        <f>+Actuals!AB476</f>
        <v>0</v>
      </c>
      <c r="AF74" s="118">
        <f>+Actuals!AC476</f>
        <v>0</v>
      </c>
      <c r="AG74" s="119">
        <f>+Actuals!AD476</f>
        <v>0</v>
      </c>
      <c r="AH74" s="118">
        <f>+Actuals!AE476</f>
        <v>0</v>
      </c>
      <c r="AI74" s="119">
        <f>+Actuals!AF476</f>
        <v>0</v>
      </c>
      <c r="AJ74" s="118">
        <f>+Actuals!AG476</f>
        <v>0</v>
      </c>
      <c r="AK74" s="119">
        <f>+Actuals!AH476</f>
        <v>0</v>
      </c>
      <c r="AL74" s="118">
        <f>+Actuals!AI476</f>
        <v>0</v>
      </c>
      <c r="AM74" s="119">
        <f>+Actuals!AJ476</f>
        <v>0</v>
      </c>
      <c r="AN74" s="118">
        <f>+Actuals!AK476</f>
        <v>0</v>
      </c>
      <c r="AO74" s="119">
        <f>+Actuals!AL476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2600</v>
      </c>
      <c r="F75" s="60">
        <f>'TIE-OUT'!V75+RECLASS!T75</f>
        <v>0</v>
      </c>
      <c r="G75" s="60">
        <f>'TIE-OUT'!W75+RECLASS!U75</f>
        <v>2600</v>
      </c>
      <c r="H75" s="118">
        <f>+Actuals!E477</f>
        <v>0</v>
      </c>
      <c r="I75" s="119">
        <f>+Actuals!F477</f>
        <v>0</v>
      </c>
      <c r="J75" s="118">
        <f>+Actuals!G477</f>
        <v>0</v>
      </c>
      <c r="K75" s="119">
        <f>+Actuals!H477</f>
        <v>0</v>
      </c>
      <c r="L75" s="118">
        <f>+Actuals!I477</f>
        <v>0</v>
      </c>
      <c r="M75" s="119">
        <f>+Actuals!J477</f>
        <v>0</v>
      </c>
      <c r="N75" s="118">
        <f>+Actuals!K477</f>
        <v>0</v>
      </c>
      <c r="O75" s="119">
        <f>+Actuals!L477</f>
        <v>0</v>
      </c>
      <c r="P75" s="118">
        <f>+Actuals!M477</f>
        <v>0</v>
      </c>
      <c r="Q75" s="119">
        <f>+Actuals!N477</f>
        <v>0</v>
      </c>
      <c r="R75" s="118">
        <f>+Actuals!O477</f>
        <v>0</v>
      </c>
      <c r="S75" s="119">
        <f>+Actuals!P477</f>
        <v>0</v>
      </c>
      <c r="T75" s="118">
        <f>+Actuals!Q477</f>
        <v>0</v>
      </c>
      <c r="U75" s="119">
        <f>+Actuals!R477</f>
        <v>0</v>
      </c>
      <c r="V75" s="118">
        <f>+Actuals!S477</f>
        <v>0</v>
      </c>
      <c r="W75" s="119">
        <f>+Actuals!T477</f>
        <v>0</v>
      </c>
      <c r="X75" s="118">
        <f>+Actuals!U477</f>
        <v>0</v>
      </c>
      <c r="Y75" s="119">
        <f>+Actuals!V477</f>
        <v>0</v>
      </c>
      <c r="Z75" s="118">
        <f>+Actuals!W477</f>
        <v>0</v>
      </c>
      <c r="AA75" s="119">
        <f>+Actuals!X477</f>
        <v>0</v>
      </c>
      <c r="AB75" s="118">
        <f>+Actuals!Y477</f>
        <v>0</v>
      </c>
      <c r="AC75" s="119">
        <f>+Actuals!Z477</f>
        <v>0</v>
      </c>
      <c r="AD75" s="118">
        <f>+Actuals!AA477</f>
        <v>0</v>
      </c>
      <c r="AE75" s="119">
        <f>+Actuals!AB477</f>
        <v>0</v>
      </c>
      <c r="AF75" s="118">
        <f>+Actuals!AC477</f>
        <v>0</v>
      </c>
      <c r="AG75" s="119">
        <f>+Actuals!AD477</f>
        <v>0</v>
      </c>
      <c r="AH75" s="118">
        <f>+Actuals!AE477</f>
        <v>0</v>
      </c>
      <c r="AI75" s="119">
        <f>+Actuals!AF477</f>
        <v>0</v>
      </c>
      <c r="AJ75" s="118">
        <f>+Actuals!AG477</f>
        <v>0</v>
      </c>
      <c r="AK75" s="119">
        <f>+Actuals!AH477</f>
        <v>0</v>
      </c>
      <c r="AL75" s="118">
        <f>+Actuals!AI477</f>
        <v>0</v>
      </c>
      <c r="AM75" s="119">
        <f>+Actuals!AJ477</f>
        <v>0</v>
      </c>
      <c r="AN75" s="118">
        <f>+Actuals!AK477</f>
        <v>0</v>
      </c>
      <c r="AO75" s="119">
        <f>+Actuals!AL477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-2726.01</v>
      </c>
      <c r="F76" s="60">
        <f>'TIE-OUT'!V76+RECLASS!T76</f>
        <v>0</v>
      </c>
      <c r="G76" s="60">
        <f>'TIE-OUT'!W76+RECLASS!U76</f>
        <v>0</v>
      </c>
      <c r="H76" s="118">
        <f>+Actuals!E478</f>
        <v>0</v>
      </c>
      <c r="I76" s="119">
        <f>+Actuals!F478</f>
        <v>-1075</v>
      </c>
      <c r="J76" s="118">
        <f>+Actuals!G478</f>
        <v>0</v>
      </c>
      <c r="K76" s="119">
        <f>+Actuals!H478</f>
        <v>-1651.01</v>
      </c>
      <c r="L76" s="118">
        <f>+Actuals!I478</f>
        <v>0</v>
      </c>
      <c r="M76" s="119">
        <f>+Actuals!J478</f>
        <v>0</v>
      </c>
      <c r="N76" s="118">
        <f>+Actuals!K478</f>
        <v>0</v>
      </c>
      <c r="O76" s="119">
        <f>+Actuals!L478</f>
        <v>0</v>
      </c>
      <c r="P76" s="118">
        <f>+Actuals!M478</f>
        <v>0</v>
      </c>
      <c r="Q76" s="119">
        <f>+Actuals!N478</f>
        <v>0</v>
      </c>
      <c r="R76" s="118">
        <f>+Actuals!O478</f>
        <v>0</v>
      </c>
      <c r="S76" s="119">
        <f>+Actuals!P478</f>
        <v>0</v>
      </c>
      <c r="T76" s="118">
        <f>+Actuals!Q478</f>
        <v>0</v>
      </c>
      <c r="U76" s="119">
        <f>+Actuals!R478</f>
        <v>0</v>
      </c>
      <c r="V76" s="118">
        <f>+Actuals!S478</f>
        <v>0</v>
      </c>
      <c r="W76" s="119">
        <f>+Actuals!T478</f>
        <v>0</v>
      </c>
      <c r="X76" s="118">
        <f>+Actuals!U478</f>
        <v>0</v>
      </c>
      <c r="Y76" s="119">
        <f>+Actuals!V478</f>
        <v>0</v>
      </c>
      <c r="Z76" s="118">
        <f>+Actuals!W478</f>
        <v>0</v>
      </c>
      <c r="AA76" s="119">
        <f>+Actuals!X478</f>
        <v>0</v>
      </c>
      <c r="AB76" s="118">
        <f>+Actuals!Y478</f>
        <v>0</v>
      </c>
      <c r="AC76" s="119">
        <f>+Actuals!Z478</f>
        <v>0</v>
      </c>
      <c r="AD76" s="118">
        <f>+Actuals!AA478</f>
        <v>0</v>
      </c>
      <c r="AE76" s="119">
        <f>+Actuals!AB478</f>
        <v>0</v>
      </c>
      <c r="AF76" s="118">
        <f>+Actuals!AC478</f>
        <v>0</v>
      </c>
      <c r="AG76" s="119">
        <f>+Actuals!AD478</f>
        <v>0</v>
      </c>
      <c r="AH76" s="118">
        <f>+Actuals!AE478</f>
        <v>0</v>
      </c>
      <c r="AI76" s="119">
        <f>+Actuals!AF478</f>
        <v>0</v>
      </c>
      <c r="AJ76" s="118">
        <f>+Actuals!AG478</f>
        <v>0</v>
      </c>
      <c r="AK76" s="119">
        <f>+Actuals!AH478</f>
        <v>0</v>
      </c>
      <c r="AL76" s="118">
        <f>+Actuals!AI478</f>
        <v>0</v>
      </c>
      <c r="AM76" s="119">
        <f>+Actuals!AJ478</f>
        <v>0</v>
      </c>
      <c r="AN76" s="118">
        <f>+Actuals!AK478</f>
        <v>0</v>
      </c>
      <c r="AO76" s="119">
        <f>+Actuals!AL478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'TIE-OUT'!V77+RECLASS!T77</f>
        <v>0</v>
      </c>
      <c r="G77" s="60">
        <f>'TIE-OUT'!W77+RECLASS!U77</f>
        <v>0</v>
      </c>
      <c r="H77" s="118">
        <f>+Actuals!E479</f>
        <v>0</v>
      </c>
      <c r="I77" s="119">
        <f>+Actuals!F479</f>
        <v>0</v>
      </c>
      <c r="J77" s="118">
        <f>+Actuals!G479</f>
        <v>0</v>
      </c>
      <c r="K77" s="119">
        <f>+Actuals!H479</f>
        <v>0</v>
      </c>
      <c r="L77" s="118">
        <f>+Actuals!I479</f>
        <v>0</v>
      </c>
      <c r="M77" s="119">
        <f>+Actuals!J479</f>
        <v>0</v>
      </c>
      <c r="N77" s="118">
        <f>+Actuals!K479</f>
        <v>0</v>
      </c>
      <c r="O77" s="119">
        <f>+Actuals!L479</f>
        <v>0</v>
      </c>
      <c r="P77" s="118">
        <f>+Actuals!M479</f>
        <v>0</v>
      </c>
      <c r="Q77" s="119">
        <f>+Actuals!N479</f>
        <v>0</v>
      </c>
      <c r="R77" s="118">
        <f>+Actuals!O479</f>
        <v>0</v>
      </c>
      <c r="S77" s="119">
        <f>+Actuals!P479</f>
        <v>0</v>
      </c>
      <c r="T77" s="118">
        <f>+Actuals!Q479</f>
        <v>0</v>
      </c>
      <c r="U77" s="119">
        <f>+Actuals!R479</f>
        <v>0</v>
      </c>
      <c r="V77" s="118">
        <f>+Actuals!S479</f>
        <v>0</v>
      </c>
      <c r="W77" s="119">
        <f>+Actuals!T479</f>
        <v>0</v>
      </c>
      <c r="X77" s="118">
        <f>+Actuals!U479</f>
        <v>0</v>
      </c>
      <c r="Y77" s="119">
        <f>+Actuals!V479</f>
        <v>0</v>
      </c>
      <c r="Z77" s="118">
        <f>+Actuals!W479</f>
        <v>0</v>
      </c>
      <c r="AA77" s="119">
        <f>+Actuals!X479</f>
        <v>0</v>
      </c>
      <c r="AB77" s="118">
        <f>+Actuals!Y479</f>
        <v>0</v>
      </c>
      <c r="AC77" s="119">
        <f>+Actuals!Z479</f>
        <v>0</v>
      </c>
      <c r="AD77" s="118">
        <f>+Actuals!AA479</f>
        <v>0</v>
      </c>
      <c r="AE77" s="119">
        <f>+Actuals!AB479</f>
        <v>0</v>
      </c>
      <c r="AF77" s="118">
        <f>+Actuals!AC479</f>
        <v>0</v>
      </c>
      <c r="AG77" s="119">
        <f>+Actuals!AD479</f>
        <v>0</v>
      </c>
      <c r="AH77" s="118">
        <f>+Actuals!AE479</f>
        <v>0</v>
      </c>
      <c r="AI77" s="119">
        <f>+Actuals!AF479</f>
        <v>0</v>
      </c>
      <c r="AJ77" s="118">
        <f>+Actuals!AG479</f>
        <v>0</v>
      </c>
      <c r="AK77" s="119">
        <f>+Actuals!AH479</f>
        <v>0</v>
      </c>
      <c r="AL77" s="118">
        <f>+Actuals!AI479</f>
        <v>0</v>
      </c>
      <c r="AM77" s="119">
        <f>+Actuals!AJ479</f>
        <v>0</v>
      </c>
      <c r="AN77" s="118">
        <f>+Actuals!AK479</f>
        <v>0</v>
      </c>
      <c r="AO77" s="119">
        <f>+Actuals!AL479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'TIE-OUT'!V78+RECLASS!T78</f>
        <v>0</v>
      </c>
      <c r="G78" s="60">
        <f>'TIE-OUT'!W78+RECLASS!U78</f>
        <v>0</v>
      </c>
      <c r="H78" s="118">
        <f>+Actuals!E480</f>
        <v>0</v>
      </c>
      <c r="I78" s="119">
        <f>+Actuals!F480</f>
        <v>0</v>
      </c>
      <c r="J78" s="118">
        <f>+Actuals!G480</f>
        <v>0</v>
      </c>
      <c r="K78" s="119">
        <f>+Actuals!H480</f>
        <v>0</v>
      </c>
      <c r="L78" s="118">
        <f>+Actuals!I480</f>
        <v>0</v>
      </c>
      <c r="M78" s="119">
        <f>+Actuals!J480</f>
        <v>0</v>
      </c>
      <c r="N78" s="118">
        <f>+Actuals!K480</f>
        <v>0</v>
      </c>
      <c r="O78" s="119">
        <f>+Actuals!L480</f>
        <v>0</v>
      </c>
      <c r="P78" s="118">
        <f>+Actuals!M480</f>
        <v>0</v>
      </c>
      <c r="Q78" s="119">
        <f>+Actuals!N480</f>
        <v>0</v>
      </c>
      <c r="R78" s="118">
        <f>+Actuals!O480</f>
        <v>0</v>
      </c>
      <c r="S78" s="119">
        <f>+Actuals!P480</f>
        <v>0</v>
      </c>
      <c r="T78" s="118">
        <f>+Actuals!Q480</f>
        <v>0</v>
      </c>
      <c r="U78" s="119">
        <f>+Actuals!R480</f>
        <v>0</v>
      </c>
      <c r="V78" s="118">
        <f>+Actuals!S480</f>
        <v>0</v>
      </c>
      <c r="W78" s="119">
        <f>+Actuals!T480</f>
        <v>0</v>
      </c>
      <c r="X78" s="118">
        <f>+Actuals!U480</f>
        <v>0</v>
      </c>
      <c r="Y78" s="119">
        <f>+Actuals!V480</f>
        <v>0</v>
      </c>
      <c r="Z78" s="118">
        <f>+Actuals!W480</f>
        <v>0</v>
      </c>
      <c r="AA78" s="119">
        <f>+Actuals!X480</f>
        <v>0</v>
      </c>
      <c r="AB78" s="118">
        <f>+Actuals!Y480</f>
        <v>0</v>
      </c>
      <c r="AC78" s="119">
        <f>+Actuals!Z480</f>
        <v>0</v>
      </c>
      <c r="AD78" s="118">
        <f>+Actuals!AA480</f>
        <v>0</v>
      </c>
      <c r="AE78" s="119">
        <f>+Actuals!AB480</f>
        <v>0</v>
      </c>
      <c r="AF78" s="118">
        <f>+Actuals!AC480</f>
        <v>0</v>
      </c>
      <c r="AG78" s="119">
        <f>+Actuals!AD480</f>
        <v>0</v>
      </c>
      <c r="AH78" s="118">
        <f>+Actuals!AE480</f>
        <v>0</v>
      </c>
      <c r="AI78" s="119">
        <f>+Actuals!AF480</f>
        <v>0</v>
      </c>
      <c r="AJ78" s="118">
        <f>+Actuals!AG480</f>
        <v>0</v>
      </c>
      <c r="AK78" s="119">
        <f>+Actuals!AH480</f>
        <v>0</v>
      </c>
      <c r="AL78" s="118">
        <f>+Actuals!AI480</f>
        <v>0</v>
      </c>
      <c r="AM78" s="119">
        <f>+Actuals!AJ480</f>
        <v>0</v>
      </c>
      <c r="AN78" s="118">
        <f>+Actuals!AK480</f>
        <v>0</v>
      </c>
      <c r="AO78" s="119">
        <f>+Actuals!AL480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'TIE-OUT'!V79+RECLASS!T79</f>
        <v>0</v>
      </c>
      <c r="G79" s="60">
        <f>'TIE-OUT'!W79+RECLASS!U79</f>
        <v>0</v>
      </c>
      <c r="H79" s="118">
        <f>+Actuals!E481</f>
        <v>0</v>
      </c>
      <c r="I79" s="119">
        <f>+Actuals!F481</f>
        <v>0</v>
      </c>
      <c r="J79" s="118">
        <f>+Actuals!G481</f>
        <v>0</v>
      </c>
      <c r="K79" s="119">
        <f>+Actuals!H481</f>
        <v>0</v>
      </c>
      <c r="L79" s="118">
        <f>+Actuals!I481</f>
        <v>0</v>
      </c>
      <c r="M79" s="119">
        <f>+Actuals!J481</f>
        <v>0</v>
      </c>
      <c r="N79" s="118">
        <f>+Actuals!K481</f>
        <v>0</v>
      </c>
      <c r="O79" s="119">
        <f>+Actuals!L481</f>
        <v>0</v>
      </c>
      <c r="P79" s="118">
        <f>+Actuals!M481</f>
        <v>0</v>
      </c>
      <c r="Q79" s="119">
        <f>+Actuals!N481</f>
        <v>0</v>
      </c>
      <c r="R79" s="118">
        <f>+Actuals!O481</f>
        <v>0</v>
      </c>
      <c r="S79" s="119">
        <f>+Actuals!P481</f>
        <v>0</v>
      </c>
      <c r="T79" s="118">
        <f>+Actuals!Q481</f>
        <v>0</v>
      </c>
      <c r="U79" s="119">
        <f>+Actuals!R481</f>
        <v>0</v>
      </c>
      <c r="V79" s="118">
        <f>+Actuals!S481</f>
        <v>0</v>
      </c>
      <c r="W79" s="119">
        <f>+Actuals!T481</f>
        <v>0</v>
      </c>
      <c r="X79" s="118">
        <f>+Actuals!U481</f>
        <v>0</v>
      </c>
      <c r="Y79" s="119">
        <f>+Actuals!V481</f>
        <v>0</v>
      </c>
      <c r="Z79" s="118">
        <f>+Actuals!W481</f>
        <v>0</v>
      </c>
      <c r="AA79" s="119">
        <f>+Actuals!X481</f>
        <v>0</v>
      </c>
      <c r="AB79" s="118">
        <f>+Actuals!Y481</f>
        <v>0</v>
      </c>
      <c r="AC79" s="119">
        <f>+Actuals!Z481</f>
        <v>0</v>
      </c>
      <c r="AD79" s="118">
        <f>+Actuals!AA481</f>
        <v>0</v>
      </c>
      <c r="AE79" s="119">
        <f>+Actuals!AB481</f>
        <v>0</v>
      </c>
      <c r="AF79" s="118">
        <f>+Actuals!AC481</f>
        <v>0</v>
      </c>
      <c r="AG79" s="119">
        <f>+Actuals!AD481</f>
        <v>0</v>
      </c>
      <c r="AH79" s="118">
        <f>+Actuals!AE481</f>
        <v>0</v>
      </c>
      <c r="AI79" s="119">
        <f>+Actuals!AF481</f>
        <v>0</v>
      </c>
      <c r="AJ79" s="118">
        <f>+Actuals!AG481</f>
        <v>0</v>
      </c>
      <c r="AK79" s="119">
        <f>+Actuals!AH481</f>
        <v>0</v>
      </c>
      <c r="AL79" s="118">
        <f>+Actuals!AI481</f>
        <v>0</v>
      </c>
      <c r="AM79" s="119">
        <f>+Actuals!AJ481</f>
        <v>0</v>
      </c>
      <c r="AN79" s="118">
        <f>+Actuals!AK481</f>
        <v>0</v>
      </c>
      <c r="AO79" s="119">
        <f>+Actuals!AL481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'TIE-OUT'!V80+RECLASS!T80</f>
        <v>0</v>
      </c>
      <c r="G80" s="60">
        <f>'TIE-OUT'!W80+RECLASS!U80</f>
        <v>0</v>
      </c>
      <c r="H80" s="118">
        <f>+Actuals!E482</f>
        <v>0</v>
      </c>
      <c r="I80" s="119">
        <f>+Actuals!F482</f>
        <v>0</v>
      </c>
      <c r="J80" s="118">
        <f>+Actuals!G482</f>
        <v>0</v>
      </c>
      <c r="K80" s="119">
        <f>+Actuals!H482</f>
        <v>0</v>
      </c>
      <c r="L80" s="118">
        <f>+Actuals!I482</f>
        <v>0</v>
      </c>
      <c r="M80" s="119">
        <f>+Actuals!J482</f>
        <v>0</v>
      </c>
      <c r="N80" s="118">
        <f>+Actuals!K482</f>
        <v>0</v>
      </c>
      <c r="O80" s="119">
        <f>+Actuals!L482</f>
        <v>0</v>
      </c>
      <c r="P80" s="118">
        <f>+Actuals!M482</f>
        <v>0</v>
      </c>
      <c r="Q80" s="119">
        <f>+Actuals!N482</f>
        <v>0</v>
      </c>
      <c r="R80" s="118">
        <f>+Actuals!O482</f>
        <v>0</v>
      </c>
      <c r="S80" s="119">
        <f>+Actuals!P482</f>
        <v>0</v>
      </c>
      <c r="T80" s="118">
        <f>+Actuals!Q482</f>
        <v>0</v>
      </c>
      <c r="U80" s="119">
        <f>+Actuals!R482</f>
        <v>0</v>
      </c>
      <c r="V80" s="118">
        <f>+Actuals!S482</f>
        <v>0</v>
      </c>
      <c r="W80" s="119">
        <f>+Actuals!T482</f>
        <v>0</v>
      </c>
      <c r="X80" s="118">
        <f>+Actuals!U482</f>
        <v>0</v>
      </c>
      <c r="Y80" s="119">
        <f>+Actuals!V482</f>
        <v>0</v>
      </c>
      <c r="Z80" s="118">
        <f>+Actuals!W482</f>
        <v>0</v>
      </c>
      <c r="AA80" s="119">
        <f>+Actuals!X482</f>
        <v>0</v>
      </c>
      <c r="AB80" s="118">
        <f>+Actuals!Y482</f>
        <v>0</v>
      </c>
      <c r="AC80" s="119">
        <f>+Actuals!Z482</f>
        <v>0</v>
      </c>
      <c r="AD80" s="118">
        <f>+Actuals!AA482</f>
        <v>0</v>
      </c>
      <c r="AE80" s="119">
        <f>+Actuals!AB482</f>
        <v>0</v>
      </c>
      <c r="AF80" s="118">
        <f>+Actuals!AC482</f>
        <v>0</v>
      </c>
      <c r="AG80" s="119">
        <f>+Actuals!AD482</f>
        <v>0</v>
      </c>
      <c r="AH80" s="118">
        <f>+Actuals!AE482</f>
        <v>0</v>
      </c>
      <c r="AI80" s="119">
        <f>+Actuals!AF482</f>
        <v>0</v>
      </c>
      <c r="AJ80" s="118">
        <f>+Actuals!AG482</f>
        <v>0</v>
      </c>
      <c r="AK80" s="119">
        <f>+Actuals!AH482</f>
        <v>0</v>
      </c>
      <c r="AL80" s="118">
        <f>+Actuals!AI482</f>
        <v>0</v>
      </c>
      <c r="AM80" s="119">
        <f>+Actuals!AJ482</f>
        <v>0</v>
      </c>
      <c r="AN80" s="118">
        <f>+Actuals!AK482</f>
        <v>0</v>
      </c>
      <c r="AO80" s="119">
        <f>+Actuals!AL482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'TIE-OUT'!V81+RECLASS!T81</f>
        <v>0</v>
      </c>
      <c r="G81" s="60">
        <f>'TIE-OUT'!W81+RECLASS!U81</f>
        <v>0</v>
      </c>
      <c r="H81" s="118">
        <f>+Actuals!E483</f>
        <v>0</v>
      </c>
      <c r="I81" s="119">
        <f>+Actuals!F483</f>
        <v>0</v>
      </c>
      <c r="J81" s="118">
        <f>+Actuals!G483</f>
        <v>0</v>
      </c>
      <c r="K81" s="119">
        <f>+Actuals!H483</f>
        <v>0</v>
      </c>
      <c r="L81" s="118">
        <f>+Actuals!I483</f>
        <v>0</v>
      </c>
      <c r="M81" s="119">
        <f>+Actuals!J483</f>
        <v>0</v>
      </c>
      <c r="N81" s="118">
        <f>+Actuals!K483</f>
        <v>0</v>
      </c>
      <c r="O81" s="119">
        <f>+Actuals!L483</f>
        <v>0</v>
      </c>
      <c r="P81" s="118">
        <f>+Actuals!M483</f>
        <v>0</v>
      </c>
      <c r="Q81" s="119">
        <f>+Actuals!N483</f>
        <v>0</v>
      </c>
      <c r="R81" s="118">
        <f>+Actuals!O483</f>
        <v>0</v>
      </c>
      <c r="S81" s="119">
        <f>+Actuals!P483</f>
        <v>0</v>
      </c>
      <c r="T81" s="118">
        <f>+Actuals!Q483</f>
        <v>0</v>
      </c>
      <c r="U81" s="119">
        <f>+Actuals!R483</f>
        <v>0</v>
      </c>
      <c r="V81" s="118">
        <f>+Actuals!S483</f>
        <v>0</v>
      </c>
      <c r="W81" s="119">
        <f>+Actuals!T483</f>
        <v>0</v>
      </c>
      <c r="X81" s="118">
        <f>+Actuals!U483</f>
        <v>0</v>
      </c>
      <c r="Y81" s="119">
        <f>+Actuals!V483</f>
        <v>0</v>
      </c>
      <c r="Z81" s="118">
        <f>+Actuals!W483</f>
        <v>0</v>
      </c>
      <c r="AA81" s="119">
        <f>+Actuals!X483</f>
        <v>0</v>
      </c>
      <c r="AB81" s="118">
        <f>+Actuals!Y483</f>
        <v>0</v>
      </c>
      <c r="AC81" s="119">
        <f>+Actuals!Z483</f>
        <v>0</v>
      </c>
      <c r="AD81" s="118">
        <f>+Actuals!AA483</f>
        <v>0</v>
      </c>
      <c r="AE81" s="119">
        <f>+Actuals!AB483</f>
        <v>0</v>
      </c>
      <c r="AF81" s="118">
        <f>+Actuals!AC483</f>
        <v>0</v>
      </c>
      <c r="AG81" s="119">
        <f>+Actuals!AD483</f>
        <v>0</v>
      </c>
      <c r="AH81" s="118">
        <f>+Actuals!AE483</f>
        <v>0</v>
      </c>
      <c r="AI81" s="119">
        <f>+Actuals!AF483</f>
        <v>0</v>
      </c>
      <c r="AJ81" s="118">
        <f>+Actuals!AG483</f>
        <v>0</v>
      </c>
      <c r="AK81" s="119">
        <f>+Actuals!AH483</f>
        <v>0</v>
      </c>
      <c r="AL81" s="118">
        <f>+Actuals!AI483</f>
        <v>0</v>
      </c>
      <c r="AM81" s="119">
        <f>+Actuals!AJ483</f>
        <v>0</v>
      </c>
      <c r="AN81" s="118">
        <f>+Actuals!AK483</f>
        <v>0</v>
      </c>
      <c r="AO81" s="119">
        <f>+Actuals!AL483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-1385824.0300000119</v>
      </c>
      <c r="F82" s="91">
        <f>F16+F24+F29+F36+F43+F45+F47+F49</f>
        <v>0</v>
      </c>
      <c r="G82" s="92">
        <f>SUM(G72:G81)+G16+G24+G29+G36+G43+G45+G47+G49+G51+G56+G61+G66</f>
        <v>-2708165.9099999992</v>
      </c>
      <c r="H82" s="91">
        <f>H16+H24+H29+H36+H43+H45+H47+H49</f>
        <v>0</v>
      </c>
      <c r="I82" s="92">
        <f>SUM(I72:I81)+I16+I24+I29+I36+I43+I45+I47+I49+I51+I56+I61+I66</f>
        <v>4031762.54</v>
      </c>
      <c r="J82" s="91">
        <f>J16+J24+J29+J36+J43+J45+J47+J49</f>
        <v>0</v>
      </c>
      <c r="K82" s="140">
        <f>SUM(K72:K81)+K16+K24+K29+K36+K43+K45+K47+K49+K51+K56+K61+K66</f>
        <v>-2537269.9900000007</v>
      </c>
      <c r="L82" s="91">
        <f>L16+L24+L29+L36+L43+L45+L47+L49</f>
        <v>0</v>
      </c>
      <c r="M82" s="140">
        <f>SUM(M72:M81)+M16+M24+M29+M36+M43+M45+M47+M49+M51+M56+M61+M66</f>
        <v>90145.099999999919</v>
      </c>
      <c r="N82" s="91">
        <f>N16+N24+N29+N36+N43+N45+N47+N49</f>
        <v>0</v>
      </c>
      <c r="O82" s="92">
        <f>SUM(O72:O81)+O16+O24+O29+O36+O43+O45+O47+O49+O51+O56+O61+O66</f>
        <v>-278055.50000000396</v>
      </c>
      <c r="P82" s="91">
        <f>P16+P24+P29+P36+P43+P45+P47+P49</f>
        <v>0</v>
      </c>
      <c r="Q82" s="92">
        <f>SUM(Q72:Q81)+Q16+Q24+Q29+Q36+Q43+Q45+Q47+Q49+Q51+Q56+Q61+Q66</f>
        <v>26366.159999999996</v>
      </c>
      <c r="R82" s="91">
        <f>R16+R24+R29+R36+R43+R45+R47+R49</f>
        <v>0</v>
      </c>
      <c r="S82" s="92">
        <f>SUM(S72:S81)+S16+S24+S29+S36+S43+S45+S47+S49+S51+S56+S61+S66</f>
        <v>-11178.019999999995</v>
      </c>
      <c r="T82" s="91">
        <f>T16+T24+T29+T36+T43+T45+T47+T49</f>
        <v>0</v>
      </c>
      <c r="U82" s="92">
        <f>SUM(U72:U81)+U16+U24+U29+U36+U43+U45+U47+U49+U51+U56+U61+U66</f>
        <v>571.58999999999935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  <c r="I84" s="45"/>
    </row>
    <row r="85" spans="1:77" x14ac:dyDescent="0.2">
      <c r="A85" s="4" t="s">
        <v>170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166</v>
      </c>
      <c r="D86" s="145">
        <f t="shared" ref="D86:E88" si="25">SUM(F86,H86,J86,L86,N86,P86,R86,T86,V86,X86,Z86,AB86,AD86)</f>
        <v>0</v>
      </c>
      <c r="E86" s="145">
        <f t="shared" si="25"/>
        <v>0</v>
      </c>
      <c r="F86" s="145">
        <f>'TIE-OUT'!V86+RECLASS!T86</f>
        <v>0</v>
      </c>
      <c r="G86" s="145">
        <f>'TIE-OUT'!W86+RECLASS!U86</f>
        <v>0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25"/>
        <v>0</v>
      </c>
      <c r="E87" s="146">
        <f t="shared" si="25"/>
        <v>0</v>
      </c>
      <c r="F87" s="146">
        <f>'TIE-OUT'!V87+RECLASS!T87</f>
        <v>0</v>
      </c>
      <c r="G87" s="146">
        <f>'TIE-OUT'!W87+RECLASS!U87</f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25"/>
        <v>0</v>
      </c>
      <c r="E88" s="147">
        <f t="shared" si="25"/>
        <v>0</v>
      </c>
      <c r="F88" s="147">
        <f>'TIE-OUT'!V88+RECLASS!T88</f>
        <v>0</v>
      </c>
      <c r="G88" s="147">
        <f>'TIE-OUT'!W88+RECLASS!U88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26">SUM(E86:E88)</f>
        <v>0</v>
      </c>
      <c r="F89" s="155">
        <f t="shared" si="26"/>
        <v>0</v>
      </c>
      <c r="G89" s="155">
        <f t="shared" si="26"/>
        <v>0</v>
      </c>
      <c r="H89" s="155">
        <f t="shared" si="26"/>
        <v>0</v>
      </c>
      <c r="I89" s="155">
        <f t="shared" si="26"/>
        <v>0</v>
      </c>
      <c r="J89" s="155">
        <f t="shared" si="26"/>
        <v>0</v>
      </c>
      <c r="K89" s="155">
        <f t="shared" si="26"/>
        <v>0</v>
      </c>
      <c r="L89" s="155">
        <f t="shared" si="26"/>
        <v>0</v>
      </c>
      <c r="M89" s="155">
        <f t="shared" si="26"/>
        <v>0</v>
      </c>
      <c r="N89" s="155">
        <f t="shared" ref="N89:AE89" si="27">SUM(N86:N88)</f>
        <v>0</v>
      </c>
      <c r="O89" s="155">
        <f t="shared" si="27"/>
        <v>0</v>
      </c>
      <c r="P89" s="155">
        <f t="shared" si="27"/>
        <v>0</v>
      </c>
      <c r="Q89" s="155">
        <f t="shared" si="27"/>
        <v>0</v>
      </c>
      <c r="R89" s="155">
        <f t="shared" si="27"/>
        <v>0</v>
      </c>
      <c r="S89" s="155">
        <f t="shared" si="27"/>
        <v>0</v>
      </c>
      <c r="T89" s="155">
        <f t="shared" si="27"/>
        <v>0</v>
      </c>
      <c r="U89" s="155">
        <f t="shared" si="27"/>
        <v>0</v>
      </c>
      <c r="V89" s="155">
        <f t="shared" si="27"/>
        <v>0</v>
      </c>
      <c r="W89" s="155">
        <f t="shared" si="27"/>
        <v>0</v>
      </c>
      <c r="X89" s="155">
        <f t="shared" si="27"/>
        <v>0</v>
      </c>
      <c r="Y89" s="155">
        <f t="shared" si="27"/>
        <v>0</v>
      </c>
      <c r="Z89" s="155">
        <f t="shared" si="27"/>
        <v>0</v>
      </c>
      <c r="AA89" s="155">
        <f t="shared" si="27"/>
        <v>0</v>
      </c>
      <c r="AB89" s="155">
        <f t="shared" si="27"/>
        <v>0</v>
      </c>
      <c r="AC89" s="155">
        <f t="shared" si="27"/>
        <v>0</v>
      </c>
      <c r="AD89" s="155">
        <f t="shared" si="27"/>
        <v>0</v>
      </c>
      <c r="AE89" s="155">
        <f t="shared" si="27"/>
        <v>0</v>
      </c>
      <c r="AF89" s="155">
        <f t="shared" ref="AF89:AO89" si="28">SUM(AF86:AF88)</f>
        <v>0</v>
      </c>
      <c r="AG89" s="155">
        <f t="shared" si="28"/>
        <v>0</v>
      </c>
      <c r="AH89" s="155">
        <f t="shared" si="28"/>
        <v>0</v>
      </c>
      <c r="AI89" s="155">
        <f t="shared" si="28"/>
        <v>0</v>
      </c>
      <c r="AJ89" s="155">
        <f t="shared" si="28"/>
        <v>0</v>
      </c>
      <c r="AK89" s="155">
        <f t="shared" si="28"/>
        <v>0</v>
      </c>
      <c r="AL89" s="155">
        <f t="shared" si="28"/>
        <v>0</v>
      </c>
      <c r="AM89" s="155">
        <f t="shared" si="28"/>
        <v>0</v>
      </c>
      <c r="AN89" s="155">
        <f t="shared" si="28"/>
        <v>0</v>
      </c>
      <c r="AO89" s="155">
        <f t="shared" si="2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M91" si="29">+E82+E89</f>
        <v>-1385824.0300000119</v>
      </c>
      <c r="F91" s="155">
        <f t="shared" si="29"/>
        <v>0</v>
      </c>
      <c r="G91" s="155">
        <f t="shared" si="29"/>
        <v>-2708165.9099999992</v>
      </c>
      <c r="H91" s="155">
        <f t="shared" si="29"/>
        <v>0</v>
      </c>
      <c r="I91" s="155">
        <f t="shared" si="29"/>
        <v>4031762.54</v>
      </c>
      <c r="J91" s="155">
        <f t="shared" si="29"/>
        <v>0</v>
      </c>
      <c r="K91" s="155">
        <f t="shared" si="29"/>
        <v>-2537269.9900000007</v>
      </c>
      <c r="L91" s="155">
        <f t="shared" si="29"/>
        <v>0</v>
      </c>
      <c r="M91" s="155">
        <f t="shared" si="29"/>
        <v>90145.099999999919</v>
      </c>
      <c r="N91" s="155">
        <f t="shared" ref="N91:AE91" si="30">+N82+N89</f>
        <v>0</v>
      </c>
      <c r="O91" s="155">
        <f t="shared" si="30"/>
        <v>-278055.50000000396</v>
      </c>
      <c r="P91" s="155">
        <f t="shared" si="30"/>
        <v>0</v>
      </c>
      <c r="Q91" s="155">
        <f t="shared" si="30"/>
        <v>26366.159999999996</v>
      </c>
      <c r="R91" s="155">
        <f t="shared" si="30"/>
        <v>0</v>
      </c>
      <c r="S91" s="155">
        <f t="shared" si="30"/>
        <v>-11178.019999999995</v>
      </c>
      <c r="T91" s="155">
        <f t="shared" si="30"/>
        <v>0</v>
      </c>
      <c r="U91" s="155">
        <f t="shared" si="30"/>
        <v>571.58999999999935</v>
      </c>
      <c r="V91" s="155">
        <f t="shared" si="30"/>
        <v>0</v>
      </c>
      <c r="W91" s="155">
        <f t="shared" si="30"/>
        <v>0</v>
      </c>
      <c r="X91" s="155">
        <f t="shared" si="30"/>
        <v>0</v>
      </c>
      <c r="Y91" s="155">
        <f t="shared" si="30"/>
        <v>0</v>
      </c>
      <c r="Z91" s="155">
        <f t="shared" si="30"/>
        <v>0</v>
      </c>
      <c r="AA91" s="155">
        <f t="shared" si="30"/>
        <v>0</v>
      </c>
      <c r="AB91" s="155">
        <f t="shared" si="30"/>
        <v>0</v>
      </c>
      <c r="AC91" s="155">
        <f t="shared" si="30"/>
        <v>0</v>
      </c>
      <c r="AD91" s="155">
        <f t="shared" si="30"/>
        <v>0</v>
      </c>
      <c r="AE91" s="155">
        <f t="shared" si="30"/>
        <v>0</v>
      </c>
      <c r="AF91" s="155">
        <f t="shared" ref="AF91:AO91" si="31">+AF82+AF89</f>
        <v>0</v>
      </c>
      <c r="AG91" s="155">
        <f t="shared" si="31"/>
        <v>0</v>
      </c>
      <c r="AH91" s="155">
        <f t="shared" si="31"/>
        <v>0</v>
      </c>
      <c r="AI91" s="155">
        <f t="shared" si="31"/>
        <v>0</v>
      </c>
      <c r="AJ91" s="155">
        <f t="shared" si="31"/>
        <v>0</v>
      </c>
      <c r="AK91" s="155">
        <f t="shared" si="31"/>
        <v>0</v>
      </c>
      <c r="AL91" s="155">
        <f t="shared" si="31"/>
        <v>0</v>
      </c>
      <c r="AM91" s="155">
        <f t="shared" si="31"/>
        <v>0</v>
      </c>
      <c r="AN91" s="155">
        <f t="shared" si="31"/>
        <v>0</v>
      </c>
      <c r="AO91" s="155">
        <f t="shared" si="3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88"/>
  <sheetViews>
    <sheetView tabSelected="1" topLeftCell="A3" zoomScale="75" workbookViewId="0">
      <pane xSplit="1" ySplit="8" topLeftCell="D11" activePane="bottomRight" state="frozen"/>
      <selection activeCell="R86" sqref="R86"/>
      <selection pane="topRight" activeCell="R86" sqref="R86"/>
      <selection pane="bottomLeft" activeCell="R86" sqref="R86"/>
      <selection pane="bottomRight" activeCell="F25" sqref="F25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  <col min="20" max="41" width="0" hidden="1" customWidth="1"/>
  </cols>
  <sheetData>
    <row r="1" spans="1:18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18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18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18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18" s="33" customFormat="1" x14ac:dyDescent="0.2">
      <c r="A5" s="5" t="s">
        <v>219</v>
      </c>
      <c r="B5" s="50"/>
      <c r="C5" s="50"/>
      <c r="D5" s="50"/>
      <c r="E5" s="50"/>
      <c r="F5" s="50"/>
      <c r="G5" s="50"/>
      <c r="H5" s="50"/>
    </row>
    <row r="8" spans="1:18" x14ac:dyDescent="0.2">
      <c r="R8" t="s">
        <v>224</v>
      </c>
    </row>
    <row r="9" spans="1:18" ht="13.5" thickBot="1" x14ac:dyDescent="0.25"/>
    <row r="10" spans="1:18" s="87" customFormat="1" ht="36.75" thickBot="1" x14ac:dyDescent="0.3">
      <c r="A10" s="104" t="s">
        <v>12</v>
      </c>
      <c r="B10" s="105" t="s">
        <v>192</v>
      </c>
      <c r="C10" s="167" t="s">
        <v>188</v>
      </c>
      <c r="D10" s="106" t="s">
        <v>185</v>
      </c>
      <c r="E10" s="106" t="s">
        <v>186</v>
      </c>
      <c r="F10" s="106" t="s">
        <v>187</v>
      </c>
      <c r="G10" s="106" t="s">
        <v>8</v>
      </c>
      <c r="H10" s="106" t="s">
        <v>9</v>
      </c>
    </row>
    <row r="11" spans="1:18" x14ac:dyDescent="0.2">
      <c r="A11" s="101" t="s">
        <v>13</v>
      </c>
      <c r="B11" s="124">
        <f>'CE-FLSH'!$M$82</f>
        <v>-262837.91920000082</v>
      </c>
      <c r="C11" s="65">
        <f t="shared" ref="C11:C27" si="0">+D11-B11</f>
        <v>-44162.080799999181</v>
      </c>
      <c r="D11" s="124">
        <f>+'[2]ST Warroom 99'!$B$7</f>
        <v>-307000</v>
      </c>
      <c r="E11" s="124">
        <f>+F11-D11</f>
        <v>511635</v>
      </c>
      <c r="F11" s="124">
        <f>+'[2]ST Warroom 99'!$B$41</f>
        <v>204635</v>
      </c>
      <c r="G11" s="231">
        <f>CE_GL!$E$82</f>
        <v>-618538.90900001372</v>
      </c>
      <c r="H11" s="107">
        <f t="shared" ref="H11:H28" si="1">G11-F11</f>
        <v>-823173.90900001372</v>
      </c>
      <c r="I11" s="31"/>
      <c r="J11" s="31"/>
    </row>
    <row r="12" spans="1:18" x14ac:dyDescent="0.2">
      <c r="A12" s="101" t="s">
        <v>195</v>
      </c>
      <c r="B12" s="124">
        <f>'SITHE-FLSH'!$M$82</f>
        <v>-25225.545106960606</v>
      </c>
      <c r="C12" s="65">
        <f>+D12-B12</f>
        <v>225.54510696060606</v>
      </c>
      <c r="D12" s="124">
        <f>+'[2]ST Warroom 99'!$N$7</f>
        <v>-25000</v>
      </c>
      <c r="E12" s="124">
        <f>+F12-D12</f>
        <v>-265196</v>
      </c>
      <c r="F12" s="124">
        <f>+'[2]ST Warroom 99'!$N$41</f>
        <v>-290196</v>
      </c>
      <c r="G12" s="168">
        <f>SITHE_GL!$E$82</f>
        <v>-374076.66500000271</v>
      </c>
      <c r="H12" s="107">
        <f>G12-F12</f>
        <v>-83880.665000002715</v>
      </c>
      <c r="I12" s="31"/>
      <c r="J12" s="31"/>
    </row>
    <row r="13" spans="1:18" x14ac:dyDescent="0.2">
      <c r="A13" s="101" t="s">
        <v>189</v>
      </c>
      <c r="B13" s="124">
        <f>'ARUBA-FLSH'!$M$82</f>
        <v>-288087.42499999981</v>
      </c>
      <c r="C13" s="65">
        <f>+D13-B13</f>
        <v>87.424999999813735</v>
      </c>
      <c r="D13" s="124">
        <f>+'[2]ST Warroom 99'!$Q$7</f>
        <v>-288000</v>
      </c>
      <c r="E13" s="124">
        <f>+F13-D13</f>
        <v>-395492</v>
      </c>
      <c r="F13" s="124">
        <f>+'[2]ST Warroom 99'!$Q$41</f>
        <v>-683492</v>
      </c>
      <c r="G13" s="168">
        <f>ARUBA_GL!$E$82</f>
        <v>-685084.36750001647</v>
      </c>
      <c r="H13" s="107">
        <f>G13-F13</f>
        <v>-1592.3675000164658</v>
      </c>
      <c r="I13" s="31"/>
      <c r="J13" s="31"/>
    </row>
    <row r="14" spans="1:18" x14ac:dyDescent="0.2">
      <c r="A14" s="101" t="s">
        <v>14</v>
      </c>
      <c r="B14" s="124">
        <v>0</v>
      </c>
      <c r="C14" s="65">
        <f t="shared" si="0"/>
        <v>0</v>
      </c>
      <c r="D14" s="124">
        <v>0</v>
      </c>
      <c r="E14" s="124">
        <f t="shared" ref="E14:E28" si="2">+F14-D14</f>
        <v>0</v>
      </c>
      <c r="F14" s="124">
        <v>0</v>
      </c>
      <c r="G14" s="168">
        <v>0</v>
      </c>
      <c r="H14" s="107">
        <f t="shared" si="1"/>
        <v>0</v>
      </c>
      <c r="I14" s="31"/>
      <c r="J14" s="31"/>
    </row>
    <row r="15" spans="1:18" x14ac:dyDescent="0.2">
      <c r="A15" s="101" t="s">
        <v>156</v>
      </c>
      <c r="B15" s="123">
        <f>'BGC-EGM-FLSH'!$M$82+'EAST-EGM-FLSH'!M82</f>
        <v>-1996625.3689000462</v>
      </c>
      <c r="C15" s="65">
        <f t="shared" si="0"/>
        <v>-2374.6310999537818</v>
      </c>
      <c r="D15" s="123">
        <f>+'[2]ST Warroom 99'!$C$7</f>
        <v>-1999000</v>
      </c>
      <c r="E15" s="124">
        <f t="shared" si="2"/>
        <v>741521</v>
      </c>
      <c r="F15" s="123">
        <f>+'[2]ST Warroom 99'!$C$41</f>
        <v>-1257479</v>
      </c>
      <c r="G15" s="168">
        <f>'BGC-EGM-GL'!$E$82+'EAST-EGM-GL'!E82</f>
        <v>176235.80499979563</v>
      </c>
      <c r="H15" s="107">
        <f t="shared" si="1"/>
        <v>1433714.8049997957</v>
      </c>
      <c r="I15" s="31"/>
      <c r="J15" s="31"/>
    </row>
    <row r="16" spans="1:18" x14ac:dyDescent="0.2">
      <c r="A16" s="101" t="s">
        <v>157</v>
      </c>
      <c r="B16" s="123">
        <f>'EAST-LRC-FLSH'!$M$82</f>
        <v>0</v>
      </c>
      <c r="C16" s="65">
        <f t="shared" si="0"/>
        <v>0</v>
      </c>
      <c r="D16" s="123">
        <f>+'[2]ST Warroom 99'!$D$7</f>
        <v>0</v>
      </c>
      <c r="E16" s="124">
        <f t="shared" si="2"/>
        <v>0</v>
      </c>
      <c r="F16" s="123">
        <f>+'[2]ST Warroom 99'!$D$41</f>
        <v>0</v>
      </c>
      <c r="G16" s="168">
        <f>'EAST-LRC-GL'!$E$82</f>
        <v>-232553.55000000005</v>
      </c>
      <c r="H16" s="107">
        <f t="shared" si="1"/>
        <v>-232553.55000000005</v>
      </c>
      <c r="I16" s="31"/>
      <c r="J16" s="31"/>
    </row>
    <row r="17" spans="1:10" x14ac:dyDescent="0.2">
      <c r="A17" s="101" t="s">
        <v>164</v>
      </c>
      <c r="B17" s="123">
        <f>+'EAST-EGM-FLSH'!M89</f>
        <v>65612</v>
      </c>
      <c r="C17" s="65">
        <f t="shared" si="0"/>
        <v>388</v>
      </c>
      <c r="D17" s="123">
        <f>+'[2]ST Warroom 99'!$E$7</f>
        <v>66000</v>
      </c>
      <c r="E17" s="124">
        <f t="shared" si="2"/>
        <v>0</v>
      </c>
      <c r="F17" s="123">
        <f>+'[2]ST Warroom 99'!$E$41</f>
        <v>66000</v>
      </c>
      <c r="G17" s="168">
        <f>+'EAST-EGM-GL'!E89</f>
        <v>65999.69</v>
      </c>
      <c r="H17" s="107">
        <f t="shared" si="1"/>
        <v>-0.30999999999767169</v>
      </c>
      <c r="I17" s="31"/>
      <c r="J17" s="31"/>
    </row>
    <row r="18" spans="1:10" x14ac:dyDescent="0.2">
      <c r="A18" s="101" t="s">
        <v>16</v>
      </c>
      <c r="B18" s="123">
        <f>'TX-EGM-FLSH'!$M$82</f>
        <v>635861.39739185944</v>
      </c>
      <c r="C18" s="65">
        <f t="shared" si="0"/>
        <v>138.602608140558</v>
      </c>
      <c r="D18" s="123">
        <f>+'[2]ST Warroom 99'!$H$7</f>
        <v>636000</v>
      </c>
      <c r="E18" s="124">
        <f t="shared" si="2"/>
        <v>234888</v>
      </c>
      <c r="F18" s="123">
        <f>+'[2]ST Warroom 99'!$H$41</f>
        <v>870888</v>
      </c>
      <c r="G18" s="168">
        <f>'TX-EGM-GL'!$E$91</f>
        <v>-1385824.0300000119</v>
      </c>
      <c r="H18" s="107">
        <f t="shared" si="1"/>
        <v>-2256712.0300000119</v>
      </c>
      <c r="I18" s="31"/>
      <c r="J18" s="31"/>
    </row>
    <row r="19" spans="1:10" x14ac:dyDescent="0.2">
      <c r="A19" s="101" t="s">
        <v>182</v>
      </c>
      <c r="B19" s="123">
        <f>'TX-HPLR-FLSH'!$M$82</f>
        <v>-71.340000001364388</v>
      </c>
      <c r="C19" s="65">
        <f t="shared" si="0"/>
        <v>71.340000001364388</v>
      </c>
      <c r="D19" s="123">
        <f>+'[2]ST Warroom 99'!$I$7</f>
        <v>0</v>
      </c>
      <c r="E19" s="124">
        <f t="shared" si="2"/>
        <v>0</v>
      </c>
      <c r="F19" s="123">
        <f>+'[2]ST Warroom 99'!$I$41</f>
        <v>0</v>
      </c>
      <c r="G19" s="168">
        <f>'TX-HPLR-GL '!$E$82</f>
        <v>674.63999999991938</v>
      </c>
      <c r="H19" s="107">
        <f t="shared" si="1"/>
        <v>674.63999999991938</v>
      </c>
      <c r="I19" s="31"/>
      <c r="J19" s="31"/>
    </row>
    <row r="20" spans="1:10" x14ac:dyDescent="0.2">
      <c r="A20" s="101" t="s">
        <v>183</v>
      </c>
      <c r="B20" s="123">
        <f>'TX-HPLC-FLSH'!$M$82</f>
        <v>993180.98577122018</v>
      </c>
      <c r="C20" s="65">
        <f t="shared" si="0"/>
        <v>-180.98577122017741</v>
      </c>
      <c r="D20" s="123">
        <f>+'[2]ST Warroom 99'!$J$7</f>
        <v>993000</v>
      </c>
      <c r="E20" s="124">
        <f t="shared" si="2"/>
        <v>0</v>
      </c>
      <c r="F20" s="123">
        <f>+'[2]ST Warroom 99'!$J$41</f>
        <v>993000</v>
      </c>
      <c r="G20" s="168">
        <f>'TX-HPLC-GL'!$E$82</f>
        <v>2765197.7700000028</v>
      </c>
      <c r="H20" s="107">
        <f t="shared" si="1"/>
        <v>1772197.7700000028</v>
      </c>
      <c r="I20" s="31"/>
      <c r="J20" s="31"/>
    </row>
    <row r="21" spans="1:10" x14ac:dyDescent="0.2">
      <c r="A21" s="101" t="s">
        <v>176</v>
      </c>
      <c r="B21" s="123">
        <f>'TX-EGM-FLSH'!$M$89</f>
        <v>-166392</v>
      </c>
      <c r="C21" s="65">
        <f t="shared" si="0"/>
        <v>-608</v>
      </c>
      <c r="D21" s="60">
        <f>+'[2]ST Warroom 99'!$K$7</f>
        <v>-167000</v>
      </c>
      <c r="E21" s="124">
        <f t="shared" si="2"/>
        <v>0</v>
      </c>
      <c r="F21" s="60">
        <f>+'[2]ST Warroom 99'!$K$41</f>
        <v>-167000</v>
      </c>
      <c r="G21" s="168">
        <f>'TX-HPLC-GL'!$E$89</f>
        <v>-166999.69999999995</v>
      </c>
      <c r="H21" s="107">
        <f t="shared" si="1"/>
        <v>0.30000000004656613</v>
      </c>
      <c r="I21" s="31"/>
      <c r="J21" s="31"/>
    </row>
    <row r="22" spans="1:10" x14ac:dyDescent="0.2">
      <c r="A22" s="101" t="s">
        <v>17</v>
      </c>
      <c r="B22" s="123">
        <f>'WE-FLSH'!$M$82</f>
        <v>3781657.8965133359</v>
      </c>
      <c r="C22" s="65">
        <f t="shared" si="0"/>
        <v>342.10348666412756</v>
      </c>
      <c r="D22" s="123">
        <f>+'[2]ST Warroom 99'!$L$7</f>
        <v>3782000</v>
      </c>
      <c r="E22" s="124">
        <f t="shared" si="2"/>
        <v>5078621</v>
      </c>
      <c r="F22" s="123">
        <f>+'[2]ST Warroom 99'!$L$41</f>
        <v>8860621</v>
      </c>
      <c r="G22" s="168">
        <f>'WE-GL '!$E$82</f>
        <v>7549883.7180000199</v>
      </c>
      <c r="H22" s="107">
        <f t="shared" si="1"/>
        <v>-1310737.2819999801</v>
      </c>
      <c r="I22" s="31"/>
      <c r="J22" s="31"/>
    </row>
    <row r="23" spans="1:10" x14ac:dyDescent="0.2">
      <c r="A23" s="101" t="s">
        <v>199</v>
      </c>
      <c r="B23" s="123">
        <f>'DEN-FLSH'!$M$82</f>
        <v>-89147.870060864603</v>
      </c>
      <c r="C23" s="65">
        <f>+D23-B23</f>
        <v>147.87006086460315</v>
      </c>
      <c r="D23" s="123">
        <f>+'[2]ST Warroom 99'!$S$7</f>
        <v>-89000</v>
      </c>
      <c r="E23" s="124">
        <f>+F23-D23</f>
        <v>58767</v>
      </c>
      <c r="F23" s="123">
        <f>+'[2]ST Warroom 99'!$S$41</f>
        <v>-30233</v>
      </c>
      <c r="G23" s="168">
        <f>'DEN-GL'!$E$82</f>
        <v>4676.1700000017881</v>
      </c>
      <c r="H23" s="107">
        <f>G23-F23</f>
        <v>34909.170000001788</v>
      </c>
      <c r="I23" s="31"/>
      <c r="J23" s="31"/>
    </row>
    <row r="24" spans="1:10" x14ac:dyDescent="0.2">
      <c r="A24" s="101" t="s">
        <v>211</v>
      </c>
      <c r="B24" s="123">
        <f>'DEN-FLSH'!$M$89</f>
        <v>-274501</v>
      </c>
      <c r="C24" s="65">
        <f>+D24-B24</f>
        <v>-499</v>
      </c>
      <c r="D24" s="123">
        <f>+'[2]ST Warroom 99'!$R$7</f>
        <v>-275000</v>
      </c>
      <c r="E24" s="124">
        <f>+F24-D24</f>
        <v>0</v>
      </c>
      <c r="F24" s="123">
        <f>+'[2]ST Warroom 99'!$R$41</f>
        <v>-275000</v>
      </c>
      <c r="G24" s="168">
        <f>'DEN-GL'!$E$89</f>
        <v>-274999.77</v>
      </c>
      <c r="H24" s="107">
        <f>G24-F24</f>
        <v>0.22999999998137355</v>
      </c>
      <c r="I24" s="31"/>
      <c r="J24" s="31"/>
    </row>
    <row r="25" spans="1:10" x14ac:dyDescent="0.2">
      <c r="A25" s="101" t="s">
        <v>18</v>
      </c>
      <c r="B25" s="123">
        <f>STG_FLSH!$M$82</f>
        <v>3814751</v>
      </c>
      <c r="C25" s="65">
        <f t="shared" si="0"/>
        <v>249</v>
      </c>
      <c r="D25" s="123">
        <f>+'[2]ST Warroom 99'!$M$7</f>
        <v>3815000</v>
      </c>
      <c r="E25" s="124">
        <f t="shared" si="2"/>
        <v>-68409</v>
      </c>
      <c r="F25" s="123">
        <f>+'[2]ST Warroom 99'!$M$41</f>
        <v>3746591</v>
      </c>
      <c r="G25" s="168">
        <f>STG_GL!$E$82</f>
        <v>2969162.4300000034</v>
      </c>
      <c r="H25" s="107">
        <f t="shared" si="1"/>
        <v>-777428.56999999657</v>
      </c>
      <c r="I25" s="31"/>
      <c r="J25" s="31"/>
    </row>
    <row r="26" spans="1:10" x14ac:dyDescent="0.2">
      <c r="A26" s="101" t="s">
        <v>158</v>
      </c>
      <c r="B26" s="123">
        <f>ONT_FLSH!$M$82</f>
        <v>149869.00289828659</v>
      </c>
      <c r="C26" s="65">
        <f t="shared" si="0"/>
        <v>130.99710171340848</v>
      </c>
      <c r="D26" s="123">
        <f>+'[2]ST Warroom 99'!$O$7</f>
        <v>150000</v>
      </c>
      <c r="E26" s="124">
        <f t="shared" si="2"/>
        <v>-2791264</v>
      </c>
      <c r="F26" s="123">
        <f>+'[2]ST Warroom 99'!$O$41</f>
        <v>-2641264</v>
      </c>
      <c r="G26" s="168">
        <f>'ONT_GL '!$E$82</f>
        <v>-3406651.0499999942</v>
      </c>
      <c r="H26" s="107">
        <f t="shared" si="1"/>
        <v>-765387.04999999423</v>
      </c>
      <c r="I26" s="31"/>
      <c r="J26" s="31"/>
    </row>
    <row r="27" spans="1:10" x14ac:dyDescent="0.2">
      <c r="A27" s="101" t="s">
        <v>163</v>
      </c>
      <c r="B27" s="123">
        <f>ONT_FLSH!$M$89</f>
        <v>166051</v>
      </c>
      <c r="C27" s="65">
        <f t="shared" si="0"/>
        <v>-51</v>
      </c>
      <c r="D27" s="168">
        <f>+'[2]ST Warroom 99'!$P$7</f>
        <v>166000</v>
      </c>
      <c r="E27" s="124">
        <f t="shared" si="2"/>
        <v>0</v>
      </c>
      <c r="F27" s="168">
        <f>+'[2]ST Warroom 99'!$P$41</f>
        <v>166000</v>
      </c>
      <c r="G27" s="168">
        <f>+'ONT_GL '!E89</f>
        <v>165999.51</v>
      </c>
      <c r="H27" s="107">
        <f t="shared" si="1"/>
        <v>-0.48999999999068677</v>
      </c>
      <c r="I27" s="31"/>
      <c r="J27" s="31"/>
    </row>
    <row r="28" spans="1:10" x14ac:dyDescent="0.2">
      <c r="A28" s="138" t="s">
        <v>113</v>
      </c>
      <c r="B28" s="123">
        <f>+BUG_FLSH!M82</f>
        <v>-267543.80789919011</v>
      </c>
      <c r="C28" s="65">
        <f>+D28-B28</f>
        <v>-456.19210080988705</v>
      </c>
      <c r="D28" s="123">
        <f>+'[2]ST Warroom 99'!$G$7</f>
        <v>-268000</v>
      </c>
      <c r="E28" s="124">
        <f t="shared" si="2"/>
        <v>2092971</v>
      </c>
      <c r="F28" s="123">
        <f>+'[2]ST Warroom 99'!$G$41</f>
        <v>1824971</v>
      </c>
      <c r="G28" s="168">
        <f>+BUG_GL!E82</f>
        <v>1824970.804000007</v>
      </c>
      <c r="H28" s="107">
        <f t="shared" si="1"/>
        <v>-0.1959999930113554</v>
      </c>
      <c r="I28" s="31"/>
      <c r="J28" s="31"/>
    </row>
    <row r="29" spans="1:10" ht="21.75" customHeight="1" thickBot="1" x14ac:dyDescent="0.25">
      <c r="A29" s="101" t="s">
        <v>10</v>
      </c>
      <c r="B29" s="61">
        <f t="shared" ref="B29:H29" si="3">SUM(B11:B28)</f>
        <v>6236551.006407639</v>
      </c>
      <c r="C29" s="61">
        <f t="shared" si="3"/>
        <v>-46551.006407638546</v>
      </c>
      <c r="D29" s="61">
        <f t="shared" si="3"/>
        <v>6190000</v>
      </c>
      <c r="E29" s="61">
        <f t="shared" si="3"/>
        <v>5198042</v>
      </c>
      <c r="F29" s="61">
        <f t="shared" si="3"/>
        <v>11388042</v>
      </c>
      <c r="G29" s="61">
        <f>SUM(G11:G28)</f>
        <v>8378072.4954997906</v>
      </c>
      <c r="H29" s="108">
        <f t="shared" si="3"/>
        <v>-3009969.5045002084</v>
      </c>
      <c r="I29" s="31"/>
      <c r="J29" s="31"/>
    </row>
    <row r="30" spans="1:10" ht="21" customHeight="1" thickBot="1" x14ac:dyDescent="0.25">
      <c r="A30" s="102" t="s">
        <v>19</v>
      </c>
      <c r="B30" s="103">
        <f>TOTAL!$E$91</f>
        <v>6236551.0064077377</v>
      </c>
      <c r="C30" s="103">
        <f>+C29</f>
        <v>-46551.006407638546</v>
      </c>
      <c r="D30" s="103">
        <f>+'[2]ST Warroom 99'!$V$7</f>
        <v>6190000</v>
      </c>
      <c r="E30" s="103">
        <f>+'[2]ST Warroom 99'!$V$24</f>
        <v>5198042</v>
      </c>
      <c r="F30" s="103">
        <f>+'[2]ST Warroom 99'!$V$41</f>
        <v>11388042</v>
      </c>
      <c r="G30" s="103">
        <f>TOTAL!$G$91</f>
        <v>8378072.4955004901</v>
      </c>
      <c r="H30" s="179">
        <f>+[1]OAvsACT!$G$59</f>
        <v>-3009903.7099999953</v>
      </c>
      <c r="I30" s="31"/>
      <c r="J30" s="31"/>
    </row>
    <row r="31" spans="1:10" x14ac:dyDescent="0.2">
      <c r="B31" s="45"/>
      <c r="C31" s="45"/>
      <c r="D31" s="45"/>
      <c r="E31" s="45"/>
      <c r="F31" s="45"/>
      <c r="G31" s="45"/>
      <c r="H31" s="45">
        <f>+H30-H29</f>
        <v>65.794500213116407</v>
      </c>
      <c r="I31" s="45"/>
      <c r="J31" s="45"/>
    </row>
    <row r="32" spans="1:10" x14ac:dyDescent="0.2">
      <c r="B32" s="45">
        <f t="shared" ref="B32:G32" si="4">+B29-B30</f>
        <v>-9.8720192909240723E-8</v>
      </c>
      <c r="C32" s="45">
        <f t="shared" si="4"/>
        <v>0</v>
      </c>
      <c r="D32" s="45">
        <f t="shared" si="4"/>
        <v>0</v>
      </c>
      <c r="E32" s="45">
        <f t="shared" si="4"/>
        <v>0</v>
      </c>
      <c r="F32" s="45">
        <f t="shared" si="4"/>
        <v>0</v>
      </c>
      <c r="G32" s="14">
        <f t="shared" si="4"/>
        <v>-6.9942325353622437E-7</v>
      </c>
      <c r="H32" s="45">
        <v>0</v>
      </c>
      <c r="I32" s="45"/>
      <c r="J32" s="45"/>
    </row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/>
    <row r="58" spans="3:7" hidden="1" x14ac:dyDescent="0.2"/>
    <row r="59" spans="3:7" hidden="1" x14ac:dyDescent="0.2"/>
    <row r="60" spans="3:7" hidden="1" x14ac:dyDescent="0.2"/>
    <row r="61" spans="3:7" hidden="1" x14ac:dyDescent="0.2">
      <c r="C61" s="2"/>
      <c r="D61" s="2"/>
      <c r="E61" s="2"/>
      <c r="F61" s="2"/>
      <c r="G61" s="2"/>
    </row>
    <row r="62" spans="3:7" hidden="1" x14ac:dyDescent="0.2"/>
    <row r="63" spans="3:7" hidden="1" x14ac:dyDescent="0.2"/>
    <row r="64" spans="3:7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spans="7:7" hidden="1" x14ac:dyDescent="0.2"/>
    <row r="82" spans="7:7" hidden="1" x14ac:dyDescent="0.2"/>
    <row r="83" spans="7:7" hidden="1" x14ac:dyDescent="0.2"/>
    <row r="84" spans="7:7" hidden="1" x14ac:dyDescent="0.2"/>
    <row r="86" spans="7:7" x14ac:dyDescent="0.2">
      <c r="G86" s="45"/>
    </row>
    <row r="88" spans="7:7" x14ac:dyDescent="0.2">
      <c r="G88" s="45"/>
    </row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O176"/>
  <sheetViews>
    <sheetView zoomScale="75" workbookViewId="0">
      <pane xSplit="3" ySplit="9" topLeftCell="M10" activePane="bottomRight" state="frozen"/>
      <selection activeCell="T9" sqref="T9"/>
      <selection pane="topRight" activeCell="T9" sqref="T9"/>
      <selection pane="bottomLeft" activeCell="T9" sqref="T9"/>
      <selection pane="bottomRight" activeCell="T9" sqref="T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27" customWidth="1"/>
    <col min="12" max="21" width="15.42578125" customWidth="1"/>
    <col min="22" max="41" width="15.42578125" hidden="1" customWidth="1"/>
    <col min="42" max="6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">
        <v>221</v>
      </c>
      <c r="M8" s="27"/>
      <c r="N8" s="26" t="s">
        <v>222</v>
      </c>
      <c r="O8" s="27"/>
      <c r="P8" s="26" t="s">
        <v>223</v>
      </c>
      <c r="Q8" s="27"/>
      <c r="R8" s="26" t="s">
        <v>224</v>
      </c>
      <c r="S8" s="27"/>
      <c r="T8" s="26" t="s">
        <v>225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135076</v>
      </c>
      <c r="E11" s="38">
        <f>SUM(G11,I11,K11,M11,O11,Q11,S11,U11,W11,Y11,AA11,AC11,AE11)</f>
        <v>354034.19999999995</v>
      </c>
      <c r="F11" s="60">
        <f>'TIE-OUT'!T11+RECLASS!R11</f>
        <v>0</v>
      </c>
      <c r="G11" s="38">
        <f>'TIE-OUT'!U11+RECLASS!S11</f>
        <v>0</v>
      </c>
      <c r="H11" s="118">
        <f>+Actuals!E4</f>
        <v>134382</v>
      </c>
      <c r="I11" s="119">
        <f>+Actuals!F4</f>
        <v>352215.22</v>
      </c>
      <c r="J11" s="118">
        <f>+Actuals!G4</f>
        <v>694</v>
      </c>
      <c r="K11" s="119">
        <f>+Actuals!H4</f>
        <v>1818.98</v>
      </c>
      <c r="L11" s="118">
        <f>+Actuals!I4</f>
        <v>0</v>
      </c>
      <c r="M11" s="119">
        <f>+Actuals!J4</f>
        <v>0</v>
      </c>
      <c r="N11" s="118">
        <f>+Actuals!K4</f>
        <v>0</v>
      </c>
      <c r="O11" s="119">
        <f>+Actuals!L4</f>
        <v>0</v>
      </c>
      <c r="P11" s="118">
        <f>+Actuals!M4</f>
        <v>0</v>
      </c>
      <c r="Q11" s="119">
        <f>+Actuals!N4</f>
        <v>0</v>
      </c>
      <c r="R11" s="118">
        <f>+Actuals!O4</f>
        <v>0</v>
      </c>
      <c r="S11" s="119">
        <f>+Actuals!P4</f>
        <v>0</v>
      </c>
      <c r="T11" s="118">
        <f>+Actuals!Q4</f>
        <v>0</v>
      </c>
      <c r="U11" s="119">
        <f>+Actuals!R4</f>
        <v>0</v>
      </c>
      <c r="V11" s="118">
        <f>+Actuals!S4</f>
        <v>0</v>
      </c>
      <c r="W11" s="119">
        <f>+Actuals!T4</f>
        <v>0</v>
      </c>
      <c r="X11" s="118">
        <f>+Actuals!U4</f>
        <v>0</v>
      </c>
      <c r="Y11" s="119">
        <f>+Actuals!V4</f>
        <v>0</v>
      </c>
      <c r="Z11" s="118">
        <f>+Actuals!W4</f>
        <v>0</v>
      </c>
      <c r="AA11" s="119">
        <f>+Actuals!X4</f>
        <v>0</v>
      </c>
      <c r="AB11" s="118">
        <f>+Actuals!Y4</f>
        <v>0</v>
      </c>
      <c r="AC11" s="119">
        <f>+Actuals!Z4</f>
        <v>0</v>
      </c>
      <c r="AD11" s="118">
        <f>+Actuals!AA4</f>
        <v>0</v>
      </c>
      <c r="AE11" s="119">
        <f>+Actuals!AB4</f>
        <v>0</v>
      </c>
      <c r="AF11" s="118">
        <f>+Actuals!AC4</f>
        <v>0</v>
      </c>
      <c r="AG11" s="119">
        <f>+Actuals!AD4</f>
        <v>0</v>
      </c>
      <c r="AH11" s="118">
        <f>+Actuals!AE4</f>
        <v>0</v>
      </c>
      <c r="AI11" s="119">
        <f>+Actuals!AF4</f>
        <v>0</v>
      </c>
      <c r="AJ11" s="118">
        <f>+Actuals!AG4</f>
        <v>0</v>
      </c>
      <c r="AK11" s="119">
        <f>+Actuals!AH4</f>
        <v>0</v>
      </c>
      <c r="AL11" s="118">
        <f>+Actuals!AI4</f>
        <v>0</v>
      </c>
      <c r="AM11" s="119">
        <f>+Actuals!AJ4</f>
        <v>0</v>
      </c>
      <c r="AN11" s="118">
        <f>+Actuals!AK4</f>
        <v>0</v>
      </c>
      <c r="AO11" s="119">
        <f>+Actuals!AL4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-2901.6</v>
      </c>
      <c r="F12" s="60">
        <f>'TIE-OUT'!T12+RECLASS!R12</f>
        <v>0</v>
      </c>
      <c r="G12" s="38">
        <f>'TIE-OUT'!U12+RECLASS!S12</f>
        <v>-2901.6</v>
      </c>
      <c r="H12" s="118">
        <f>+Actuals!E5</f>
        <v>0</v>
      </c>
      <c r="I12" s="119">
        <f>+Actuals!F5</f>
        <v>0</v>
      </c>
      <c r="J12" s="118">
        <f>+Actuals!G5</f>
        <v>0</v>
      </c>
      <c r="K12" s="119">
        <f>+Actuals!H5</f>
        <v>0</v>
      </c>
      <c r="L12" s="118">
        <f>+Actuals!I5</f>
        <v>0</v>
      </c>
      <c r="M12" s="119"/>
      <c r="N12" s="118">
        <f>+Actuals!K5</f>
        <v>0</v>
      </c>
      <c r="O12" s="119">
        <f>+Actuals!L5</f>
        <v>0</v>
      </c>
      <c r="P12" s="118">
        <f>+Actuals!M5</f>
        <v>0</v>
      </c>
      <c r="Q12" s="119">
        <f>+Actuals!N5</f>
        <v>0</v>
      </c>
      <c r="R12" s="118">
        <f>+Actuals!O5</f>
        <v>0</v>
      </c>
      <c r="S12" s="119">
        <f>+Actuals!P5</f>
        <v>0</v>
      </c>
      <c r="T12" s="118">
        <f>+Actuals!Q5</f>
        <v>0</v>
      </c>
      <c r="U12" s="119">
        <f>+Actuals!R5</f>
        <v>0</v>
      </c>
      <c r="V12" s="118">
        <f>+Actuals!S5</f>
        <v>0</v>
      </c>
      <c r="W12" s="119">
        <f>+Actuals!T5</f>
        <v>0</v>
      </c>
      <c r="X12" s="118">
        <f>+Actuals!U5</f>
        <v>0</v>
      </c>
      <c r="Y12" s="119">
        <f>+Actuals!V5</f>
        <v>0</v>
      </c>
      <c r="Z12" s="118">
        <f>+Actuals!W5</f>
        <v>0</v>
      </c>
      <c r="AA12" s="119">
        <f>+Actuals!X5</f>
        <v>0</v>
      </c>
      <c r="AB12" s="118">
        <f>+Actuals!Y5</f>
        <v>0</v>
      </c>
      <c r="AC12" s="119">
        <f>+Actuals!Z5</f>
        <v>0</v>
      </c>
      <c r="AD12" s="118">
        <f>+Actuals!AA5</f>
        <v>0</v>
      </c>
      <c r="AE12" s="119">
        <f>+Actuals!AB5</f>
        <v>0</v>
      </c>
      <c r="AF12" s="118">
        <f>+Actuals!AC5</f>
        <v>0</v>
      </c>
      <c r="AG12" s="119">
        <f>+Actuals!AD5</f>
        <v>0</v>
      </c>
      <c r="AH12" s="118">
        <f>+Actuals!AE5</f>
        <v>0</v>
      </c>
      <c r="AI12" s="119">
        <f>+Actuals!AF5</f>
        <v>0</v>
      </c>
      <c r="AJ12" s="118">
        <f>+Actuals!AG5</f>
        <v>0</v>
      </c>
      <c r="AK12" s="119">
        <f>+Actuals!AH5</f>
        <v>0</v>
      </c>
      <c r="AL12" s="118">
        <f>+Actuals!AI5</f>
        <v>0</v>
      </c>
      <c r="AM12" s="119">
        <f>+Actuals!AJ5</f>
        <v>0</v>
      </c>
      <c r="AN12" s="118">
        <f>+Actuals!AK5</f>
        <v>0</v>
      </c>
      <c r="AO12" s="119">
        <f>+Actuals!AL5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'TIE-OUT'!T13+RECLASS!R13</f>
        <v>0</v>
      </c>
      <c r="G13" s="38">
        <f>'TIE-OUT'!U13+RECLASS!S13</f>
        <v>0</v>
      </c>
      <c r="H13" s="118">
        <f>+Actuals!E6</f>
        <v>0</v>
      </c>
      <c r="I13" s="119">
        <f>+Actuals!F6</f>
        <v>0</v>
      </c>
      <c r="J13" s="118">
        <f>+Actuals!G6</f>
        <v>0</v>
      </c>
      <c r="K13" s="119">
        <f>+Actuals!H6</f>
        <v>0</v>
      </c>
      <c r="L13" s="118">
        <f>+Actuals!I6</f>
        <v>0</v>
      </c>
      <c r="M13" s="119">
        <f>+Actuals!J6</f>
        <v>0</v>
      </c>
      <c r="N13" s="118">
        <f>+Actuals!K6</f>
        <v>0</v>
      </c>
      <c r="O13" s="119">
        <f>+Actuals!L6</f>
        <v>0</v>
      </c>
      <c r="P13" s="118">
        <f>+Actuals!M6</f>
        <v>0</v>
      </c>
      <c r="Q13" s="119">
        <f>+Actuals!N6</f>
        <v>0</v>
      </c>
      <c r="R13" s="118">
        <f>+Actuals!O6</f>
        <v>0</v>
      </c>
      <c r="S13" s="119">
        <f>+Actuals!P6</f>
        <v>0</v>
      </c>
      <c r="T13" s="118">
        <f>+Actuals!Q6</f>
        <v>0</v>
      </c>
      <c r="U13" s="119">
        <f>+Actuals!R6</f>
        <v>0</v>
      </c>
      <c r="V13" s="118">
        <f>+Actuals!S6</f>
        <v>0</v>
      </c>
      <c r="W13" s="119">
        <f>+Actuals!T6</f>
        <v>0</v>
      </c>
      <c r="X13" s="118">
        <f>+Actuals!U6</f>
        <v>0</v>
      </c>
      <c r="Y13" s="119">
        <f>+Actuals!V6</f>
        <v>0</v>
      </c>
      <c r="Z13" s="118">
        <f>+Actuals!W6</f>
        <v>0</v>
      </c>
      <c r="AA13" s="119">
        <f>+Actuals!X6</f>
        <v>0</v>
      </c>
      <c r="AB13" s="118">
        <f>+Actuals!Y6</f>
        <v>0</v>
      </c>
      <c r="AC13" s="119">
        <f>+Actuals!Z6</f>
        <v>0</v>
      </c>
      <c r="AD13" s="118">
        <f>+Actuals!AA6</f>
        <v>0</v>
      </c>
      <c r="AE13" s="119">
        <f>+Actuals!AB6</f>
        <v>0</v>
      </c>
      <c r="AF13" s="118">
        <f>+Actuals!AC6</f>
        <v>0</v>
      </c>
      <c r="AG13" s="119">
        <f>+Actuals!AD6</f>
        <v>0</v>
      </c>
      <c r="AH13" s="118">
        <f>+Actuals!AE6</f>
        <v>0</v>
      </c>
      <c r="AI13" s="119">
        <f>+Actuals!AF6</f>
        <v>0</v>
      </c>
      <c r="AJ13" s="118">
        <f>+Actuals!AG6</f>
        <v>0</v>
      </c>
      <c r="AK13" s="119">
        <f>+Actuals!AH6</f>
        <v>0</v>
      </c>
      <c r="AL13" s="118">
        <f>+Actuals!AI6</f>
        <v>0</v>
      </c>
      <c r="AM13" s="119">
        <f>+Actuals!AJ6</f>
        <v>0</v>
      </c>
      <c r="AN13" s="118">
        <f>+Actuals!AK6</f>
        <v>0</v>
      </c>
      <c r="AO13" s="119">
        <f>+Actuals!AL6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'TIE-OUT'!T14+RECLASS!R14</f>
        <v>0</v>
      </c>
      <c r="G14" s="38">
        <f>'TIE-OUT'!U14+RECLASS!S14</f>
        <v>0</v>
      </c>
      <c r="H14" s="118">
        <f>+Actuals!E7</f>
        <v>0</v>
      </c>
      <c r="I14" s="119">
        <f>+Actuals!F7</f>
        <v>0</v>
      </c>
      <c r="J14" s="118">
        <f>+Actuals!G7</f>
        <v>0</v>
      </c>
      <c r="K14" s="119">
        <f>+Actuals!H7</f>
        <v>0</v>
      </c>
      <c r="L14" s="118">
        <f>+Actuals!I7</f>
        <v>0</v>
      </c>
      <c r="M14" s="119">
        <f>+Actuals!J7</f>
        <v>0</v>
      </c>
      <c r="N14" s="118">
        <f>+Actuals!K7</f>
        <v>0</v>
      </c>
      <c r="O14" s="119">
        <f>+Actuals!L7</f>
        <v>0</v>
      </c>
      <c r="P14" s="118">
        <f>+Actuals!M7</f>
        <v>0</v>
      </c>
      <c r="Q14" s="119">
        <f>+Actuals!N7</f>
        <v>0</v>
      </c>
      <c r="R14" s="118">
        <f>+Actuals!O7</f>
        <v>0</v>
      </c>
      <c r="S14" s="119">
        <f>+Actuals!P7</f>
        <v>0</v>
      </c>
      <c r="T14" s="118">
        <f>+Actuals!Q7</f>
        <v>0</v>
      </c>
      <c r="U14" s="119">
        <f>+Actuals!R7</f>
        <v>0</v>
      </c>
      <c r="V14" s="118">
        <f>+Actuals!S7</f>
        <v>0</v>
      </c>
      <c r="W14" s="119">
        <f>+Actuals!T7</f>
        <v>0</v>
      </c>
      <c r="X14" s="118">
        <f>+Actuals!U7</f>
        <v>0</v>
      </c>
      <c r="Y14" s="119">
        <f>+Actuals!V7</f>
        <v>0</v>
      </c>
      <c r="Z14" s="118">
        <f>+Actuals!W7</f>
        <v>0</v>
      </c>
      <c r="AA14" s="119">
        <f>+Actuals!X7</f>
        <v>0</v>
      </c>
      <c r="AB14" s="118">
        <f>+Actuals!Y7</f>
        <v>0</v>
      </c>
      <c r="AC14" s="119">
        <f>+Actuals!Z7</f>
        <v>0</v>
      </c>
      <c r="AD14" s="118">
        <f>+Actuals!AA7</f>
        <v>0</v>
      </c>
      <c r="AE14" s="119">
        <f>+Actuals!AB7</f>
        <v>0</v>
      </c>
      <c r="AF14" s="118">
        <f>+Actuals!AC7</f>
        <v>0</v>
      </c>
      <c r="AG14" s="119">
        <f>+Actuals!AD7</f>
        <v>0</v>
      </c>
      <c r="AH14" s="118">
        <f>+Actuals!AE7</f>
        <v>0</v>
      </c>
      <c r="AI14" s="119">
        <f>+Actuals!AF7</f>
        <v>0</v>
      </c>
      <c r="AJ14" s="118">
        <f>+Actuals!AG7</f>
        <v>0</v>
      </c>
      <c r="AK14" s="119">
        <f>+Actuals!AH7</f>
        <v>0</v>
      </c>
      <c r="AL14" s="118">
        <f>+Actuals!AI7</f>
        <v>0</v>
      </c>
      <c r="AM14" s="119">
        <f>+Actuals!AJ7</f>
        <v>0</v>
      </c>
      <c r="AN14" s="118">
        <f>+Actuals!AK7</f>
        <v>0</v>
      </c>
      <c r="AO14" s="119">
        <f>+Actuals!AL7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'TIE-OUT'!T15+RECLASS!R15</f>
        <v>0</v>
      </c>
      <c r="G15" s="82">
        <f>'TIE-OUT'!U15+RECLASS!S15</f>
        <v>0</v>
      </c>
      <c r="H15" s="118">
        <f>+Actuals!E8</f>
        <v>0</v>
      </c>
      <c r="I15" s="119">
        <f>+Actuals!F8</f>
        <v>0</v>
      </c>
      <c r="J15" s="118">
        <f>+Actuals!G8</f>
        <v>0</v>
      </c>
      <c r="K15" s="119">
        <f>+Actuals!H8</f>
        <v>0</v>
      </c>
      <c r="L15" s="118">
        <f>+Actuals!I8</f>
        <v>0</v>
      </c>
      <c r="M15" s="119">
        <f>+Actuals!J8</f>
        <v>0</v>
      </c>
      <c r="N15" s="118">
        <f>+Actuals!K8</f>
        <v>0</v>
      </c>
      <c r="O15" s="119">
        <f>+Actuals!L8</f>
        <v>0</v>
      </c>
      <c r="P15" s="118">
        <f>+Actuals!M8</f>
        <v>0</v>
      </c>
      <c r="Q15" s="119">
        <f>+Actuals!N8</f>
        <v>0</v>
      </c>
      <c r="R15" s="118">
        <f>+Actuals!O8</f>
        <v>0</v>
      </c>
      <c r="S15" s="119">
        <f>+Actuals!P8</f>
        <v>0</v>
      </c>
      <c r="T15" s="118">
        <f>+Actuals!Q8</f>
        <v>0</v>
      </c>
      <c r="U15" s="119">
        <f>+Actuals!R8</f>
        <v>0</v>
      </c>
      <c r="V15" s="118">
        <f>+Actuals!S8</f>
        <v>0</v>
      </c>
      <c r="W15" s="119">
        <f>+Actuals!T8</f>
        <v>0</v>
      </c>
      <c r="X15" s="118">
        <f>+Actuals!U8</f>
        <v>0</v>
      </c>
      <c r="Y15" s="119">
        <f>+Actuals!V8</f>
        <v>0</v>
      </c>
      <c r="Z15" s="118">
        <f>+Actuals!W8</f>
        <v>0</v>
      </c>
      <c r="AA15" s="119">
        <f>+Actuals!X8</f>
        <v>0</v>
      </c>
      <c r="AB15" s="118">
        <f>+Actuals!Y8</f>
        <v>0</v>
      </c>
      <c r="AC15" s="119">
        <f>+Actuals!Z8</f>
        <v>0</v>
      </c>
      <c r="AD15" s="118">
        <f>+Actuals!AA8</f>
        <v>0</v>
      </c>
      <c r="AE15" s="119">
        <f>+Actuals!AB8</f>
        <v>0</v>
      </c>
      <c r="AF15" s="118">
        <f>+Actuals!AC8</f>
        <v>0</v>
      </c>
      <c r="AG15" s="119">
        <f>+Actuals!AD8</f>
        <v>0</v>
      </c>
      <c r="AH15" s="118">
        <f>+Actuals!AE8</f>
        <v>0</v>
      </c>
      <c r="AI15" s="119">
        <f>+Actuals!AF8</f>
        <v>0</v>
      </c>
      <c r="AJ15" s="118">
        <f>+Actuals!AG8</f>
        <v>0</v>
      </c>
      <c r="AK15" s="119">
        <f>+Actuals!AH8</f>
        <v>0</v>
      </c>
      <c r="AL15" s="118">
        <f>+Actuals!AI8</f>
        <v>0</v>
      </c>
      <c r="AM15" s="119">
        <f>+Actuals!AJ8</f>
        <v>0</v>
      </c>
      <c r="AN15" s="118">
        <f>+Actuals!AK8</f>
        <v>0</v>
      </c>
      <c r="AO15" s="119">
        <f>+Actuals!AL8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135076</v>
      </c>
      <c r="E16" s="39">
        <f t="shared" si="1"/>
        <v>351132.6</v>
      </c>
      <c r="F16" s="61">
        <f t="shared" si="1"/>
        <v>0</v>
      </c>
      <c r="G16" s="39">
        <f t="shared" si="1"/>
        <v>-2901.6</v>
      </c>
      <c r="H16" s="61">
        <f t="shared" si="1"/>
        <v>134382</v>
      </c>
      <c r="I16" s="39">
        <f t="shared" si="1"/>
        <v>352215.22</v>
      </c>
      <c r="J16" s="61">
        <f t="shared" si="1"/>
        <v>694</v>
      </c>
      <c r="K16" s="39">
        <f t="shared" si="1"/>
        <v>1818.98</v>
      </c>
      <c r="L16" s="61">
        <f>SUM(L11:L15)</f>
        <v>0</v>
      </c>
      <c r="M16" s="39">
        <f>SUM(M11:M15)</f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0</v>
      </c>
      <c r="E19" s="38">
        <f t="shared" si="2"/>
        <v>740.04</v>
      </c>
      <c r="F19" s="64">
        <f>'TIE-OUT'!T19+RECLASS!R19</f>
        <v>0</v>
      </c>
      <c r="G19" s="68">
        <f>'TIE-OUT'!U19+RECLASS!S19</f>
        <v>0</v>
      </c>
      <c r="H19" s="118">
        <f>+Actuals!E9</f>
        <v>0</v>
      </c>
      <c r="I19" s="119">
        <f>+Actuals!F9-248769</f>
        <v>-248769</v>
      </c>
      <c r="J19" s="118">
        <f>+Actuals!G9</f>
        <v>0</v>
      </c>
      <c r="K19" s="119">
        <f>+Actuals!H9</f>
        <v>0</v>
      </c>
      <c r="L19" s="118">
        <f>+Actuals!I9</f>
        <v>0</v>
      </c>
      <c r="M19" s="119">
        <f>+Actuals!J9+248769</f>
        <v>248769</v>
      </c>
      <c r="N19" s="118">
        <f>+Actuals!K9</f>
        <v>0</v>
      </c>
      <c r="O19" s="119">
        <f>+Actuals!L9</f>
        <v>0</v>
      </c>
      <c r="P19" s="118">
        <f>+Actuals!M9</f>
        <v>0</v>
      </c>
      <c r="Q19" s="119">
        <v>-740.04</v>
      </c>
      <c r="R19" s="118">
        <f>+Actuals!O9</f>
        <v>0</v>
      </c>
      <c r="S19" s="119">
        <v>1480.08</v>
      </c>
      <c r="T19" s="118">
        <f>+Actuals!Q9</f>
        <v>0</v>
      </c>
      <c r="U19" s="119">
        <f>+Actuals!R9</f>
        <v>0</v>
      </c>
      <c r="V19" s="118">
        <f>+Actuals!S9</f>
        <v>0</v>
      </c>
      <c r="W19" s="119">
        <f>+Actuals!T9</f>
        <v>0</v>
      </c>
      <c r="X19" s="118">
        <f>+Actuals!U9</f>
        <v>0</v>
      </c>
      <c r="Y19" s="119">
        <f>+Actuals!V9</f>
        <v>0</v>
      </c>
      <c r="Z19" s="118">
        <f>+Actuals!W9</f>
        <v>0</v>
      </c>
      <c r="AA19" s="119">
        <f>+Actuals!X9</f>
        <v>0</v>
      </c>
      <c r="AB19" s="118">
        <f>+Actuals!Y9</f>
        <v>0</v>
      </c>
      <c r="AC19" s="119">
        <f>+Actuals!Z9</f>
        <v>0</v>
      </c>
      <c r="AD19" s="118">
        <f>+Actuals!AA9</f>
        <v>0</v>
      </c>
      <c r="AE19" s="119">
        <f>+Actuals!AB9</f>
        <v>0</v>
      </c>
      <c r="AF19" s="118">
        <f>+Actuals!AC9</f>
        <v>0</v>
      </c>
      <c r="AG19" s="119">
        <f>+Actuals!AD9</f>
        <v>0</v>
      </c>
      <c r="AH19" s="118">
        <f>+Actuals!AE9</f>
        <v>0</v>
      </c>
      <c r="AI19" s="119">
        <f>+Actuals!AF9</f>
        <v>0</v>
      </c>
      <c r="AJ19" s="118">
        <f>+Actuals!AG9</f>
        <v>0</v>
      </c>
      <c r="AK19" s="119">
        <f>+Actuals!AH9</f>
        <v>0</v>
      </c>
      <c r="AL19" s="118">
        <f>+Actuals!AI9</f>
        <v>0</v>
      </c>
      <c r="AM19" s="119">
        <f>+Actuals!AJ9</f>
        <v>0</v>
      </c>
      <c r="AN19" s="118">
        <f>+Actuals!AK9</f>
        <v>0</v>
      </c>
      <c r="AO19" s="119">
        <f>+Actuals!AL9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0</v>
      </c>
      <c r="F20" s="60">
        <f>'TIE-OUT'!T20+RECLASS!R20</f>
        <v>0</v>
      </c>
      <c r="G20" s="38">
        <f>'TIE-OUT'!U20+RECLASS!S20</f>
        <v>0</v>
      </c>
      <c r="H20" s="118">
        <f>+Actuals!E10</f>
        <v>0</v>
      </c>
      <c r="I20" s="119">
        <f>+Actuals!F10</f>
        <v>0</v>
      </c>
      <c r="J20" s="118">
        <f>+Actuals!G10</f>
        <v>0</v>
      </c>
      <c r="K20" s="119">
        <f>+Actuals!H10</f>
        <v>0</v>
      </c>
      <c r="L20" s="118">
        <f>+Actuals!I10</f>
        <v>0</v>
      </c>
      <c r="M20" s="119">
        <f>+Actuals!J10</f>
        <v>0</v>
      </c>
      <c r="N20" s="118">
        <f>+Actuals!K10</f>
        <v>0</v>
      </c>
      <c r="O20" s="119">
        <f>+Actuals!L10</f>
        <v>0</v>
      </c>
      <c r="P20" s="118">
        <f>+Actuals!M10</f>
        <v>0</v>
      </c>
      <c r="Q20" s="119">
        <f>+Actuals!N10</f>
        <v>0</v>
      </c>
      <c r="R20" s="118">
        <f>+Actuals!O10</f>
        <v>0</v>
      </c>
      <c r="S20" s="119">
        <f>+Actuals!P10</f>
        <v>0</v>
      </c>
      <c r="T20" s="118">
        <f>+Actuals!Q10</f>
        <v>0</v>
      </c>
      <c r="U20" s="119">
        <f>+Actuals!R10</f>
        <v>0</v>
      </c>
      <c r="V20" s="118">
        <f>+Actuals!S10</f>
        <v>0</v>
      </c>
      <c r="W20" s="119">
        <f>+Actuals!T10</f>
        <v>0</v>
      </c>
      <c r="X20" s="118">
        <f>+Actuals!U10</f>
        <v>0</v>
      </c>
      <c r="Y20" s="119">
        <f>+Actuals!V10</f>
        <v>0</v>
      </c>
      <c r="Z20" s="118">
        <f>+Actuals!W10</f>
        <v>0</v>
      </c>
      <c r="AA20" s="119">
        <f>+Actuals!X10</f>
        <v>0</v>
      </c>
      <c r="AB20" s="118">
        <f>+Actuals!Y10</f>
        <v>0</v>
      </c>
      <c r="AC20" s="119">
        <f>+Actuals!Z10</f>
        <v>0</v>
      </c>
      <c r="AD20" s="118">
        <f>+Actuals!AA10</f>
        <v>0</v>
      </c>
      <c r="AE20" s="119">
        <f>+Actuals!AB10</f>
        <v>0</v>
      </c>
      <c r="AF20" s="118">
        <f>+Actuals!AC10</f>
        <v>0</v>
      </c>
      <c r="AG20" s="119">
        <f>+Actuals!AD10</f>
        <v>0</v>
      </c>
      <c r="AH20" s="118">
        <f>+Actuals!AE10</f>
        <v>0</v>
      </c>
      <c r="AI20" s="119">
        <f>+Actuals!AF10</f>
        <v>0</v>
      </c>
      <c r="AJ20" s="118">
        <f>+Actuals!AG10</f>
        <v>0</v>
      </c>
      <c r="AK20" s="119">
        <f>+Actuals!AH10</f>
        <v>0</v>
      </c>
      <c r="AL20" s="118">
        <f>+Actuals!AI10</f>
        <v>0</v>
      </c>
      <c r="AM20" s="119">
        <f>+Actuals!AJ10</f>
        <v>0</v>
      </c>
      <c r="AN20" s="118">
        <f>+Actuals!AK10</f>
        <v>0</v>
      </c>
      <c r="AO20" s="119">
        <f>+Actuals!AL10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'TIE-OUT'!T21+RECLASS!R21</f>
        <v>0</v>
      </c>
      <c r="G21" s="38">
        <f>'TIE-OUT'!U21+RECLASS!S21</f>
        <v>0</v>
      </c>
      <c r="H21" s="118">
        <f>+Actuals!E11</f>
        <v>0</v>
      </c>
      <c r="I21" s="119">
        <f>+Actuals!F11</f>
        <v>0</v>
      </c>
      <c r="J21" s="118">
        <f>+Actuals!G11</f>
        <v>0</v>
      </c>
      <c r="K21" s="119">
        <f>+Actuals!H11</f>
        <v>0</v>
      </c>
      <c r="L21" s="118">
        <f>+Actuals!I11</f>
        <v>0</v>
      </c>
      <c r="M21" s="119">
        <f>+Actuals!J11</f>
        <v>0</v>
      </c>
      <c r="N21" s="118">
        <f>+Actuals!K11</f>
        <v>0</v>
      </c>
      <c r="O21" s="119">
        <f>+Actuals!L11</f>
        <v>0</v>
      </c>
      <c r="P21" s="118">
        <f>+Actuals!M11</f>
        <v>0</v>
      </c>
      <c r="Q21" s="119">
        <f>+Actuals!N11</f>
        <v>0</v>
      </c>
      <c r="R21" s="118">
        <f>+Actuals!O11</f>
        <v>0</v>
      </c>
      <c r="S21" s="119">
        <f>+Actuals!P11</f>
        <v>0</v>
      </c>
      <c r="T21" s="118">
        <f>+Actuals!Q11</f>
        <v>0</v>
      </c>
      <c r="U21" s="119">
        <f>+Actuals!R11</f>
        <v>0</v>
      </c>
      <c r="V21" s="118">
        <f>+Actuals!S11</f>
        <v>0</v>
      </c>
      <c r="W21" s="119">
        <f>+Actuals!T11</f>
        <v>0</v>
      </c>
      <c r="X21" s="118">
        <f>+Actuals!U11</f>
        <v>0</v>
      </c>
      <c r="Y21" s="119">
        <f>+Actuals!V11</f>
        <v>0</v>
      </c>
      <c r="Z21" s="118">
        <f>+Actuals!W11</f>
        <v>0</v>
      </c>
      <c r="AA21" s="119">
        <f>+Actuals!X11</f>
        <v>0</v>
      </c>
      <c r="AB21" s="118">
        <f>+Actuals!Y11</f>
        <v>0</v>
      </c>
      <c r="AC21" s="119">
        <f>+Actuals!Z11</f>
        <v>0</v>
      </c>
      <c r="AD21" s="118">
        <f>+Actuals!AA11</f>
        <v>0</v>
      </c>
      <c r="AE21" s="119">
        <f>+Actuals!AB11</f>
        <v>0</v>
      </c>
      <c r="AF21" s="118">
        <f>+Actuals!AC11</f>
        <v>0</v>
      </c>
      <c r="AG21" s="119">
        <f>+Actuals!AD11</f>
        <v>0</v>
      </c>
      <c r="AH21" s="118">
        <f>+Actuals!AE11</f>
        <v>0</v>
      </c>
      <c r="AI21" s="119">
        <f>+Actuals!AF11</f>
        <v>0</v>
      </c>
      <c r="AJ21" s="118">
        <f>+Actuals!AG11</f>
        <v>0</v>
      </c>
      <c r="AK21" s="119">
        <f>+Actuals!AH11</f>
        <v>0</v>
      </c>
      <c r="AL21" s="118">
        <f>+Actuals!AI11</f>
        <v>0</v>
      </c>
      <c r="AM21" s="119">
        <f>+Actuals!AJ11</f>
        <v>0</v>
      </c>
      <c r="AN21" s="118">
        <f>+Actuals!AK11</f>
        <v>0</v>
      </c>
      <c r="AO21" s="119">
        <f>+Actuals!AL11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'TIE-OUT'!T22+RECLASS!R22</f>
        <v>0</v>
      </c>
      <c r="G22" s="38">
        <f>'TIE-OUT'!U22+RECLASS!S22</f>
        <v>0</v>
      </c>
      <c r="H22" s="118">
        <f>+Actuals!E12</f>
        <v>0</v>
      </c>
      <c r="I22" s="119">
        <f>+Actuals!F12</f>
        <v>0</v>
      </c>
      <c r="J22" s="118">
        <f>+Actuals!G12</f>
        <v>0</v>
      </c>
      <c r="K22" s="119">
        <f>+Actuals!H12</f>
        <v>0</v>
      </c>
      <c r="L22" s="118">
        <f>+Actuals!I12</f>
        <v>0</v>
      </c>
      <c r="M22" s="119">
        <f>+Actuals!J12</f>
        <v>0</v>
      </c>
      <c r="N22" s="118">
        <f>+Actuals!K12</f>
        <v>0</v>
      </c>
      <c r="O22" s="119">
        <f>+Actuals!L12</f>
        <v>0</v>
      </c>
      <c r="P22" s="118">
        <f>+Actuals!M12</f>
        <v>0</v>
      </c>
      <c r="Q22" s="119">
        <f>+Actuals!N12</f>
        <v>0</v>
      </c>
      <c r="R22" s="118">
        <f>+Actuals!O12</f>
        <v>0</v>
      </c>
      <c r="S22" s="119">
        <f>+Actuals!P12</f>
        <v>0</v>
      </c>
      <c r="T22" s="118">
        <f>+Actuals!Q12</f>
        <v>0</v>
      </c>
      <c r="U22" s="119">
        <f>+Actuals!R12</f>
        <v>0</v>
      </c>
      <c r="V22" s="118">
        <f>+Actuals!S12</f>
        <v>0</v>
      </c>
      <c r="W22" s="119">
        <f>+Actuals!T12</f>
        <v>0</v>
      </c>
      <c r="X22" s="118">
        <f>+Actuals!U12</f>
        <v>0</v>
      </c>
      <c r="Y22" s="119">
        <f>+Actuals!V12</f>
        <v>0</v>
      </c>
      <c r="Z22" s="118">
        <f>+Actuals!W12</f>
        <v>0</v>
      </c>
      <c r="AA22" s="119">
        <f>+Actuals!X12</f>
        <v>0</v>
      </c>
      <c r="AB22" s="118">
        <f>+Actuals!Y12</f>
        <v>0</v>
      </c>
      <c r="AC22" s="119">
        <f>+Actuals!Z12</f>
        <v>0</v>
      </c>
      <c r="AD22" s="118">
        <f>+Actuals!AA12</f>
        <v>0</v>
      </c>
      <c r="AE22" s="119">
        <f>+Actuals!AB12</f>
        <v>0</v>
      </c>
      <c r="AF22" s="118">
        <f>+Actuals!AC12</f>
        <v>0</v>
      </c>
      <c r="AG22" s="119">
        <f>+Actuals!AD12</f>
        <v>0</v>
      </c>
      <c r="AH22" s="118">
        <f>+Actuals!AE12</f>
        <v>0</v>
      </c>
      <c r="AI22" s="119">
        <f>+Actuals!AF12</f>
        <v>0</v>
      </c>
      <c r="AJ22" s="118">
        <f>+Actuals!AG12</f>
        <v>0</v>
      </c>
      <c r="AK22" s="119">
        <f>+Actuals!AH12</f>
        <v>0</v>
      </c>
      <c r="AL22" s="118">
        <f>+Actuals!AI12</f>
        <v>0</v>
      </c>
      <c r="AM22" s="119">
        <f>+Actuals!AJ12</f>
        <v>0</v>
      </c>
      <c r="AN22" s="118">
        <f>+Actuals!AK12</f>
        <v>0</v>
      </c>
      <c r="AO22" s="119">
        <f>+Actuals!AL12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'TIE-OUT'!T23+RECLASS!R23</f>
        <v>0</v>
      </c>
      <c r="G23" s="82">
        <f>'TIE-OUT'!U23+RECLASS!S23</f>
        <v>0</v>
      </c>
      <c r="H23" s="118">
        <f>+Actuals!E13</f>
        <v>0</v>
      </c>
      <c r="I23" s="119">
        <f>+Actuals!F13</f>
        <v>0</v>
      </c>
      <c r="J23" s="118">
        <f>+Actuals!G13</f>
        <v>0</v>
      </c>
      <c r="K23" s="119">
        <f>+Actuals!H13</f>
        <v>0</v>
      </c>
      <c r="L23" s="118">
        <f>+Actuals!I13</f>
        <v>0</v>
      </c>
      <c r="M23" s="119">
        <f>+Actuals!J13</f>
        <v>0</v>
      </c>
      <c r="N23" s="118">
        <f>+Actuals!K13</f>
        <v>0</v>
      </c>
      <c r="O23" s="119">
        <f>+Actuals!L13</f>
        <v>0</v>
      </c>
      <c r="P23" s="118">
        <f>+Actuals!M13</f>
        <v>0</v>
      </c>
      <c r="Q23" s="119">
        <f>+Actuals!N13</f>
        <v>0</v>
      </c>
      <c r="R23" s="118">
        <f>+Actuals!O13</f>
        <v>0</v>
      </c>
      <c r="S23" s="119">
        <f>+Actuals!P13</f>
        <v>0</v>
      </c>
      <c r="T23" s="118">
        <f>+Actuals!Q13</f>
        <v>0</v>
      </c>
      <c r="U23" s="119">
        <f>+Actuals!R13</f>
        <v>0</v>
      </c>
      <c r="V23" s="118">
        <f>+Actuals!S13</f>
        <v>0</v>
      </c>
      <c r="W23" s="119">
        <f>+Actuals!T13</f>
        <v>0</v>
      </c>
      <c r="X23" s="118">
        <f>+Actuals!U13</f>
        <v>0</v>
      </c>
      <c r="Y23" s="119">
        <f>+Actuals!V13</f>
        <v>0</v>
      </c>
      <c r="Z23" s="118">
        <f>+Actuals!W13</f>
        <v>0</v>
      </c>
      <c r="AA23" s="119">
        <f>+Actuals!X13</f>
        <v>0</v>
      </c>
      <c r="AB23" s="118">
        <f>+Actuals!Y13</f>
        <v>0</v>
      </c>
      <c r="AC23" s="119">
        <f>+Actuals!Z13</f>
        <v>0</v>
      </c>
      <c r="AD23" s="118">
        <f>+Actuals!AA13</f>
        <v>0</v>
      </c>
      <c r="AE23" s="119">
        <f>+Actuals!AB13</f>
        <v>0</v>
      </c>
      <c r="AF23" s="118">
        <f>+Actuals!AC13</f>
        <v>0</v>
      </c>
      <c r="AG23" s="119">
        <f>+Actuals!AD13</f>
        <v>0</v>
      </c>
      <c r="AH23" s="118">
        <f>+Actuals!AE13</f>
        <v>0</v>
      </c>
      <c r="AI23" s="119">
        <f>+Actuals!AF13</f>
        <v>0</v>
      </c>
      <c r="AJ23" s="118">
        <f>+Actuals!AG13</f>
        <v>0</v>
      </c>
      <c r="AK23" s="119">
        <f>+Actuals!AH13</f>
        <v>0</v>
      </c>
      <c r="AL23" s="118">
        <f>+Actuals!AI13</f>
        <v>0</v>
      </c>
      <c r="AM23" s="119">
        <f>+Actuals!AJ13</f>
        <v>0</v>
      </c>
      <c r="AN23" s="118">
        <f>+Actuals!AK13</f>
        <v>0</v>
      </c>
      <c r="AO23" s="119">
        <f>+Actuals!AL13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0</v>
      </c>
      <c r="E24" s="39">
        <f t="shared" si="3"/>
        <v>740.04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-248769</v>
      </c>
      <c r="J24" s="61">
        <f t="shared" si="3"/>
        <v>0</v>
      </c>
      <c r="K24" s="39">
        <f t="shared" si="3"/>
        <v>0</v>
      </c>
      <c r="L24" s="61">
        <f>SUM(L19:L23)</f>
        <v>0</v>
      </c>
      <c r="M24" s="39">
        <f>SUM(M19:M23)</f>
        <v>248769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-740.04</v>
      </c>
      <c r="R24" s="61">
        <f t="shared" si="3"/>
        <v>0</v>
      </c>
      <c r="S24" s="39">
        <f t="shared" si="3"/>
        <v>1480.08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'TIE-OUT'!T27+RECLASS!R27</f>
        <v>0</v>
      </c>
      <c r="G27" s="68">
        <f>'TIE-OUT'!U27+RECLASS!S27</f>
        <v>0</v>
      </c>
      <c r="H27" s="118">
        <f>+Actuals!E14</f>
        <v>0</v>
      </c>
      <c r="I27" s="119">
        <f>+Actuals!F14</f>
        <v>0</v>
      </c>
      <c r="J27" s="118">
        <f>+Actuals!G14</f>
        <v>0</v>
      </c>
      <c r="K27" s="119">
        <f>+Actuals!H14</f>
        <v>0</v>
      </c>
      <c r="L27" s="118">
        <f>+Actuals!I14</f>
        <v>0</v>
      </c>
      <c r="M27" s="119">
        <f>+Actuals!J14</f>
        <v>0</v>
      </c>
      <c r="N27" s="118">
        <f>+Actuals!K14</f>
        <v>0</v>
      </c>
      <c r="O27" s="119">
        <f>+Actuals!L14</f>
        <v>0</v>
      </c>
      <c r="P27" s="118">
        <f>+Actuals!M14</f>
        <v>0</v>
      </c>
      <c r="Q27" s="119">
        <f>+Actuals!N14</f>
        <v>0</v>
      </c>
      <c r="R27" s="118">
        <f>+Actuals!O14</f>
        <v>0</v>
      </c>
      <c r="S27" s="119">
        <f>+Actuals!P14</f>
        <v>0</v>
      </c>
      <c r="T27" s="118">
        <f>+Actuals!Q14</f>
        <v>0</v>
      </c>
      <c r="U27" s="119">
        <f>+Actuals!R14</f>
        <v>0</v>
      </c>
      <c r="V27" s="118">
        <f>+Actuals!S14</f>
        <v>0</v>
      </c>
      <c r="W27" s="119">
        <f>+Actuals!T14</f>
        <v>0</v>
      </c>
      <c r="X27" s="118">
        <f>+Actuals!U14</f>
        <v>0</v>
      </c>
      <c r="Y27" s="119">
        <f>+Actuals!V14</f>
        <v>0</v>
      </c>
      <c r="Z27" s="118">
        <f>+Actuals!W14</f>
        <v>0</v>
      </c>
      <c r="AA27" s="119">
        <f>+Actuals!X14</f>
        <v>0</v>
      </c>
      <c r="AB27" s="118">
        <f>+Actuals!Y14</f>
        <v>0</v>
      </c>
      <c r="AC27" s="119">
        <f>+Actuals!Z14</f>
        <v>0</v>
      </c>
      <c r="AD27" s="118">
        <f>+Actuals!AA14</f>
        <v>0</v>
      </c>
      <c r="AE27" s="119">
        <f>+Actuals!AB14</f>
        <v>0</v>
      </c>
      <c r="AF27" s="118">
        <f>+Actuals!AC14</f>
        <v>0</v>
      </c>
      <c r="AG27" s="119">
        <f>+Actuals!AD14</f>
        <v>0</v>
      </c>
      <c r="AH27" s="118">
        <f>+Actuals!AE14</f>
        <v>0</v>
      </c>
      <c r="AI27" s="119">
        <f>+Actuals!AF14</f>
        <v>0</v>
      </c>
      <c r="AJ27" s="118">
        <f>+Actuals!AG14</f>
        <v>0</v>
      </c>
      <c r="AK27" s="119">
        <f>+Actuals!AH14</f>
        <v>0</v>
      </c>
      <c r="AL27" s="118">
        <f>+Actuals!AI14</f>
        <v>0</v>
      </c>
      <c r="AM27" s="119">
        <f>+Actuals!AJ14</f>
        <v>0</v>
      </c>
      <c r="AN27" s="118">
        <f>+Actuals!AK14</f>
        <v>0</v>
      </c>
      <c r="AO27" s="119">
        <f>+Actuals!AL14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-135076</v>
      </c>
      <c r="E28" s="38">
        <f>SUM(G28,I28,K28,M28,O28,Q28,S28,U28,W28,Y28,AA28,AC28,AE28)</f>
        <v>-351197.60000000003</v>
      </c>
      <c r="F28" s="81">
        <f>'TIE-OUT'!T28+RECLASS!R28</f>
        <v>0</v>
      </c>
      <c r="G28" s="82">
        <f>'TIE-OUT'!U28+RECLASS!S28</f>
        <v>0</v>
      </c>
      <c r="H28" s="118">
        <f>+Actuals!E15</f>
        <v>-134382</v>
      </c>
      <c r="I28" s="119">
        <f>+Actuals!F15</f>
        <v>-349393.2</v>
      </c>
      <c r="J28" s="118">
        <f>+Actuals!G15</f>
        <v>-694</v>
      </c>
      <c r="K28" s="119">
        <f>+Actuals!H15</f>
        <v>-1804.4</v>
      </c>
      <c r="L28" s="118">
        <f>+Actuals!I15</f>
        <v>0</v>
      </c>
      <c r="M28" s="119">
        <f>+Actuals!J15</f>
        <v>0</v>
      </c>
      <c r="N28" s="118">
        <f>+Actuals!K15</f>
        <v>0</v>
      </c>
      <c r="O28" s="119">
        <f>+Actuals!L15</f>
        <v>0</v>
      </c>
      <c r="P28" s="118">
        <f>+Actuals!M15</f>
        <v>0</v>
      </c>
      <c r="Q28" s="119">
        <f>+Actuals!N15</f>
        <v>0</v>
      </c>
      <c r="R28" s="118">
        <f>+Actuals!O15</f>
        <v>0</v>
      </c>
      <c r="S28" s="119">
        <f>+Actuals!P15</f>
        <v>0</v>
      </c>
      <c r="T28" s="118">
        <f>+Actuals!Q15</f>
        <v>0</v>
      </c>
      <c r="U28" s="119">
        <f>+Actuals!R15</f>
        <v>0</v>
      </c>
      <c r="V28" s="118">
        <f>+Actuals!S15</f>
        <v>0</v>
      </c>
      <c r="W28" s="119">
        <f>+Actuals!T15</f>
        <v>0</v>
      </c>
      <c r="X28" s="118">
        <f>+Actuals!U15</f>
        <v>0</v>
      </c>
      <c r="Y28" s="119">
        <f>+Actuals!V15</f>
        <v>0</v>
      </c>
      <c r="Z28" s="118">
        <f>+Actuals!W15</f>
        <v>0</v>
      </c>
      <c r="AA28" s="119">
        <f>+Actuals!X15</f>
        <v>0</v>
      </c>
      <c r="AB28" s="118">
        <f>+Actuals!Y15</f>
        <v>0</v>
      </c>
      <c r="AC28" s="119">
        <f>+Actuals!Z15</f>
        <v>0</v>
      </c>
      <c r="AD28" s="118">
        <f>+Actuals!AA15</f>
        <v>0</v>
      </c>
      <c r="AE28" s="119">
        <f>+Actuals!AB15</f>
        <v>0</v>
      </c>
      <c r="AF28" s="118">
        <f>+Actuals!AC15</f>
        <v>0</v>
      </c>
      <c r="AG28" s="119">
        <f>+Actuals!AD15</f>
        <v>0</v>
      </c>
      <c r="AH28" s="118">
        <f>+Actuals!AE15</f>
        <v>0</v>
      </c>
      <c r="AI28" s="119">
        <f>+Actuals!AF15</f>
        <v>0</v>
      </c>
      <c r="AJ28" s="118">
        <f>+Actuals!AG15</f>
        <v>0</v>
      </c>
      <c r="AK28" s="119">
        <f>+Actuals!AH15</f>
        <v>0</v>
      </c>
      <c r="AL28" s="118">
        <f>+Actuals!AI15</f>
        <v>0</v>
      </c>
      <c r="AM28" s="119">
        <f>+Actuals!AJ15</f>
        <v>0</v>
      </c>
      <c r="AN28" s="118">
        <f>+Actuals!AK15</f>
        <v>0</v>
      </c>
      <c r="AO28" s="119">
        <f>+Actuals!AL15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-135076</v>
      </c>
      <c r="E29" s="39">
        <f t="shared" si="4"/>
        <v>-351197.60000000003</v>
      </c>
      <c r="F29" s="61">
        <f t="shared" si="4"/>
        <v>0</v>
      </c>
      <c r="G29" s="39">
        <f t="shared" si="4"/>
        <v>0</v>
      </c>
      <c r="H29" s="61">
        <f t="shared" si="4"/>
        <v>-134382</v>
      </c>
      <c r="I29" s="39">
        <f t="shared" si="4"/>
        <v>-349393.2</v>
      </c>
      <c r="J29" s="61">
        <f t="shared" si="4"/>
        <v>-694</v>
      </c>
      <c r="K29" s="39">
        <f t="shared" si="4"/>
        <v>-1804.4</v>
      </c>
      <c r="L29" s="61">
        <f>SUM(L27:L28)</f>
        <v>0</v>
      </c>
      <c r="M29" s="39">
        <f>SUM(M27:M28)</f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'TIE-OUT'!T32+RECLASS!R32</f>
        <v>0</v>
      </c>
      <c r="G32" s="68">
        <f>'TIE-OUT'!U32+RECLASS!S32</f>
        <v>0</v>
      </c>
      <c r="H32" s="118">
        <f>+Actuals!E16</f>
        <v>0</v>
      </c>
      <c r="I32" s="119">
        <f>+Actuals!F16</f>
        <v>0</v>
      </c>
      <c r="J32" s="118">
        <f>+Actuals!G16</f>
        <v>0</v>
      </c>
      <c r="K32" s="119">
        <f>+Actuals!H16</f>
        <v>0</v>
      </c>
      <c r="L32" s="118">
        <f>+Actuals!I16</f>
        <v>0</v>
      </c>
      <c r="M32" s="119">
        <f>+Actuals!J16</f>
        <v>0</v>
      </c>
      <c r="N32" s="118">
        <f>+Actuals!K16</f>
        <v>0</v>
      </c>
      <c r="O32" s="119">
        <f>+Actuals!L16</f>
        <v>0</v>
      </c>
      <c r="P32" s="118">
        <f>+Actuals!M16</f>
        <v>0</v>
      </c>
      <c r="Q32" s="119">
        <f>+Actuals!N16</f>
        <v>0</v>
      </c>
      <c r="R32" s="118">
        <f>+Actuals!O16</f>
        <v>0</v>
      </c>
      <c r="S32" s="119">
        <f>+Actuals!P16</f>
        <v>0</v>
      </c>
      <c r="T32" s="118">
        <f>+Actuals!Q16</f>
        <v>0</v>
      </c>
      <c r="U32" s="119">
        <f>+Actuals!R16</f>
        <v>0</v>
      </c>
      <c r="V32" s="118">
        <f>+Actuals!S16</f>
        <v>0</v>
      </c>
      <c r="W32" s="119">
        <f>+Actuals!T16</f>
        <v>0</v>
      </c>
      <c r="X32" s="118">
        <f>+Actuals!U16</f>
        <v>0</v>
      </c>
      <c r="Y32" s="119">
        <f>+Actuals!V16</f>
        <v>0</v>
      </c>
      <c r="Z32" s="118">
        <f>+Actuals!W16</f>
        <v>0</v>
      </c>
      <c r="AA32" s="119">
        <f>+Actuals!X16</f>
        <v>0</v>
      </c>
      <c r="AB32" s="118">
        <f>+Actuals!Y16</f>
        <v>0</v>
      </c>
      <c r="AC32" s="119">
        <f>+Actuals!Z16</f>
        <v>0</v>
      </c>
      <c r="AD32" s="118">
        <f>+Actuals!AA16</f>
        <v>0</v>
      </c>
      <c r="AE32" s="119">
        <f>+Actuals!AB16</f>
        <v>0</v>
      </c>
      <c r="AF32" s="118">
        <f>+Actuals!AC16</f>
        <v>0</v>
      </c>
      <c r="AG32" s="119">
        <f>+Actuals!AD16</f>
        <v>0</v>
      </c>
      <c r="AH32" s="118">
        <f>+Actuals!AE16</f>
        <v>0</v>
      </c>
      <c r="AI32" s="119">
        <f>+Actuals!AF16</f>
        <v>0</v>
      </c>
      <c r="AJ32" s="118">
        <f>+Actuals!AG16</f>
        <v>0</v>
      </c>
      <c r="AK32" s="119">
        <f>+Actuals!AH16</f>
        <v>0</v>
      </c>
      <c r="AL32" s="118">
        <f>+Actuals!AI16</f>
        <v>0</v>
      </c>
      <c r="AM32" s="119">
        <f>+Actuals!AJ16</f>
        <v>0</v>
      </c>
      <c r="AN32" s="118">
        <f>+Actuals!AK16</f>
        <v>0</v>
      </c>
      <c r="AO32" s="119">
        <f>+Actuals!AL16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'TIE-OUT'!T33+RECLASS!R33</f>
        <v>0</v>
      </c>
      <c r="G33" s="38">
        <f>'TIE-OUT'!U33+RECLASS!S33</f>
        <v>0</v>
      </c>
      <c r="H33" s="118">
        <f>+Actuals!E17</f>
        <v>0</v>
      </c>
      <c r="I33" s="119">
        <f>+Actuals!F17</f>
        <v>0</v>
      </c>
      <c r="J33" s="118">
        <f>+Actuals!G17</f>
        <v>0</v>
      </c>
      <c r="K33" s="119">
        <f>+Actuals!H17</f>
        <v>0</v>
      </c>
      <c r="L33" s="118">
        <f>+Actuals!I17</f>
        <v>0</v>
      </c>
      <c r="M33" s="119">
        <f>+Actuals!J17</f>
        <v>0</v>
      </c>
      <c r="N33" s="118">
        <f>+Actuals!K17</f>
        <v>0</v>
      </c>
      <c r="O33" s="119">
        <f>+Actuals!L17</f>
        <v>0</v>
      </c>
      <c r="P33" s="118">
        <f>+Actuals!M17</f>
        <v>0</v>
      </c>
      <c r="Q33" s="119">
        <f>+Actuals!N17</f>
        <v>0</v>
      </c>
      <c r="R33" s="118">
        <f>+Actuals!O17</f>
        <v>0</v>
      </c>
      <c r="S33" s="119">
        <f>+Actuals!P17</f>
        <v>0</v>
      </c>
      <c r="T33" s="118">
        <f>+Actuals!Q17</f>
        <v>0</v>
      </c>
      <c r="U33" s="119">
        <f>+Actuals!R17</f>
        <v>0</v>
      </c>
      <c r="V33" s="118">
        <f>+Actuals!S17</f>
        <v>0</v>
      </c>
      <c r="W33" s="119">
        <f>+Actuals!T17</f>
        <v>0</v>
      </c>
      <c r="X33" s="118">
        <f>+Actuals!U17</f>
        <v>0</v>
      </c>
      <c r="Y33" s="119">
        <f>+Actuals!V17</f>
        <v>0</v>
      </c>
      <c r="Z33" s="118">
        <f>+Actuals!W17</f>
        <v>0</v>
      </c>
      <c r="AA33" s="119">
        <f>+Actuals!X17</f>
        <v>0</v>
      </c>
      <c r="AB33" s="118">
        <f>+Actuals!Y17</f>
        <v>0</v>
      </c>
      <c r="AC33" s="119">
        <f>+Actuals!Z17</f>
        <v>0</v>
      </c>
      <c r="AD33" s="118">
        <f>+Actuals!AA17</f>
        <v>0</v>
      </c>
      <c r="AE33" s="119">
        <f>+Actuals!AB17</f>
        <v>0</v>
      </c>
      <c r="AF33" s="118">
        <f>+Actuals!AC17</f>
        <v>0</v>
      </c>
      <c r="AG33" s="119">
        <f>+Actuals!AD17</f>
        <v>0</v>
      </c>
      <c r="AH33" s="118">
        <f>+Actuals!AE17</f>
        <v>0</v>
      </c>
      <c r="AI33" s="119">
        <f>+Actuals!AF17</f>
        <v>0</v>
      </c>
      <c r="AJ33" s="118">
        <f>+Actuals!AG17</f>
        <v>0</v>
      </c>
      <c r="AK33" s="119">
        <f>+Actuals!AH17</f>
        <v>0</v>
      </c>
      <c r="AL33" s="118">
        <f>+Actuals!AI17</f>
        <v>0</v>
      </c>
      <c r="AM33" s="119">
        <f>+Actuals!AJ17</f>
        <v>0</v>
      </c>
      <c r="AN33" s="118">
        <f>+Actuals!AK17</f>
        <v>0</v>
      </c>
      <c r="AO33" s="119">
        <f>+Actuals!AL17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'TIE-OUT'!T34+RECLASS!R34</f>
        <v>0</v>
      </c>
      <c r="G34" s="38">
        <f>'TIE-OUT'!U34+RECLASS!S34</f>
        <v>0</v>
      </c>
      <c r="H34" s="118">
        <f>+Actuals!E18</f>
        <v>0</v>
      </c>
      <c r="I34" s="119">
        <f>+Actuals!F18</f>
        <v>0</v>
      </c>
      <c r="J34" s="118">
        <f>+Actuals!G18</f>
        <v>0</v>
      </c>
      <c r="K34" s="119">
        <f>+Actuals!H18</f>
        <v>0</v>
      </c>
      <c r="L34" s="118">
        <f>+Actuals!I18</f>
        <v>0</v>
      </c>
      <c r="M34" s="119">
        <f>+Actuals!J18</f>
        <v>0</v>
      </c>
      <c r="N34" s="118">
        <f>+Actuals!K18</f>
        <v>0</v>
      </c>
      <c r="O34" s="119">
        <f>+Actuals!L18</f>
        <v>0</v>
      </c>
      <c r="P34" s="118">
        <f>+Actuals!M18</f>
        <v>0</v>
      </c>
      <c r="Q34" s="119">
        <f>+Actuals!N18</f>
        <v>0</v>
      </c>
      <c r="R34" s="118">
        <f>+Actuals!O18</f>
        <v>0</v>
      </c>
      <c r="S34" s="119">
        <f>+Actuals!P18</f>
        <v>0</v>
      </c>
      <c r="T34" s="118">
        <f>+Actuals!Q18</f>
        <v>0</v>
      </c>
      <c r="U34" s="119">
        <f>+Actuals!R18</f>
        <v>0</v>
      </c>
      <c r="V34" s="118">
        <f>+Actuals!S18</f>
        <v>0</v>
      </c>
      <c r="W34" s="119">
        <f>+Actuals!T18</f>
        <v>0</v>
      </c>
      <c r="X34" s="118">
        <f>+Actuals!U18</f>
        <v>0</v>
      </c>
      <c r="Y34" s="119">
        <f>+Actuals!V18</f>
        <v>0</v>
      </c>
      <c r="Z34" s="118">
        <f>+Actuals!W18</f>
        <v>0</v>
      </c>
      <c r="AA34" s="119">
        <f>+Actuals!X18</f>
        <v>0</v>
      </c>
      <c r="AB34" s="118">
        <f>+Actuals!Y18</f>
        <v>0</v>
      </c>
      <c r="AC34" s="119">
        <f>+Actuals!Z18</f>
        <v>0</v>
      </c>
      <c r="AD34" s="118">
        <f>+Actuals!AA18</f>
        <v>0</v>
      </c>
      <c r="AE34" s="119">
        <f>+Actuals!AB18</f>
        <v>0</v>
      </c>
      <c r="AF34" s="118">
        <f>+Actuals!AC18</f>
        <v>0</v>
      </c>
      <c r="AG34" s="119">
        <f>+Actuals!AD18</f>
        <v>0</v>
      </c>
      <c r="AH34" s="118">
        <f>+Actuals!AE18</f>
        <v>0</v>
      </c>
      <c r="AI34" s="119">
        <f>+Actuals!AF18</f>
        <v>0</v>
      </c>
      <c r="AJ34" s="118">
        <f>+Actuals!AG18</f>
        <v>0</v>
      </c>
      <c r="AK34" s="119">
        <f>+Actuals!AH18</f>
        <v>0</v>
      </c>
      <c r="AL34" s="118">
        <f>+Actuals!AI18</f>
        <v>0</v>
      </c>
      <c r="AM34" s="119">
        <f>+Actuals!AJ18</f>
        <v>0</v>
      </c>
      <c r="AN34" s="118">
        <f>+Actuals!AK18</f>
        <v>0</v>
      </c>
      <c r="AO34" s="119">
        <f>+Actuals!AL18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'TIE-OUT'!T35+RECLASS!R35</f>
        <v>0</v>
      </c>
      <c r="G35" s="82">
        <f>'TIE-OUT'!U35+RECLASS!S35</f>
        <v>0</v>
      </c>
      <c r="H35" s="118">
        <f>+Actuals!E19</f>
        <v>0</v>
      </c>
      <c r="I35" s="119">
        <f>+Actuals!F19</f>
        <v>0</v>
      </c>
      <c r="J35" s="118">
        <f>+Actuals!G19</f>
        <v>0</v>
      </c>
      <c r="K35" s="119">
        <f>+Actuals!H19</f>
        <v>0</v>
      </c>
      <c r="L35" s="118">
        <f>+Actuals!I19</f>
        <v>0</v>
      </c>
      <c r="M35" s="119">
        <f>+Actuals!J19</f>
        <v>0</v>
      </c>
      <c r="N35" s="118">
        <f>+Actuals!K19</f>
        <v>0</v>
      </c>
      <c r="O35" s="119">
        <f>+Actuals!L19</f>
        <v>0</v>
      </c>
      <c r="P35" s="118">
        <f>+Actuals!M19</f>
        <v>0</v>
      </c>
      <c r="Q35" s="119">
        <f>+Actuals!N19</f>
        <v>0</v>
      </c>
      <c r="R35" s="118">
        <f>+Actuals!O19</f>
        <v>0</v>
      </c>
      <c r="S35" s="119">
        <f>+Actuals!P19</f>
        <v>0</v>
      </c>
      <c r="T35" s="118">
        <f>+Actuals!Q19</f>
        <v>0</v>
      </c>
      <c r="U35" s="119">
        <f>+Actuals!R19</f>
        <v>0</v>
      </c>
      <c r="V35" s="118">
        <f>+Actuals!S19</f>
        <v>0</v>
      </c>
      <c r="W35" s="119">
        <f>+Actuals!T19</f>
        <v>0</v>
      </c>
      <c r="X35" s="118">
        <f>+Actuals!U19</f>
        <v>0</v>
      </c>
      <c r="Y35" s="119">
        <f>+Actuals!V19</f>
        <v>0</v>
      </c>
      <c r="Z35" s="118">
        <f>+Actuals!W19</f>
        <v>0</v>
      </c>
      <c r="AA35" s="119">
        <f>+Actuals!X19</f>
        <v>0</v>
      </c>
      <c r="AB35" s="118">
        <f>+Actuals!Y19</f>
        <v>0</v>
      </c>
      <c r="AC35" s="119">
        <f>+Actuals!Z19</f>
        <v>0</v>
      </c>
      <c r="AD35" s="118">
        <f>+Actuals!AA19</f>
        <v>0</v>
      </c>
      <c r="AE35" s="119">
        <f>+Actuals!AB19</f>
        <v>0</v>
      </c>
      <c r="AF35" s="118">
        <f>+Actuals!AC19</f>
        <v>0</v>
      </c>
      <c r="AG35" s="119">
        <f>+Actuals!AD19</f>
        <v>0</v>
      </c>
      <c r="AH35" s="118">
        <f>+Actuals!AE19</f>
        <v>0</v>
      </c>
      <c r="AI35" s="119">
        <f>+Actuals!AF19</f>
        <v>0</v>
      </c>
      <c r="AJ35" s="118">
        <f>+Actuals!AG19</f>
        <v>0</v>
      </c>
      <c r="AK35" s="119">
        <f>+Actuals!AH19</f>
        <v>0</v>
      </c>
      <c r="AL35" s="118">
        <f>+Actuals!AI19</f>
        <v>0</v>
      </c>
      <c r="AM35" s="119">
        <f>+Actuals!AJ19</f>
        <v>0</v>
      </c>
      <c r="AN35" s="118">
        <f>+Actuals!AK19</f>
        <v>0</v>
      </c>
      <c r="AO35" s="119">
        <f>+Actuals!AL19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>SUM(L32:L35)</f>
        <v>0</v>
      </c>
      <c r="M36" s="39">
        <f>SUM(M32:M35)</f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'TIE-OUT'!T39+RECLASS!R39</f>
        <v>0</v>
      </c>
      <c r="G39" s="68">
        <f>'TIE-OUT'!U39+RECLASS!S39</f>
        <v>0</v>
      </c>
      <c r="H39" s="118">
        <f>+Actuals!E20</f>
        <v>0</v>
      </c>
      <c r="I39" s="119">
        <f>+Actuals!F20</f>
        <v>0</v>
      </c>
      <c r="J39" s="118">
        <f>+Actuals!G20</f>
        <v>0</v>
      </c>
      <c r="K39" s="119">
        <f>+Actuals!H20</f>
        <v>0</v>
      </c>
      <c r="L39" s="118">
        <f>+Actuals!I20</f>
        <v>0</v>
      </c>
      <c r="M39" s="119">
        <f>+Actuals!J20</f>
        <v>0</v>
      </c>
      <c r="N39" s="118">
        <f>+Actuals!K20</f>
        <v>0</v>
      </c>
      <c r="O39" s="119">
        <f>+Actuals!L20</f>
        <v>0</v>
      </c>
      <c r="P39" s="118">
        <f>+Actuals!M20</f>
        <v>0</v>
      </c>
      <c r="Q39" s="119">
        <f>+Actuals!N20</f>
        <v>0</v>
      </c>
      <c r="R39" s="118">
        <f>+Actuals!O20</f>
        <v>0</v>
      </c>
      <c r="S39" s="119">
        <f>+Actuals!P20</f>
        <v>0</v>
      </c>
      <c r="T39" s="118">
        <f>+Actuals!Q20</f>
        <v>0</v>
      </c>
      <c r="U39" s="119">
        <f>+Actuals!R20</f>
        <v>0</v>
      </c>
      <c r="V39" s="118">
        <f>+Actuals!S20</f>
        <v>0</v>
      </c>
      <c r="W39" s="119">
        <f>+Actuals!T20</f>
        <v>0</v>
      </c>
      <c r="X39" s="118">
        <f>+Actuals!U20</f>
        <v>0</v>
      </c>
      <c r="Y39" s="119">
        <f>+Actuals!V20</f>
        <v>0</v>
      </c>
      <c r="Z39" s="118">
        <f>+Actuals!W20</f>
        <v>0</v>
      </c>
      <c r="AA39" s="119">
        <f>+Actuals!X20</f>
        <v>0</v>
      </c>
      <c r="AB39" s="118">
        <f>+Actuals!Y20</f>
        <v>0</v>
      </c>
      <c r="AC39" s="119">
        <f>+Actuals!Z20</f>
        <v>0</v>
      </c>
      <c r="AD39" s="118">
        <f>+Actuals!AA20</f>
        <v>0</v>
      </c>
      <c r="AE39" s="119">
        <f>+Actuals!AB20</f>
        <v>0</v>
      </c>
      <c r="AF39" s="118">
        <f>+Actuals!AC20</f>
        <v>0</v>
      </c>
      <c r="AG39" s="119">
        <f>+Actuals!AD20</f>
        <v>0</v>
      </c>
      <c r="AH39" s="118">
        <f>+Actuals!AE20</f>
        <v>0</v>
      </c>
      <c r="AI39" s="119">
        <f>+Actuals!AF20</f>
        <v>0</v>
      </c>
      <c r="AJ39" s="118">
        <f>+Actuals!AG20</f>
        <v>0</v>
      </c>
      <c r="AK39" s="119">
        <f>+Actuals!AH20</f>
        <v>0</v>
      </c>
      <c r="AL39" s="118">
        <f>+Actuals!AI20</f>
        <v>0</v>
      </c>
      <c r="AM39" s="119">
        <f>+Actuals!AJ20</f>
        <v>0</v>
      </c>
      <c r="AN39" s="118">
        <f>+Actuals!AK20</f>
        <v>0</v>
      </c>
      <c r="AO39" s="119">
        <f>+Actuals!AL20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'TIE-OUT'!T40+RECLASS!R40</f>
        <v>0</v>
      </c>
      <c r="G40" s="38">
        <f>'TIE-OUT'!U40+RECLASS!S40</f>
        <v>0</v>
      </c>
      <c r="H40" s="118">
        <f>+Actuals!E21</f>
        <v>0</v>
      </c>
      <c r="I40" s="119">
        <f>+Actuals!F21</f>
        <v>0</v>
      </c>
      <c r="J40" s="118">
        <f>+Actuals!G21</f>
        <v>0</v>
      </c>
      <c r="K40" s="119">
        <f>+Actuals!H21</f>
        <v>0</v>
      </c>
      <c r="L40" s="118">
        <f>+Actuals!I21</f>
        <v>0</v>
      </c>
      <c r="M40" s="119">
        <f>+Actuals!J21</f>
        <v>0</v>
      </c>
      <c r="N40" s="118">
        <f>+Actuals!K21</f>
        <v>0</v>
      </c>
      <c r="O40" s="119">
        <f>+Actuals!L21</f>
        <v>0</v>
      </c>
      <c r="P40" s="118">
        <f>+Actuals!M21</f>
        <v>0</v>
      </c>
      <c r="Q40" s="119">
        <f>+Actuals!N21</f>
        <v>0</v>
      </c>
      <c r="R40" s="118">
        <f>+Actuals!O21</f>
        <v>0</v>
      </c>
      <c r="S40" s="119">
        <f>+Actuals!P21</f>
        <v>0</v>
      </c>
      <c r="T40" s="118">
        <f>+Actuals!Q21</f>
        <v>0</v>
      </c>
      <c r="U40" s="119">
        <f>+Actuals!R21</f>
        <v>0</v>
      </c>
      <c r="V40" s="118">
        <f>+Actuals!S21</f>
        <v>0</v>
      </c>
      <c r="W40" s="119">
        <f>+Actuals!T21</f>
        <v>0</v>
      </c>
      <c r="X40" s="118">
        <f>+Actuals!U21</f>
        <v>0</v>
      </c>
      <c r="Y40" s="119">
        <f>+Actuals!V21</f>
        <v>0</v>
      </c>
      <c r="Z40" s="118">
        <f>+Actuals!W21</f>
        <v>0</v>
      </c>
      <c r="AA40" s="119">
        <f>+Actuals!X21</f>
        <v>0</v>
      </c>
      <c r="AB40" s="118">
        <f>+Actuals!Y21</f>
        <v>0</v>
      </c>
      <c r="AC40" s="119">
        <f>+Actuals!Z21</f>
        <v>0</v>
      </c>
      <c r="AD40" s="118">
        <f>+Actuals!AA21</f>
        <v>0</v>
      </c>
      <c r="AE40" s="119">
        <f>+Actuals!AB21</f>
        <v>0</v>
      </c>
      <c r="AF40" s="118">
        <f>+Actuals!AC21</f>
        <v>0</v>
      </c>
      <c r="AG40" s="119">
        <f>+Actuals!AD21</f>
        <v>0</v>
      </c>
      <c r="AH40" s="118">
        <f>+Actuals!AE21</f>
        <v>0</v>
      </c>
      <c r="AI40" s="119">
        <f>+Actuals!AF21</f>
        <v>0</v>
      </c>
      <c r="AJ40" s="118">
        <f>+Actuals!AG21</f>
        <v>0</v>
      </c>
      <c r="AK40" s="119">
        <f>+Actuals!AH21</f>
        <v>0</v>
      </c>
      <c r="AL40" s="118">
        <f>+Actuals!AI21</f>
        <v>0</v>
      </c>
      <c r="AM40" s="119">
        <f>+Actuals!AJ21</f>
        <v>0</v>
      </c>
      <c r="AN40" s="118">
        <f>+Actuals!AK21</f>
        <v>0</v>
      </c>
      <c r="AO40" s="119">
        <f>+Actuals!AL21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'TIE-OUT'!T41+RECLASS!R41</f>
        <v>0</v>
      </c>
      <c r="G41" s="82">
        <f>'TIE-OUT'!U41+RECLASS!S41</f>
        <v>0</v>
      </c>
      <c r="H41" s="118">
        <f>+Actuals!E22</f>
        <v>0</v>
      </c>
      <c r="I41" s="119">
        <f>+Actuals!F22</f>
        <v>0</v>
      </c>
      <c r="J41" s="118">
        <f>+Actuals!G22</f>
        <v>0</v>
      </c>
      <c r="K41" s="119">
        <f>+Actuals!H22</f>
        <v>0</v>
      </c>
      <c r="L41" s="118">
        <f>+Actuals!I22</f>
        <v>0</v>
      </c>
      <c r="M41" s="119">
        <f>+Actuals!J22</f>
        <v>0</v>
      </c>
      <c r="N41" s="118">
        <f>+Actuals!K22</f>
        <v>0</v>
      </c>
      <c r="O41" s="119">
        <f>+Actuals!L22</f>
        <v>0</v>
      </c>
      <c r="P41" s="118">
        <f>+Actuals!M22</f>
        <v>0</v>
      </c>
      <c r="Q41" s="119">
        <f>+Actuals!N22</f>
        <v>0</v>
      </c>
      <c r="R41" s="118">
        <f>+Actuals!O22</f>
        <v>0</v>
      </c>
      <c r="S41" s="119">
        <f>+Actuals!P22</f>
        <v>0</v>
      </c>
      <c r="T41" s="118">
        <f>+Actuals!Q22</f>
        <v>0</v>
      </c>
      <c r="U41" s="119">
        <f>+Actuals!R22</f>
        <v>0</v>
      </c>
      <c r="V41" s="118">
        <f>+Actuals!S22</f>
        <v>0</v>
      </c>
      <c r="W41" s="119">
        <f>+Actuals!T22</f>
        <v>0</v>
      </c>
      <c r="X41" s="118">
        <f>+Actuals!U22</f>
        <v>0</v>
      </c>
      <c r="Y41" s="119">
        <f>+Actuals!V22</f>
        <v>0</v>
      </c>
      <c r="Z41" s="118">
        <f>+Actuals!W22</f>
        <v>0</v>
      </c>
      <c r="AA41" s="119">
        <f>+Actuals!X22</f>
        <v>0</v>
      </c>
      <c r="AB41" s="118">
        <f>+Actuals!Y22</f>
        <v>0</v>
      </c>
      <c r="AC41" s="119">
        <f>+Actuals!Z22</f>
        <v>0</v>
      </c>
      <c r="AD41" s="118">
        <f>+Actuals!AA22</f>
        <v>0</v>
      </c>
      <c r="AE41" s="119">
        <f>+Actuals!AB22</f>
        <v>0</v>
      </c>
      <c r="AF41" s="118">
        <f>+Actuals!AC22</f>
        <v>0</v>
      </c>
      <c r="AG41" s="119">
        <f>+Actuals!AD22</f>
        <v>0</v>
      </c>
      <c r="AH41" s="118">
        <f>+Actuals!AE22</f>
        <v>0</v>
      </c>
      <c r="AI41" s="119">
        <f>+Actuals!AF22</f>
        <v>0</v>
      </c>
      <c r="AJ41" s="118">
        <f>+Actuals!AG22</f>
        <v>0</v>
      </c>
      <c r="AK41" s="119">
        <f>+Actuals!AH22</f>
        <v>0</v>
      </c>
      <c r="AL41" s="118">
        <f>+Actuals!AI22</f>
        <v>0</v>
      </c>
      <c r="AM41" s="119">
        <f>+Actuals!AJ22</f>
        <v>0</v>
      </c>
      <c r="AN41" s="118">
        <f>+Actuals!AK22</f>
        <v>0</v>
      </c>
      <c r="AO41" s="119">
        <f>+Actuals!AL22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>SUM(L40:L41)</f>
        <v>0</v>
      </c>
      <c r="M42" s="39">
        <f>SUM(M40:M41)</f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>L42+L39</f>
        <v>0</v>
      </c>
      <c r="M43" s="39">
        <f>M42+M39</f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'TIE-OUT'!T45+RECLASS!R45</f>
        <v>0</v>
      </c>
      <c r="G45" s="68">
        <f>'TIE-OUT'!U45+RECLASS!S45</f>
        <v>0</v>
      </c>
      <c r="H45" s="118">
        <f>+Actuals!E23</f>
        <v>0</v>
      </c>
      <c r="I45" s="119">
        <f>+Actuals!F23</f>
        <v>0</v>
      </c>
      <c r="J45" s="118">
        <f>+Actuals!G23</f>
        <v>0</v>
      </c>
      <c r="K45" s="119">
        <f>+Actuals!H23</f>
        <v>0</v>
      </c>
      <c r="L45" s="118">
        <f>+Actuals!I23</f>
        <v>0</v>
      </c>
      <c r="M45" s="119">
        <f>+Actuals!J23</f>
        <v>0</v>
      </c>
      <c r="N45" s="118">
        <f>+Actuals!K23</f>
        <v>0</v>
      </c>
      <c r="O45" s="119">
        <f>+Actuals!L23</f>
        <v>0</v>
      </c>
      <c r="P45" s="118">
        <f>+Actuals!M23</f>
        <v>0</v>
      </c>
      <c r="Q45" s="119">
        <f>+Actuals!N23</f>
        <v>0</v>
      </c>
      <c r="R45" s="118">
        <f>+Actuals!O23</f>
        <v>0</v>
      </c>
      <c r="S45" s="119">
        <f>+Actuals!P23</f>
        <v>0</v>
      </c>
      <c r="T45" s="118">
        <f>+Actuals!Q23</f>
        <v>0</v>
      </c>
      <c r="U45" s="119">
        <f>+Actuals!R23</f>
        <v>0</v>
      </c>
      <c r="V45" s="118">
        <f>+Actuals!S23</f>
        <v>0</v>
      </c>
      <c r="W45" s="119">
        <f>+Actuals!T23</f>
        <v>0</v>
      </c>
      <c r="X45" s="118">
        <f>+Actuals!U23</f>
        <v>0</v>
      </c>
      <c r="Y45" s="119">
        <f>+Actuals!V23</f>
        <v>0</v>
      </c>
      <c r="Z45" s="118">
        <f>+Actuals!W23</f>
        <v>0</v>
      </c>
      <c r="AA45" s="119">
        <f>+Actuals!X23</f>
        <v>0</v>
      </c>
      <c r="AB45" s="118">
        <f>+Actuals!Y23</f>
        <v>0</v>
      </c>
      <c r="AC45" s="119">
        <f>+Actuals!Z23</f>
        <v>0</v>
      </c>
      <c r="AD45" s="118">
        <f>+Actuals!AA23</f>
        <v>0</v>
      </c>
      <c r="AE45" s="119">
        <f>+Actuals!AB23</f>
        <v>0</v>
      </c>
      <c r="AF45" s="118">
        <f>+Actuals!AC23</f>
        <v>0</v>
      </c>
      <c r="AG45" s="119">
        <f>+Actuals!AD23</f>
        <v>0</v>
      </c>
      <c r="AH45" s="118">
        <f>+Actuals!AE23</f>
        <v>0</v>
      </c>
      <c r="AI45" s="119">
        <f>+Actuals!AF23</f>
        <v>0</v>
      </c>
      <c r="AJ45" s="118">
        <f>+Actuals!AG23</f>
        <v>0</v>
      </c>
      <c r="AK45" s="119">
        <f>+Actuals!AH23</f>
        <v>0</v>
      </c>
      <c r="AL45" s="118">
        <f>+Actuals!AI23</f>
        <v>0</v>
      </c>
      <c r="AM45" s="119">
        <f>+Actuals!AJ23</f>
        <v>0</v>
      </c>
      <c r="AN45" s="118">
        <f>+Actuals!AK23</f>
        <v>0</v>
      </c>
      <c r="AO45" s="119">
        <f>+Actuals!AL23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-0.40000000000145519</v>
      </c>
      <c r="F47" s="60">
        <f>'TIE-OUT'!T47+RECLASS!R47</f>
        <v>0</v>
      </c>
      <c r="G47" s="38">
        <f>'TIE-OUT'!U47+RECLASS!S47</f>
        <v>0</v>
      </c>
      <c r="H47" s="118">
        <f>+Actuals!E24</f>
        <v>0</v>
      </c>
      <c r="I47" s="119">
        <f>+Actuals!F24</f>
        <v>0</v>
      </c>
      <c r="J47" s="118">
        <f>+Actuals!G24</f>
        <v>0</v>
      </c>
      <c r="K47" s="119">
        <f>+Actuals!H24</f>
        <v>0</v>
      </c>
      <c r="L47" s="118">
        <f>+Actuals!I24</f>
        <v>0</v>
      </c>
      <c r="M47" s="119">
        <f>+Actuals!J24-25065</f>
        <v>-0.40000000000145519</v>
      </c>
      <c r="N47" s="118">
        <f>+Actuals!K24</f>
        <v>0</v>
      </c>
      <c r="O47" s="119">
        <f>+Actuals!L24</f>
        <v>0</v>
      </c>
      <c r="P47" s="118">
        <f>+Actuals!M24</f>
        <v>0</v>
      </c>
      <c r="Q47" s="119">
        <f>+Actuals!N24</f>
        <v>0</v>
      </c>
      <c r="R47" s="118">
        <f>+Actuals!O24</f>
        <v>0</v>
      </c>
      <c r="S47" s="119">
        <f>+Actuals!P24</f>
        <v>0</v>
      </c>
      <c r="T47" s="118">
        <f>+Actuals!Q24</f>
        <v>0</v>
      </c>
      <c r="U47" s="119">
        <f>+Actuals!R24</f>
        <v>0</v>
      </c>
      <c r="V47" s="118">
        <f>+Actuals!S24</f>
        <v>0</v>
      </c>
      <c r="W47" s="119">
        <f>+Actuals!T24</f>
        <v>0</v>
      </c>
      <c r="X47" s="118">
        <f>+Actuals!U24</f>
        <v>0</v>
      </c>
      <c r="Y47" s="119">
        <f>+Actuals!V24</f>
        <v>0</v>
      </c>
      <c r="Z47" s="118">
        <f>+Actuals!W24</f>
        <v>0</v>
      </c>
      <c r="AA47" s="119">
        <f>+Actuals!X24</f>
        <v>0</v>
      </c>
      <c r="AB47" s="118">
        <f>+Actuals!Y24</f>
        <v>0</v>
      </c>
      <c r="AC47" s="119">
        <f>+Actuals!Z24</f>
        <v>0</v>
      </c>
      <c r="AD47" s="118">
        <f>+Actuals!AA24</f>
        <v>0</v>
      </c>
      <c r="AE47" s="119">
        <f>+Actuals!AB24</f>
        <v>0</v>
      </c>
      <c r="AF47" s="118">
        <f>+Actuals!AC24</f>
        <v>0</v>
      </c>
      <c r="AG47" s="119">
        <f>+Actuals!AD24</f>
        <v>0</v>
      </c>
      <c r="AH47" s="118">
        <f>+Actuals!AE24</f>
        <v>0</v>
      </c>
      <c r="AI47" s="119">
        <f>+Actuals!AF24</f>
        <v>0</v>
      </c>
      <c r="AJ47" s="118">
        <f>+Actuals!AG24</f>
        <v>0</v>
      </c>
      <c r="AK47" s="119">
        <f>+Actuals!AH24</f>
        <v>0</v>
      </c>
      <c r="AL47" s="118">
        <f>+Actuals!AI24</f>
        <v>0</v>
      </c>
      <c r="AM47" s="119">
        <f>+Actuals!AJ24</f>
        <v>0</v>
      </c>
      <c r="AN47" s="118">
        <f>+Actuals!AK24</f>
        <v>0</v>
      </c>
      <c r="AO47" s="119">
        <f>+Actuals!AL24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'TIE-OUT'!T49+RECLASS!R49</f>
        <v>0</v>
      </c>
      <c r="G49" s="38">
        <f>'TIE-OUT'!U49+RECLASS!S49</f>
        <v>0</v>
      </c>
      <c r="H49" s="118">
        <f>+Actuals!E25</f>
        <v>0</v>
      </c>
      <c r="I49" s="119">
        <f>+Actuals!F25</f>
        <v>0</v>
      </c>
      <c r="J49" s="118">
        <f>+Actuals!G25</f>
        <v>0</v>
      </c>
      <c r="K49" s="119">
        <f>+Actuals!H25</f>
        <v>0</v>
      </c>
      <c r="L49" s="118">
        <f>+Actuals!I25</f>
        <v>0</v>
      </c>
      <c r="M49" s="119">
        <f>+Actuals!J25</f>
        <v>0</v>
      </c>
      <c r="N49" s="118">
        <f>+Actuals!K25</f>
        <v>0</v>
      </c>
      <c r="O49" s="119">
        <f>+Actuals!L25</f>
        <v>0</v>
      </c>
      <c r="P49" s="118">
        <f>+Actuals!M25</f>
        <v>0</v>
      </c>
      <c r="Q49" s="119">
        <f>+Actuals!N25</f>
        <v>0</v>
      </c>
      <c r="R49" s="118">
        <f>+Actuals!O25</f>
        <v>0</v>
      </c>
      <c r="S49" s="119">
        <f>+Actuals!P25</f>
        <v>0</v>
      </c>
      <c r="T49" s="118">
        <f>+Actuals!Q25</f>
        <v>0</v>
      </c>
      <c r="U49" s="119">
        <f>+Actuals!R25</f>
        <v>0</v>
      </c>
      <c r="V49" s="118">
        <f>+Actuals!S25</f>
        <v>0</v>
      </c>
      <c r="W49" s="119">
        <f>+Actuals!T25</f>
        <v>0</v>
      </c>
      <c r="X49" s="118">
        <f>+Actuals!U25</f>
        <v>0</v>
      </c>
      <c r="Y49" s="119">
        <f>+Actuals!V25</f>
        <v>0</v>
      </c>
      <c r="Z49" s="118">
        <f>+Actuals!W25</f>
        <v>0</v>
      </c>
      <c r="AA49" s="119">
        <f>+Actuals!X25</f>
        <v>0</v>
      </c>
      <c r="AB49" s="118">
        <f>+Actuals!Y25</f>
        <v>0</v>
      </c>
      <c r="AC49" s="119">
        <f>+Actuals!Z25</f>
        <v>0</v>
      </c>
      <c r="AD49" s="118">
        <f>+Actuals!AA25</f>
        <v>0</v>
      </c>
      <c r="AE49" s="119">
        <f>+Actuals!AB25</f>
        <v>0</v>
      </c>
      <c r="AF49" s="118">
        <f>+Actuals!AC25</f>
        <v>0</v>
      </c>
      <c r="AG49" s="119">
        <f>+Actuals!AD25</f>
        <v>0</v>
      </c>
      <c r="AH49" s="118">
        <f>+Actuals!AE25</f>
        <v>0</v>
      </c>
      <c r="AI49" s="119">
        <f>+Actuals!AF25</f>
        <v>0</v>
      </c>
      <c r="AJ49" s="118">
        <f>+Actuals!AG25</f>
        <v>0</v>
      </c>
      <c r="AK49" s="119">
        <f>+Actuals!AH25</f>
        <v>0</v>
      </c>
      <c r="AL49" s="118">
        <f>+Actuals!AI25</f>
        <v>0</v>
      </c>
      <c r="AM49" s="119">
        <f>+Actuals!AJ25</f>
        <v>0</v>
      </c>
      <c r="AN49" s="118">
        <f>+Actuals!AK25</f>
        <v>0</v>
      </c>
      <c r="AO49" s="119">
        <f>+Actuals!AL25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'TIE-OUT'!T51+RECLASS!R51</f>
        <v>0</v>
      </c>
      <c r="G51" s="38">
        <f>'TIE-OUT'!U51+RECLASS!S51</f>
        <v>0</v>
      </c>
      <c r="H51" s="118">
        <f>+Actuals!E26</f>
        <v>0</v>
      </c>
      <c r="I51" s="119">
        <f>+Actuals!F26</f>
        <v>0</v>
      </c>
      <c r="J51" s="118">
        <f>+Actuals!G26</f>
        <v>0</v>
      </c>
      <c r="K51" s="119">
        <f>+Actuals!H26</f>
        <v>0</v>
      </c>
      <c r="L51" s="118">
        <f>+Actuals!I26</f>
        <v>0</v>
      </c>
      <c r="M51" s="119">
        <f>+Actuals!J26</f>
        <v>0</v>
      </c>
      <c r="N51" s="118">
        <f>+Actuals!K26</f>
        <v>0</v>
      </c>
      <c r="O51" s="119">
        <f>+Actuals!L26</f>
        <v>0</v>
      </c>
      <c r="P51" s="118">
        <f>+Actuals!M26</f>
        <v>0</v>
      </c>
      <c r="Q51" s="119">
        <f>+Actuals!N26</f>
        <v>0</v>
      </c>
      <c r="R51" s="118">
        <f>+Actuals!O26</f>
        <v>0</v>
      </c>
      <c r="S51" s="119">
        <f>+Actuals!P26</f>
        <v>0</v>
      </c>
      <c r="T51" s="118">
        <f>+Actuals!Q26</f>
        <v>0</v>
      </c>
      <c r="U51" s="119">
        <f>+Actuals!R26</f>
        <v>0</v>
      </c>
      <c r="V51" s="118">
        <f>+Actuals!S26</f>
        <v>0</v>
      </c>
      <c r="W51" s="119">
        <f>+Actuals!T26</f>
        <v>0</v>
      </c>
      <c r="X51" s="118">
        <f>+Actuals!U26</f>
        <v>0</v>
      </c>
      <c r="Y51" s="119">
        <f>+Actuals!V26</f>
        <v>0</v>
      </c>
      <c r="Z51" s="118">
        <f>+Actuals!W26</f>
        <v>0</v>
      </c>
      <c r="AA51" s="119">
        <f>+Actuals!X26</f>
        <v>0</v>
      </c>
      <c r="AB51" s="118">
        <f>+Actuals!Y26</f>
        <v>0</v>
      </c>
      <c r="AC51" s="119">
        <f>+Actuals!Z26</f>
        <v>0</v>
      </c>
      <c r="AD51" s="118">
        <f>+Actuals!AA26</f>
        <v>0</v>
      </c>
      <c r="AE51" s="119">
        <f>+Actuals!AB26</f>
        <v>0</v>
      </c>
      <c r="AF51" s="118">
        <f>+Actuals!AC26</f>
        <v>0</v>
      </c>
      <c r="AG51" s="119">
        <f>+Actuals!AD26</f>
        <v>0</v>
      </c>
      <c r="AH51" s="118">
        <f>+Actuals!AE26</f>
        <v>0</v>
      </c>
      <c r="AI51" s="119">
        <f>+Actuals!AF26</f>
        <v>0</v>
      </c>
      <c r="AJ51" s="118">
        <f>+Actuals!AG26</f>
        <v>0</v>
      </c>
      <c r="AK51" s="119">
        <f>+Actuals!AH26</f>
        <v>0</v>
      </c>
      <c r="AL51" s="118">
        <f>+Actuals!AI26</f>
        <v>0</v>
      </c>
      <c r="AM51" s="119">
        <f>+Actuals!AJ26</f>
        <v>0</v>
      </c>
      <c r="AN51" s="118">
        <f>+Actuals!AK26</f>
        <v>0</v>
      </c>
      <c r="AO51" s="119">
        <f>+Actuals!AL26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'TIE-OUT'!T54+RECLASS!R54</f>
        <v>0</v>
      </c>
      <c r="G54" s="68">
        <f>'TIE-OUT'!U54+RECLASS!S54</f>
        <v>0</v>
      </c>
      <c r="H54" s="118">
        <f>+Actuals!E27</f>
        <v>0</v>
      </c>
      <c r="I54" s="119">
        <f>+Actuals!F27</f>
        <v>0</v>
      </c>
      <c r="J54" s="118">
        <f>+Actuals!G27</f>
        <v>0</v>
      </c>
      <c r="K54" s="119">
        <f>+Actuals!H27</f>
        <v>0</v>
      </c>
      <c r="L54" s="118">
        <f>+Actuals!I27</f>
        <v>0</v>
      </c>
      <c r="M54" s="119">
        <f>+Actuals!J27</f>
        <v>0</v>
      </c>
      <c r="N54" s="118">
        <f>+Actuals!K27</f>
        <v>0</v>
      </c>
      <c r="O54" s="119">
        <f>+Actuals!L27</f>
        <v>0</v>
      </c>
      <c r="P54" s="118">
        <f>+Actuals!M27</f>
        <v>0</v>
      </c>
      <c r="Q54" s="119">
        <f>+Actuals!N27</f>
        <v>0</v>
      </c>
      <c r="R54" s="118">
        <f>+Actuals!O27</f>
        <v>0</v>
      </c>
      <c r="S54" s="119">
        <f>+Actuals!P27</f>
        <v>0</v>
      </c>
      <c r="T54" s="118">
        <f>+Actuals!Q27</f>
        <v>0</v>
      </c>
      <c r="U54" s="119">
        <f>+Actuals!R27</f>
        <v>0</v>
      </c>
      <c r="V54" s="118">
        <f>+Actuals!S27</f>
        <v>0</v>
      </c>
      <c r="W54" s="119">
        <f>+Actuals!T27</f>
        <v>0</v>
      </c>
      <c r="X54" s="118">
        <f>+Actuals!U27</f>
        <v>0</v>
      </c>
      <c r="Y54" s="119">
        <f>+Actuals!V27</f>
        <v>0</v>
      </c>
      <c r="Z54" s="118">
        <f>+Actuals!W27</f>
        <v>0</v>
      </c>
      <c r="AA54" s="119">
        <f>+Actuals!X27</f>
        <v>0</v>
      </c>
      <c r="AB54" s="118">
        <f>+Actuals!Y27</f>
        <v>0</v>
      </c>
      <c r="AC54" s="119">
        <f>+Actuals!Z27</f>
        <v>0</v>
      </c>
      <c r="AD54" s="118">
        <f>+Actuals!AA27</f>
        <v>0</v>
      </c>
      <c r="AE54" s="119">
        <f>+Actuals!AB27</f>
        <v>0</v>
      </c>
      <c r="AF54" s="118">
        <f>+Actuals!AC27</f>
        <v>0</v>
      </c>
      <c r="AG54" s="119">
        <f>+Actuals!AD27</f>
        <v>0</v>
      </c>
      <c r="AH54" s="118">
        <f>+Actuals!AE27</f>
        <v>0</v>
      </c>
      <c r="AI54" s="119">
        <f>+Actuals!AF27</f>
        <v>0</v>
      </c>
      <c r="AJ54" s="118">
        <f>+Actuals!AG27</f>
        <v>0</v>
      </c>
      <c r="AK54" s="119">
        <f>+Actuals!AH27</f>
        <v>0</v>
      </c>
      <c r="AL54" s="118">
        <f>+Actuals!AI27</f>
        <v>0</v>
      </c>
      <c r="AM54" s="119">
        <f>+Actuals!AJ27</f>
        <v>0</v>
      </c>
      <c r="AN54" s="118">
        <f>+Actuals!AK27</f>
        <v>0</v>
      </c>
      <c r="AO54" s="119">
        <f>+Actuals!AL27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'TIE-OUT'!T55+RECLASS!R55</f>
        <v>0</v>
      </c>
      <c r="G55" s="82">
        <f>'TIE-OUT'!U55+RECLASS!S55</f>
        <v>0</v>
      </c>
      <c r="H55" s="118">
        <f>+Actuals!E28</f>
        <v>0</v>
      </c>
      <c r="I55" s="119">
        <f>+Actuals!F28</f>
        <v>0</v>
      </c>
      <c r="J55" s="118">
        <f>+Actuals!G28</f>
        <v>0</v>
      </c>
      <c r="K55" s="119">
        <f>+Actuals!H28</f>
        <v>0</v>
      </c>
      <c r="L55" s="118">
        <f>+Actuals!I28</f>
        <v>0</v>
      </c>
      <c r="M55" s="119">
        <f>+Actuals!J28</f>
        <v>0</v>
      </c>
      <c r="N55" s="118">
        <f>+Actuals!K28</f>
        <v>0</v>
      </c>
      <c r="O55" s="119">
        <f>+Actuals!L28</f>
        <v>0</v>
      </c>
      <c r="P55" s="118">
        <f>+Actuals!M28</f>
        <v>0</v>
      </c>
      <c r="Q55" s="119">
        <f>+Actuals!N28</f>
        <v>0</v>
      </c>
      <c r="R55" s="118">
        <f>+Actuals!O28</f>
        <v>0</v>
      </c>
      <c r="S55" s="119">
        <f>+Actuals!P28</f>
        <v>0</v>
      </c>
      <c r="T55" s="118">
        <f>+Actuals!Q28</f>
        <v>0</v>
      </c>
      <c r="U55" s="119">
        <f>+Actuals!R28</f>
        <v>0</v>
      </c>
      <c r="V55" s="118">
        <f>+Actuals!S28</f>
        <v>0</v>
      </c>
      <c r="W55" s="119">
        <f>+Actuals!T28</f>
        <v>0</v>
      </c>
      <c r="X55" s="118">
        <f>+Actuals!U28</f>
        <v>0</v>
      </c>
      <c r="Y55" s="119">
        <f>+Actuals!V28</f>
        <v>0</v>
      </c>
      <c r="Z55" s="118">
        <f>+Actuals!W28</f>
        <v>0</v>
      </c>
      <c r="AA55" s="119">
        <f>+Actuals!X28</f>
        <v>0</v>
      </c>
      <c r="AB55" s="118">
        <f>+Actuals!Y28</f>
        <v>0</v>
      </c>
      <c r="AC55" s="119">
        <f>+Actuals!Z28</f>
        <v>0</v>
      </c>
      <c r="AD55" s="118">
        <f>+Actuals!AA28</f>
        <v>0</v>
      </c>
      <c r="AE55" s="119">
        <f>+Actuals!AB28</f>
        <v>0</v>
      </c>
      <c r="AF55" s="118">
        <f>+Actuals!AC28</f>
        <v>0</v>
      </c>
      <c r="AG55" s="119">
        <f>+Actuals!AD28</f>
        <v>0</v>
      </c>
      <c r="AH55" s="118">
        <f>+Actuals!AE28</f>
        <v>0</v>
      </c>
      <c r="AI55" s="119">
        <f>+Actuals!AF28</f>
        <v>0</v>
      </c>
      <c r="AJ55" s="118">
        <f>+Actuals!AG28</f>
        <v>0</v>
      </c>
      <c r="AK55" s="119">
        <f>+Actuals!AH28</f>
        <v>0</v>
      </c>
      <c r="AL55" s="118">
        <f>+Actuals!AI28</f>
        <v>0</v>
      </c>
      <c r="AM55" s="119">
        <f>+Actuals!AJ28</f>
        <v>0</v>
      </c>
      <c r="AN55" s="118">
        <f>+Actuals!AK28</f>
        <v>0</v>
      </c>
      <c r="AO55" s="119">
        <f>+Actuals!AL28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>SUM(L54:L55)</f>
        <v>0</v>
      </c>
      <c r="M56" s="39">
        <f>SUM(M54:M55)</f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'TIE-OUT'!T59+RECLASS!R59</f>
        <v>0</v>
      </c>
      <c r="G59" s="68">
        <f>'TIE-OUT'!U59+RECLASS!S59</f>
        <v>0</v>
      </c>
      <c r="H59" s="118">
        <f>+Actuals!E29</f>
        <v>0</v>
      </c>
      <c r="I59" s="119">
        <f>+Actuals!F29</f>
        <v>0</v>
      </c>
      <c r="J59" s="118">
        <f>+Actuals!G29</f>
        <v>0</v>
      </c>
      <c r="K59" s="119">
        <f>+Actuals!H29</f>
        <v>0</v>
      </c>
      <c r="L59" s="118">
        <f>+Actuals!I29</f>
        <v>0</v>
      </c>
      <c r="M59" s="119">
        <f>+Actuals!J29</f>
        <v>0</v>
      </c>
      <c r="N59" s="118">
        <f>+Actuals!K29</f>
        <v>0</v>
      </c>
      <c r="O59" s="119">
        <f>+Actuals!L29</f>
        <v>0</v>
      </c>
      <c r="P59" s="118">
        <f>+Actuals!M29</f>
        <v>0</v>
      </c>
      <c r="Q59" s="119">
        <f>+Actuals!N29</f>
        <v>0</v>
      </c>
      <c r="R59" s="118">
        <f>+Actuals!O29</f>
        <v>0</v>
      </c>
      <c r="S59" s="119">
        <f>+Actuals!P29</f>
        <v>0</v>
      </c>
      <c r="T59" s="118">
        <f>+Actuals!Q29</f>
        <v>0</v>
      </c>
      <c r="U59" s="119">
        <f>+Actuals!R29</f>
        <v>0</v>
      </c>
      <c r="V59" s="118">
        <f>+Actuals!S29</f>
        <v>0</v>
      </c>
      <c r="W59" s="119">
        <f>+Actuals!T29</f>
        <v>0</v>
      </c>
      <c r="X59" s="118">
        <f>+Actuals!U29</f>
        <v>0</v>
      </c>
      <c r="Y59" s="119">
        <f>+Actuals!V29</f>
        <v>0</v>
      </c>
      <c r="Z59" s="118">
        <f>+Actuals!W29</f>
        <v>0</v>
      </c>
      <c r="AA59" s="119">
        <f>+Actuals!X29</f>
        <v>0</v>
      </c>
      <c r="AB59" s="118">
        <f>+Actuals!Y29</f>
        <v>0</v>
      </c>
      <c r="AC59" s="119">
        <f>+Actuals!Z29</f>
        <v>0</v>
      </c>
      <c r="AD59" s="118">
        <f>+Actuals!AA29</f>
        <v>0</v>
      </c>
      <c r="AE59" s="119">
        <f>+Actuals!AB29</f>
        <v>0</v>
      </c>
      <c r="AF59" s="118">
        <f>+Actuals!AC29</f>
        <v>0</v>
      </c>
      <c r="AG59" s="119">
        <f>+Actuals!AD29</f>
        <v>0</v>
      </c>
      <c r="AH59" s="118">
        <f>+Actuals!AE29</f>
        <v>0</v>
      </c>
      <c r="AI59" s="119">
        <f>+Actuals!AF29</f>
        <v>0</v>
      </c>
      <c r="AJ59" s="118">
        <f>+Actuals!AG29</f>
        <v>0</v>
      </c>
      <c r="AK59" s="119">
        <f>+Actuals!AH29</f>
        <v>0</v>
      </c>
      <c r="AL59" s="118">
        <f>+Actuals!AI29</f>
        <v>0</v>
      </c>
      <c r="AM59" s="119">
        <f>+Actuals!AJ29</f>
        <v>0</v>
      </c>
      <c r="AN59" s="118">
        <f>+Actuals!AK29</f>
        <v>0</v>
      </c>
      <c r="AO59" s="119">
        <f>+Actuals!AL29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'TIE-OUT'!T60+RECLASS!R60</f>
        <v>0</v>
      </c>
      <c r="G60" s="82">
        <f>'TIE-OUT'!U60+RECLASS!S60</f>
        <v>0</v>
      </c>
      <c r="H60" s="118">
        <f>+Actuals!E30</f>
        <v>0</v>
      </c>
      <c r="I60" s="119">
        <f>+Actuals!F30</f>
        <v>0</v>
      </c>
      <c r="J60" s="118">
        <f>+Actuals!G30</f>
        <v>0</v>
      </c>
      <c r="K60" s="119">
        <f>+Actuals!H30</f>
        <v>0</v>
      </c>
      <c r="L60" s="118">
        <f>+Actuals!I30</f>
        <v>0</v>
      </c>
      <c r="M60" s="119">
        <f>+Actuals!J30</f>
        <v>0</v>
      </c>
      <c r="N60" s="118">
        <f>+Actuals!K30</f>
        <v>0</v>
      </c>
      <c r="O60" s="119">
        <f>+Actuals!L30</f>
        <v>0</v>
      </c>
      <c r="P60" s="118">
        <f>+Actuals!M30</f>
        <v>0</v>
      </c>
      <c r="Q60" s="119">
        <f>+Actuals!N30</f>
        <v>0</v>
      </c>
      <c r="R60" s="118">
        <f>+Actuals!O30</f>
        <v>0</v>
      </c>
      <c r="S60" s="119">
        <f>+Actuals!P30</f>
        <v>0</v>
      </c>
      <c r="T60" s="118">
        <f>+Actuals!Q30</f>
        <v>0</v>
      </c>
      <c r="U60" s="119">
        <f>+Actuals!R30</f>
        <v>0</v>
      </c>
      <c r="V60" s="118">
        <f>+Actuals!S30</f>
        <v>0</v>
      </c>
      <c r="W60" s="119">
        <f>+Actuals!T30</f>
        <v>0</v>
      </c>
      <c r="X60" s="118">
        <f>+Actuals!U30</f>
        <v>0</v>
      </c>
      <c r="Y60" s="119">
        <f>+Actuals!V30</f>
        <v>0</v>
      </c>
      <c r="Z60" s="118">
        <f>+Actuals!W30</f>
        <v>0</v>
      </c>
      <c r="AA60" s="119">
        <f>+Actuals!X30</f>
        <v>0</v>
      </c>
      <c r="AB60" s="118">
        <f>+Actuals!Y30</f>
        <v>0</v>
      </c>
      <c r="AC60" s="119">
        <f>+Actuals!Z30</f>
        <v>0</v>
      </c>
      <c r="AD60" s="118">
        <f>+Actuals!AA30</f>
        <v>0</v>
      </c>
      <c r="AE60" s="119">
        <f>+Actuals!AB30</f>
        <v>0</v>
      </c>
      <c r="AF60" s="118">
        <f>+Actuals!AC30</f>
        <v>0</v>
      </c>
      <c r="AG60" s="119">
        <f>+Actuals!AD30</f>
        <v>0</v>
      </c>
      <c r="AH60" s="118">
        <f>+Actuals!AE30</f>
        <v>0</v>
      </c>
      <c r="AI60" s="119">
        <f>+Actuals!AF30</f>
        <v>0</v>
      </c>
      <c r="AJ60" s="118">
        <f>+Actuals!AG30</f>
        <v>0</v>
      </c>
      <c r="AK60" s="119">
        <f>+Actuals!AH30</f>
        <v>0</v>
      </c>
      <c r="AL60" s="118">
        <f>+Actuals!AI30</f>
        <v>0</v>
      </c>
      <c r="AM60" s="119">
        <f>+Actuals!AJ30</f>
        <v>0</v>
      </c>
      <c r="AN60" s="118">
        <f>+Actuals!AK30</f>
        <v>0</v>
      </c>
      <c r="AO60" s="119">
        <f>+Actuals!AL30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>SUM(L59:L60)</f>
        <v>0</v>
      </c>
      <c r="M61" s="39">
        <f>SUM(M59:M60)</f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'TIE-OUT'!T64+RECLASS!R64</f>
        <v>0</v>
      </c>
      <c r="G64" s="68">
        <f>'TIE-OUT'!U64+RECLASS!S64</f>
        <v>0</v>
      </c>
      <c r="H64" s="118">
        <f>+Actuals!E31</f>
        <v>0</v>
      </c>
      <c r="I64" s="119">
        <f>+Actuals!F31</f>
        <v>0</v>
      </c>
      <c r="J64" s="118">
        <f>+Actuals!G31</f>
        <v>0</v>
      </c>
      <c r="K64" s="119">
        <f>+Actuals!H31</f>
        <v>0</v>
      </c>
      <c r="L64" s="118">
        <f>+Actuals!I31</f>
        <v>0</v>
      </c>
      <c r="M64" s="119">
        <f>+Actuals!J31</f>
        <v>0</v>
      </c>
      <c r="N64" s="118">
        <f>+Actuals!K31</f>
        <v>0</v>
      </c>
      <c r="O64" s="119">
        <f>+Actuals!L31</f>
        <v>0</v>
      </c>
      <c r="P64" s="118">
        <f>+Actuals!M31</f>
        <v>0</v>
      </c>
      <c r="Q64" s="119">
        <f>+Actuals!N31</f>
        <v>0</v>
      </c>
      <c r="R64" s="118">
        <f>+Actuals!O31</f>
        <v>0</v>
      </c>
      <c r="S64" s="119">
        <f>+Actuals!P31</f>
        <v>0</v>
      </c>
      <c r="T64" s="118">
        <f>+Actuals!Q31</f>
        <v>0</v>
      </c>
      <c r="U64" s="119">
        <f>+Actuals!R31</f>
        <v>0</v>
      </c>
      <c r="V64" s="118">
        <f>+Actuals!S31</f>
        <v>0</v>
      </c>
      <c r="W64" s="119">
        <f>+Actuals!T31</f>
        <v>0</v>
      </c>
      <c r="X64" s="118">
        <f>+Actuals!U31</f>
        <v>0</v>
      </c>
      <c r="Y64" s="119">
        <f>+Actuals!V31</f>
        <v>0</v>
      </c>
      <c r="Z64" s="118">
        <f>+Actuals!W31</f>
        <v>0</v>
      </c>
      <c r="AA64" s="119">
        <f>+Actuals!X31</f>
        <v>0</v>
      </c>
      <c r="AB64" s="118">
        <f>+Actuals!Y31</f>
        <v>0</v>
      </c>
      <c r="AC64" s="119">
        <f>+Actuals!Z31</f>
        <v>0</v>
      </c>
      <c r="AD64" s="118">
        <f>+Actuals!AA31</f>
        <v>0</v>
      </c>
      <c r="AE64" s="119">
        <f>+Actuals!AB31</f>
        <v>0</v>
      </c>
      <c r="AF64" s="118">
        <f>+Actuals!AC31</f>
        <v>0</v>
      </c>
      <c r="AG64" s="119">
        <f>+Actuals!AD31</f>
        <v>0</v>
      </c>
      <c r="AH64" s="118">
        <f>+Actuals!AE31</f>
        <v>0</v>
      </c>
      <c r="AI64" s="119">
        <f>+Actuals!AF31</f>
        <v>0</v>
      </c>
      <c r="AJ64" s="118">
        <f>+Actuals!AG31</f>
        <v>0</v>
      </c>
      <c r="AK64" s="119">
        <f>+Actuals!AH31</f>
        <v>0</v>
      </c>
      <c r="AL64" s="118">
        <f>+Actuals!AI31</f>
        <v>0</v>
      </c>
      <c r="AM64" s="119">
        <f>+Actuals!AJ31</f>
        <v>0</v>
      </c>
      <c r="AN64" s="118">
        <f>+Actuals!AK31</f>
        <v>0</v>
      </c>
      <c r="AO64" s="119">
        <f>+Actuals!AL31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'TIE-OUT'!T65+RECLASS!R65</f>
        <v>0</v>
      </c>
      <c r="G65" s="82">
        <f>'TIE-OUT'!U65+RECLASS!S65</f>
        <v>0</v>
      </c>
      <c r="H65" s="118">
        <f>+Actuals!E32</f>
        <v>0</v>
      </c>
      <c r="I65" s="119">
        <f>+Actuals!F32</f>
        <v>0</v>
      </c>
      <c r="J65" s="118">
        <f>+Actuals!G32</f>
        <v>0</v>
      </c>
      <c r="K65" s="119">
        <f>+Actuals!H32</f>
        <v>0</v>
      </c>
      <c r="L65" s="118">
        <f>+Actuals!I32</f>
        <v>0</v>
      </c>
      <c r="M65" s="119">
        <f>+Actuals!J32</f>
        <v>0</v>
      </c>
      <c r="N65" s="118">
        <f>+Actuals!K32</f>
        <v>0</v>
      </c>
      <c r="O65" s="119">
        <f>+Actuals!L32</f>
        <v>0</v>
      </c>
      <c r="P65" s="118">
        <f>+Actuals!M32</f>
        <v>0</v>
      </c>
      <c r="Q65" s="119">
        <f>+Actuals!N32</f>
        <v>0</v>
      </c>
      <c r="R65" s="118">
        <f>+Actuals!O32</f>
        <v>0</v>
      </c>
      <c r="S65" s="119">
        <f>+Actuals!P32</f>
        <v>0</v>
      </c>
      <c r="T65" s="118">
        <f>+Actuals!Q32</f>
        <v>0</v>
      </c>
      <c r="U65" s="119">
        <f>+Actuals!R32</f>
        <v>0</v>
      </c>
      <c r="V65" s="118">
        <f>+Actuals!S32</f>
        <v>0</v>
      </c>
      <c r="W65" s="119">
        <f>+Actuals!T32</f>
        <v>0</v>
      </c>
      <c r="X65" s="118">
        <f>+Actuals!U32</f>
        <v>0</v>
      </c>
      <c r="Y65" s="119">
        <f>+Actuals!V32</f>
        <v>0</v>
      </c>
      <c r="Z65" s="118">
        <f>+Actuals!W32</f>
        <v>0</v>
      </c>
      <c r="AA65" s="119">
        <f>+Actuals!X32</f>
        <v>0</v>
      </c>
      <c r="AB65" s="118">
        <f>+Actuals!Y32</f>
        <v>0</v>
      </c>
      <c r="AC65" s="119">
        <f>+Actuals!Z32</f>
        <v>0</v>
      </c>
      <c r="AD65" s="118">
        <f>+Actuals!AA32</f>
        <v>0</v>
      </c>
      <c r="AE65" s="119">
        <f>+Actuals!AB32</f>
        <v>0</v>
      </c>
      <c r="AF65" s="118">
        <f>+Actuals!AC32</f>
        <v>0</v>
      </c>
      <c r="AG65" s="119">
        <f>+Actuals!AD32</f>
        <v>0</v>
      </c>
      <c r="AH65" s="118">
        <f>+Actuals!AE32</f>
        <v>0</v>
      </c>
      <c r="AI65" s="119">
        <f>+Actuals!AF32</f>
        <v>0</v>
      </c>
      <c r="AJ65" s="118">
        <f>+Actuals!AG32</f>
        <v>0</v>
      </c>
      <c r="AK65" s="119">
        <f>+Actuals!AH32</f>
        <v>0</v>
      </c>
      <c r="AL65" s="118">
        <f>+Actuals!AI32</f>
        <v>0</v>
      </c>
      <c r="AM65" s="119">
        <f>+Actuals!AJ32</f>
        <v>0</v>
      </c>
      <c r="AN65" s="118">
        <f>+Actuals!AK32</f>
        <v>0</v>
      </c>
      <c r="AO65" s="119">
        <f>+Actuals!AL32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>SUM(L64:L65)</f>
        <v>0</v>
      </c>
      <c r="M66" s="39">
        <f>SUM(M64:M65)</f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'TIE-OUT'!T70+RECLASS!R70</f>
        <v>0</v>
      </c>
      <c r="G70" s="68">
        <f>'TIE-OUT'!U70+RECLASS!S70</f>
        <v>0</v>
      </c>
      <c r="H70" s="118">
        <f>+Actuals!E33</f>
        <v>0</v>
      </c>
      <c r="I70" s="119">
        <f>+Actuals!F33</f>
        <v>0</v>
      </c>
      <c r="J70" s="118">
        <f>+Actuals!G33</f>
        <v>0</v>
      </c>
      <c r="K70" s="119">
        <f>+Actuals!H33</f>
        <v>0</v>
      </c>
      <c r="L70" s="118">
        <f>+Actuals!I33</f>
        <v>0</v>
      </c>
      <c r="M70" s="119">
        <f>+Actuals!J33</f>
        <v>0</v>
      </c>
      <c r="N70" s="118">
        <f>+Actuals!K33</f>
        <v>0</v>
      </c>
      <c r="O70" s="119">
        <f>+Actuals!L33</f>
        <v>0</v>
      </c>
      <c r="P70" s="118">
        <f>+Actuals!M33</f>
        <v>0</v>
      </c>
      <c r="Q70" s="119">
        <f>+Actuals!N33</f>
        <v>0</v>
      </c>
      <c r="R70" s="118">
        <f>+Actuals!O33</f>
        <v>0</v>
      </c>
      <c r="S70" s="119">
        <f>+Actuals!P33</f>
        <v>0</v>
      </c>
      <c r="T70" s="118">
        <f>+Actuals!Q33</f>
        <v>0</v>
      </c>
      <c r="U70" s="119">
        <f>+Actuals!R33</f>
        <v>0</v>
      </c>
      <c r="V70" s="118">
        <f>+Actuals!S33</f>
        <v>0</v>
      </c>
      <c r="W70" s="119">
        <f>+Actuals!T33</f>
        <v>0</v>
      </c>
      <c r="X70" s="118">
        <f>+Actuals!U33</f>
        <v>0</v>
      </c>
      <c r="Y70" s="119">
        <f>+Actuals!V33</f>
        <v>0</v>
      </c>
      <c r="Z70" s="118">
        <f>+Actuals!W33</f>
        <v>0</v>
      </c>
      <c r="AA70" s="119">
        <f>+Actuals!X33</f>
        <v>0</v>
      </c>
      <c r="AB70" s="118">
        <f>+Actuals!Y33</f>
        <v>0</v>
      </c>
      <c r="AC70" s="119">
        <f>+Actuals!Z33</f>
        <v>0</v>
      </c>
      <c r="AD70" s="118">
        <f>+Actuals!AA33</f>
        <v>0</v>
      </c>
      <c r="AE70" s="119">
        <f>+Actuals!AB33</f>
        <v>0</v>
      </c>
      <c r="AF70" s="118">
        <f>+Actuals!AC33</f>
        <v>0</v>
      </c>
      <c r="AG70" s="119">
        <f>+Actuals!AD33</f>
        <v>0</v>
      </c>
      <c r="AH70" s="118">
        <f>+Actuals!AE33</f>
        <v>0</v>
      </c>
      <c r="AI70" s="119">
        <f>+Actuals!AF33</f>
        <v>0</v>
      </c>
      <c r="AJ70" s="118">
        <f>+Actuals!AG33</f>
        <v>0</v>
      </c>
      <c r="AK70" s="119">
        <f>+Actuals!AH33</f>
        <v>0</v>
      </c>
      <c r="AL70" s="118">
        <f>+Actuals!AI33</f>
        <v>0</v>
      </c>
      <c r="AM70" s="119">
        <f>+Actuals!AJ33</f>
        <v>0</v>
      </c>
      <c r="AN70" s="118">
        <f>+Actuals!AK33</f>
        <v>0</v>
      </c>
      <c r="AO70" s="119">
        <f>+Actuals!AL33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'TIE-OUT'!T71+RECLASS!R71</f>
        <v>0</v>
      </c>
      <c r="G71" s="82">
        <f>'TIE-OUT'!U71+RECLASS!S71</f>
        <v>0</v>
      </c>
      <c r="H71" s="118">
        <f>+Actuals!E34</f>
        <v>0</v>
      </c>
      <c r="I71" s="119">
        <f>+Actuals!F34</f>
        <v>0</v>
      </c>
      <c r="J71" s="118">
        <f>+Actuals!G34</f>
        <v>0</v>
      </c>
      <c r="K71" s="119">
        <f>+Actuals!H34</f>
        <v>0</v>
      </c>
      <c r="L71" s="118">
        <f>+Actuals!I34</f>
        <v>0</v>
      </c>
      <c r="M71" s="119">
        <f>+Actuals!J34</f>
        <v>0</v>
      </c>
      <c r="N71" s="118">
        <f>+Actuals!K34</f>
        <v>0</v>
      </c>
      <c r="O71" s="119">
        <f>+Actuals!L34</f>
        <v>0</v>
      </c>
      <c r="P71" s="118">
        <f>+Actuals!M34</f>
        <v>0</v>
      </c>
      <c r="Q71" s="119">
        <f>+Actuals!N34</f>
        <v>0</v>
      </c>
      <c r="R71" s="118">
        <f>+Actuals!O34</f>
        <v>0</v>
      </c>
      <c r="S71" s="119">
        <f>+Actuals!P34</f>
        <v>0</v>
      </c>
      <c r="T71" s="118">
        <f>+Actuals!Q34</f>
        <v>0</v>
      </c>
      <c r="U71" s="119">
        <f>+Actuals!R34</f>
        <v>0</v>
      </c>
      <c r="V71" s="118">
        <f>+Actuals!S34</f>
        <v>0</v>
      </c>
      <c r="W71" s="119">
        <f>+Actuals!T34</f>
        <v>0</v>
      </c>
      <c r="X71" s="118">
        <f>+Actuals!U34</f>
        <v>0</v>
      </c>
      <c r="Y71" s="119">
        <f>+Actuals!V34</f>
        <v>0</v>
      </c>
      <c r="Z71" s="118">
        <f>+Actuals!W34</f>
        <v>0</v>
      </c>
      <c r="AA71" s="119">
        <f>+Actuals!X34</f>
        <v>0</v>
      </c>
      <c r="AB71" s="118">
        <f>+Actuals!Y34</f>
        <v>0</v>
      </c>
      <c r="AC71" s="119">
        <f>+Actuals!Z34</f>
        <v>0</v>
      </c>
      <c r="AD71" s="118">
        <f>+Actuals!AA34</f>
        <v>0</v>
      </c>
      <c r="AE71" s="119">
        <f>+Actuals!AB34</f>
        <v>0</v>
      </c>
      <c r="AF71" s="118">
        <f>+Actuals!AC34</f>
        <v>0</v>
      </c>
      <c r="AG71" s="119">
        <f>+Actuals!AD34</f>
        <v>0</v>
      </c>
      <c r="AH71" s="118">
        <f>+Actuals!AE34</f>
        <v>0</v>
      </c>
      <c r="AI71" s="119">
        <f>+Actuals!AF34</f>
        <v>0</v>
      </c>
      <c r="AJ71" s="118">
        <f>+Actuals!AG34</f>
        <v>0</v>
      </c>
      <c r="AK71" s="119">
        <f>+Actuals!AH34</f>
        <v>0</v>
      </c>
      <c r="AL71" s="118">
        <f>+Actuals!AI34</f>
        <v>0</v>
      </c>
      <c r="AM71" s="119">
        <f>+Actuals!AJ34</f>
        <v>0</v>
      </c>
      <c r="AN71" s="118">
        <f>+Actuals!AK34</f>
        <v>0</v>
      </c>
      <c r="AO71" s="119">
        <f>+Actuals!AL34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0</v>
      </c>
      <c r="F72" s="61">
        <f t="shared" si="13"/>
        <v>0</v>
      </c>
      <c r="G72" s="39">
        <f t="shared" si="13"/>
        <v>0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>SUM(L70:L71)</f>
        <v>0</v>
      </c>
      <c r="M72" s="39">
        <f>SUM(M70:M71)</f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'TIE-OUT'!T73+RECLASS!R73</f>
        <v>0</v>
      </c>
      <c r="G73" s="60">
        <f>'TIE-OUT'!U73+RECLASS!S73</f>
        <v>0</v>
      </c>
      <c r="H73" s="118">
        <f>+Actuals!E35</f>
        <v>0</v>
      </c>
      <c r="I73" s="119">
        <f>+Actuals!F35</f>
        <v>0</v>
      </c>
      <c r="J73" s="118">
        <f>+Actuals!G35</f>
        <v>0</v>
      </c>
      <c r="K73" s="119">
        <f>+Actuals!H35</f>
        <v>0</v>
      </c>
      <c r="L73" s="118">
        <f>+Actuals!I35</f>
        <v>0</v>
      </c>
      <c r="M73" s="119">
        <f>+Actuals!J35</f>
        <v>0</v>
      </c>
      <c r="N73" s="118">
        <f>+Actuals!K35</f>
        <v>0</v>
      </c>
      <c r="O73" s="119">
        <f>+Actuals!L35</f>
        <v>0</v>
      </c>
      <c r="P73" s="118">
        <f>+Actuals!M35</f>
        <v>0</v>
      </c>
      <c r="Q73" s="119">
        <f>+Actuals!N35</f>
        <v>0</v>
      </c>
      <c r="R73" s="118">
        <f>+Actuals!O35</f>
        <v>0</v>
      </c>
      <c r="S73" s="119">
        <f>+Actuals!P35</f>
        <v>0</v>
      </c>
      <c r="T73" s="118">
        <f>+Actuals!Q35</f>
        <v>0</v>
      </c>
      <c r="U73" s="119">
        <f>+Actuals!R35</f>
        <v>0</v>
      </c>
      <c r="V73" s="118">
        <f>+Actuals!S35</f>
        <v>0</v>
      </c>
      <c r="W73" s="119">
        <f>+Actuals!T35</f>
        <v>0</v>
      </c>
      <c r="X73" s="118">
        <f>+Actuals!U35</f>
        <v>0</v>
      </c>
      <c r="Y73" s="119">
        <f>+Actuals!V35</f>
        <v>0</v>
      </c>
      <c r="Z73" s="118">
        <f>+Actuals!W35</f>
        <v>0</v>
      </c>
      <c r="AA73" s="119">
        <f>+Actuals!X35</f>
        <v>0</v>
      </c>
      <c r="AB73" s="118">
        <f>+Actuals!Y35</f>
        <v>0</v>
      </c>
      <c r="AC73" s="119">
        <f>+Actuals!Z35</f>
        <v>0</v>
      </c>
      <c r="AD73" s="118">
        <f>+Actuals!AA35</f>
        <v>0</v>
      </c>
      <c r="AE73" s="119">
        <f>+Actuals!AB35</f>
        <v>0</v>
      </c>
      <c r="AF73" s="118">
        <f>+Actuals!AC35</f>
        <v>0</v>
      </c>
      <c r="AG73" s="119">
        <f>+Actuals!AD35</f>
        <v>0</v>
      </c>
      <c r="AH73" s="118">
        <f>+Actuals!AE35</f>
        <v>0</v>
      </c>
      <c r="AI73" s="119">
        <f>+Actuals!AF35</f>
        <v>0</v>
      </c>
      <c r="AJ73" s="118">
        <f>+Actuals!AG35</f>
        <v>0</v>
      </c>
      <c r="AK73" s="119">
        <f>+Actuals!AH35</f>
        <v>0</v>
      </c>
      <c r="AL73" s="118">
        <f>+Actuals!AI35</f>
        <v>0</v>
      </c>
      <c r="AM73" s="119">
        <f>+Actuals!AJ35</f>
        <v>0</v>
      </c>
      <c r="AN73" s="118">
        <f>+Actuals!AK35</f>
        <v>0</v>
      </c>
      <c r="AO73" s="119">
        <f>+Actuals!AL35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0</v>
      </c>
      <c r="F74" s="60">
        <f>'TIE-OUT'!T74+RECLASS!R74</f>
        <v>0</v>
      </c>
      <c r="G74" s="60">
        <f>'TIE-OUT'!U74+RECLASS!S74</f>
        <v>0</v>
      </c>
      <c r="H74" s="118">
        <f>+Actuals!E36</f>
        <v>0</v>
      </c>
      <c r="I74" s="119">
        <f>+Actuals!F36</f>
        <v>0</v>
      </c>
      <c r="J74" s="118">
        <f>+Actuals!G36</f>
        <v>0</v>
      </c>
      <c r="K74" s="119">
        <f>+Actuals!H36</f>
        <v>0</v>
      </c>
      <c r="L74" s="118">
        <f>+Actuals!I36</f>
        <v>0</v>
      </c>
      <c r="M74" s="119">
        <f>+Actuals!J36</f>
        <v>0</v>
      </c>
      <c r="N74" s="118">
        <f>+Actuals!K36</f>
        <v>0</v>
      </c>
      <c r="O74" s="119">
        <f>+Actuals!L36</f>
        <v>0</v>
      </c>
      <c r="P74" s="118">
        <f>+Actuals!M36</f>
        <v>0</v>
      </c>
      <c r="Q74" s="119">
        <f>+Actuals!N36</f>
        <v>0</v>
      </c>
      <c r="R74" s="118">
        <f>+Actuals!O36</f>
        <v>0</v>
      </c>
      <c r="S74" s="119">
        <f>+Actuals!P36</f>
        <v>0</v>
      </c>
      <c r="T74" s="118">
        <f>+Actuals!Q36</f>
        <v>0</v>
      </c>
      <c r="U74" s="119">
        <f>+Actuals!R36</f>
        <v>0</v>
      </c>
      <c r="V74" s="118">
        <f>+Actuals!S36</f>
        <v>0</v>
      </c>
      <c r="W74" s="119">
        <f>+Actuals!T36</f>
        <v>0</v>
      </c>
      <c r="X74" s="118">
        <f>+Actuals!U36</f>
        <v>0</v>
      </c>
      <c r="Y74" s="119">
        <f>+Actuals!V36</f>
        <v>0</v>
      </c>
      <c r="Z74" s="118">
        <f>+Actuals!W36</f>
        <v>0</v>
      </c>
      <c r="AA74" s="119">
        <f>+Actuals!X36</f>
        <v>0</v>
      </c>
      <c r="AB74" s="118">
        <f>+Actuals!Y36</f>
        <v>0</v>
      </c>
      <c r="AC74" s="119">
        <f>+Actuals!Z36</f>
        <v>0</v>
      </c>
      <c r="AD74" s="118">
        <f>+Actuals!AA36</f>
        <v>0</v>
      </c>
      <c r="AE74" s="119">
        <f>+Actuals!AB36</f>
        <v>0</v>
      </c>
      <c r="AF74" s="118">
        <f>+Actuals!AC36</f>
        <v>0</v>
      </c>
      <c r="AG74" s="119">
        <f>+Actuals!AD36</f>
        <v>0</v>
      </c>
      <c r="AH74" s="118">
        <f>+Actuals!AE36</f>
        <v>0</v>
      </c>
      <c r="AI74" s="119">
        <f>+Actuals!AF36</f>
        <v>0</v>
      </c>
      <c r="AJ74" s="118">
        <f>+Actuals!AG36</f>
        <v>0</v>
      </c>
      <c r="AK74" s="119">
        <f>+Actuals!AH36</f>
        <v>0</v>
      </c>
      <c r="AL74" s="118">
        <f>+Actuals!AI36</f>
        <v>0</v>
      </c>
      <c r="AM74" s="119">
        <f>+Actuals!AJ36</f>
        <v>0</v>
      </c>
      <c r="AN74" s="118">
        <f>+Actuals!AK36</f>
        <v>0</v>
      </c>
      <c r="AO74" s="119">
        <f>+Actuals!AL36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'TIE-OUT'!T75+RECLASS!R75</f>
        <v>0</v>
      </c>
      <c r="G75" s="60">
        <f>'TIE-OUT'!U75+RECLASS!S75</f>
        <v>0</v>
      </c>
      <c r="H75" s="118">
        <f>+Actuals!E37</f>
        <v>0</v>
      </c>
      <c r="I75" s="119">
        <f>+Actuals!F37</f>
        <v>0</v>
      </c>
      <c r="J75" s="118">
        <f>+Actuals!G37</f>
        <v>0</v>
      </c>
      <c r="K75" s="119">
        <f>+Actuals!H37</f>
        <v>0</v>
      </c>
      <c r="L75" s="118">
        <f>+Actuals!I37</f>
        <v>0</v>
      </c>
      <c r="M75" s="119">
        <f>+Actuals!J37</f>
        <v>0</v>
      </c>
      <c r="N75" s="118">
        <f>+Actuals!K37</f>
        <v>0</v>
      </c>
      <c r="O75" s="119">
        <f>+Actuals!L37</f>
        <v>0</v>
      </c>
      <c r="P75" s="118">
        <f>+Actuals!M37</f>
        <v>0</v>
      </c>
      <c r="Q75" s="119">
        <f>+Actuals!N37</f>
        <v>0</v>
      </c>
      <c r="R75" s="118">
        <f>+Actuals!O37</f>
        <v>0</v>
      </c>
      <c r="S75" s="119">
        <f>+Actuals!P37</f>
        <v>0</v>
      </c>
      <c r="T75" s="118">
        <f>+Actuals!Q37</f>
        <v>0</v>
      </c>
      <c r="U75" s="119">
        <f>+Actuals!R37</f>
        <v>0</v>
      </c>
      <c r="V75" s="118">
        <f>+Actuals!S37</f>
        <v>0</v>
      </c>
      <c r="W75" s="119">
        <f>+Actuals!T37</f>
        <v>0</v>
      </c>
      <c r="X75" s="118">
        <f>+Actuals!U37</f>
        <v>0</v>
      </c>
      <c r="Y75" s="119">
        <f>+Actuals!V37</f>
        <v>0</v>
      </c>
      <c r="Z75" s="118">
        <f>+Actuals!W37</f>
        <v>0</v>
      </c>
      <c r="AA75" s="119">
        <f>+Actuals!X37</f>
        <v>0</v>
      </c>
      <c r="AB75" s="118">
        <f>+Actuals!Y37</f>
        <v>0</v>
      </c>
      <c r="AC75" s="119">
        <f>+Actuals!Z37</f>
        <v>0</v>
      </c>
      <c r="AD75" s="118">
        <f>+Actuals!AA37</f>
        <v>0</v>
      </c>
      <c r="AE75" s="119">
        <f>+Actuals!AB37</f>
        <v>0</v>
      </c>
      <c r="AF75" s="118">
        <f>+Actuals!AC37</f>
        <v>0</v>
      </c>
      <c r="AG75" s="119">
        <f>+Actuals!AD37</f>
        <v>0</v>
      </c>
      <c r="AH75" s="118">
        <f>+Actuals!AE37</f>
        <v>0</v>
      </c>
      <c r="AI75" s="119">
        <f>+Actuals!AF37</f>
        <v>0</v>
      </c>
      <c r="AJ75" s="118">
        <f>+Actuals!AG37</f>
        <v>0</v>
      </c>
      <c r="AK75" s="119">
        <f>+Actuals!AH37</f>
        <v>0</v>
      </c>
      <c r="AL75" s="118">
        <f>+Actuals!AI37</f>
        <v>0</v>
      </c>
      <c r="AM75" s="119">
        <f>+Actuals!AJ37</f>
        <v>0</v>
      </c>
      <c r="AN75" s="118">
        <f>+Actuals!AK37</f>
        <v>0</v>
      </c>
      <c r="AO75" s="119">
        <f>+Actuals!AL37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'TIE-OUT'!T76+RECLASS!R76</f>
        <v>0</v>
      </c>
      <c r="G76" s="60">
        <f>'TIE-OUT'!U76+RECLASS!S76</f>
        <v>0</v>
      </c>
      <c r="H76" s="118">
        <f>+Actuals!E38</f>
        <v>0</v>
      </c>
      <c r="I76" s="119">
        <f>+Actuals!F38</f>
        <v>0</v>
      </c>
      <c r="J76" s="118">
        <f>+Actuals!G38</f>
        <v>0</v>
      </c>
      <c r="K76" s="119">
        <f>+Actuals!H38</f>
        <v>0</v>
      </c>
      <c r="L76" s="118">
        <f>+Actuals!I38</f>
        <v>0</v>
      </c>
      <c r="M76" s="119">
        <f>+Actuals!J38</f>
        <v>0</v>
      </c>
      <c r="N76" s="118">
        <f>+Actuals!K38</f>
        <v>0</v>
      </c>
      <c r="O76" s="119">
        <f>+Actuals!L38</f>
        <v>0</v>
      </c>
      <c r="P76" s="118">
        <f>+Actuals!M38</f>
        <v>0</v>
      </c>
      <c r="Q76" s="119">
        <f>+Actuals!N38</f>
        <v>0</v>
      </c>
      <c r="R76" s="118">
        <f>+Actuals!O38</f>
        <v>0</v>
      </c>
      <c r="S76" s="119">
        <f>+Actuals!P38</f>
        <v>0</v>
      </c>
      <c r="T76" s="118">
        <f>+Actuals!Q38</f>
        <v>0</v>
      </c>
      <c r="U76" s="119">
        <f>+Actuals!R38</f>
        <v>0</v>
      </c>
      <c r="V76" s="118">
        <f>+Actuals!S38</f>
        <v>0</v>
      </c>
      <c r="W76" s="119">
        <f>+Actuals!T38</f>
        <v>0</v>
      </c>
      <c r="X76" s="118">
        <f>+Actuals!U38</f>
        <v>0</v>
      </c>
      <c r="Y76" s="119">
        <f>+Actuals!V38</f>
        <v>0</v>
      </c>
      <c r="Z76" s="118">
        <f>+Actuals!W38</f>
        <v>0</v>
      </c>
      <c r="AA76" s="119">
        <f>+Actuals!X38</f>
        <v>0</v>
      </c>
      <c r="AB76" s="118">
        <f>+Actuals!Y38</f>
        <v>0</v>
      </c>
      <c r="AC76" s="119">
        <f>+Actuals!Z38</f>
        <v>0</v>
      </c>
      <c r="AD76" s="118">
        <f>+Actuals!AA38</f>
        <v>0</v>
      </c>
      <c r="AE76" s="119">
        <f>+Actuals!AB38</f>
        <v>0</v>
      </c>
      <c r="AF76" s="118">
        <f>+Actuals!AC38</f>
        <v>0</v>
      </c>
      <c r="AG76" s="119">
        <f>+Actuals!AD38</f>
        <v>0</v>
      </c>
      <c r="AH76" s="118">
        <f>+Actuals!AE38</f>
        <v>0</v>
      </c>
      <c r="AI76" s="119">
        <f>+Actuals!AF38</f>
        <v>0</v>
      </c>
      <c r="AJ76" s="118">
        <f>+Actuals!AG38</f>
        <v>0</v>
      </c>
      <c r="AK76" s="119">
        <f>+Actuals!AH38</f>
        <v>0</v>
      </c>
      <c r="AL76" s="118">
        <f>+Actuals!AI38</f>
        <v>0</v>
      </c>
      <c r="AM76" s="119">
        <f>+Actuals!AJ38</f>
        <v>0</v>
      </c>
      <c r="AN76" s="118">
        <f>+Actuals!AK38</f>
        <v>0</v>
      </c>
      <c r="AO76" s="119">
        <f>+Actuals!AL38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'TIE-OUT'!T77+RECLASS!R77</f>
        <v>0</v>
      </c>
      <c r="G77" s="60">
        <f>'TIE-OUT'!U77+RECLASS!S77</f>
        <v>0</v>
      </c>
      <c r="H77" s="118">
        <f>+Actuals!E39</f>
        <v>0</v>
      </c>
      <c r="I77" s="119">
        <f>+Actuals!F39</f>
        <v>0</v>
      </c>
      <c r="J77" s="118">
        <f>+Actuals!G39</f>
        <v>0</v>
      </c>
      <c r="K77" s="119">
        <f>+Actuals!H39</f>
        <v>0</v>
      </c>
      <c r="L77" s="118">
        <f>+Actuals!I39</f>
        <v>0</v>
      </c>
      <c r="M77" s="119">
        <f>+Actuals!J39</f>
        <v>0</v>
      </c>
      <c r="N77" s="118">
        <f>+Actuals!K39</f>
        <v>0</v>
      </c>
      <c r="O77" s="119">
        <f>+Actuals!L39</f>
        <v>0</v>
      </c>
      <c r="P77" s="118">
        <f>+Actuals!M39</f>
        <v>0</v>
      </c>
      <c r="Q77" s="119">
        <f>+Actuals!N39</f>
        <v>0</v>
      </c>
      <c r="R77" s="118">
        <f>+Actuals!O39</f>
        <v>0</v>
      </c>
      <c r="S77" s="119">
        <f>+Actuals!P39</f>
        <v>0</v>
      </c>
      <c r="T77" s="118">
        <f>+Actuals!Q39</f>
        <v>0</v>
      </c>
      <c r="U77" s="119">
        <f>+Actuals!R39</f>
        <v>0</v>
      </c>
      <c r="V77" s="118">
        <f>+Actuals!S39</f>
        <v>0</v>
      </c>
      <c r="W77" s="119">
        <f>+Actuals!T39</f>
        <v>0</v>
      </c>
      <c r="X77" s="118">
        <f>+Actuals!U39</f>
        <v>0</v>
      </c>
      <c r="Y77" s="119">
        <f>+Actuals!V39</f>
        <v>0</v>
      </c>
      <c r="Z77" s="118">
        <f>+Actuals!W39</f>
        <v>0</v>
      </c>
      <c r="AA77" s="119">
        <f>+Actuals!X39</f>
        <v>0</v>
      </c>
      <c r="AB77" s="118">
        <f>+Actuals!Y39</f>
        <v>0</v>
      </c>
      <c r="AC77" s="119">
        <f>+Actuals!Z39</f>
        <v>0</v>
      </c>
      <c r="AD77" s="118">
        <f>+Actuals!AA39</f>
        <v>0</v>
      </c>
      <c r="AE77" s="119">
        <f>+Actuals!AB39</f>
        <v>0</v>
      </c>
      <c r="AF77" s="118">
        <f>+Actuals!AC39</f>
        <v>0</v>
      </c>
      <c r="AG77" s="119">
        <f>+Actuals!AD39</f>
        <v>0</v>
      </c>
      <c r="AH77" s="118">
        <f>+Actuals!AE39</f>
        <v>0</v>
      </c>
      <c r="AI77" s="119">
        <f>+Actuals!AF39</f>
        <v>0</v>
      </c>
      <c r="AJ77" s="118">
        <f>+Actuals!AG39</f>
        <v>0</v>
      </c>
      <c r="AK77" s="119">
        <f>+Actuals!AH39</f>
        <v>0</v>
      </c>
      <c r="AL77" s="118">
        <f>+Actuals!AI39</f>
        <v>0</v>
      </c>
      <c r="AM77" s="119">
        <f>+Actuals!AJ39</f>
        <v>0</v>
      </c>
      <c r="AN77" s="118">
        <f>+Actuals!AK39</f>
        <v>0</v>
      </c>
      <c r="AO77" s="119">
        <f>+Actuals!AL39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'TIE-OUT'!T78+RECLASS!R78</f>
        <v>0</v>
      </c>
      <c r="G78" s="60">
        <f>'TIE-OUT'!U78+RECLASS!S78</f>
        <v>0</v>
      </c>
      <c r="H78" s="118">
        <f>+Actuals!E40</f>
        <v>0</v>
      </c>
      <c r="I78" s="119">
        <f>+Actuals!F40</f>
        <v>0</v>
      </c>
      <c r="J78" s="118">
        <f>+Actuals!G40</f>
        <v>0</v>
      </c>
      <c r="K78" s="119">
        <f>+Actuals!H40</f>
        <v>0</v>
      </c>
      <c r="L78" s="118">
        <f>+Actuals!I40</f>
        <v>0</v>
      </c>
      <c r="M78" s="119">
        <f>+Actuals!J40</f>
        <v>0</v>
      </c>
      <c r="N78" s="118">
        <f>+Actuals!K40</f>
        <v>0</v>
      </c>
      <c r="O78" s="119">
        <f>+Actuals!L40</f>
        <v>0</v>
      </c>
      <c r="P78" s="118">
        <f>+Actuals!M40</f>
        <v>0</v>
      </c>
      <c r="Q78" s="119">
        <f>+Actuals!N40</f>
        <v>0</v>
      </c>
      <c r="R78" s="118">
        <f>+Actuals!O40</f>
        <v>0</v>
      </c>
      <c r="S78" s="119">
        <f>+Actuals!P40</f>
        <v>0</v>
      </c>
      <c r="T78" s="118">
        <f>+Actuals!Q40</f>
        <v>0</v>
      </c>
      <c r="U78" s="119">
        <f>+Actuals!R40</f>
        <v>0</v>
      </c>
      <c r="V78" s="118">
        <f>+Actuals!S40</f>
        <v>0</v>
      </c>
      <c r="W78" s="119">
        <f>+Actuals!T40</f>
        <v>0</v>
      </c>
      <c r="X78" s="118">
        <f>+Actuals!U40</f>
        <v>0</v>
      </c>
      <c r="Y78" s="119">
        <f>+Actuals!V40</f>
        <v>0</v>
      </c>
      <c r="Z78" s="118">
        <f>+Actuals!W40</f>
        <v>0</v>
      </c>
      <c r="AA78" s="119">
        <f>+Actuals!X40</f>
        <v>0</v>
      </c>
      <c r="AB78" s="118">
        <f>+Actuals!Y40</f>
        <v>0</v>
      </c>
      <c r="AC78" s="119">
        <f>+Actuals!Z40</f>
        <v>0</v>
      </c>
      <c r="AD78" s="118">
        <f>+Actuals!AA40</f>
        <v>0</v>
      </c>
      <c r="AE78" s="119">
        <f>+Actuals!AB40</f>
        <v>0</v>
      </c>
      <c r="AF78" s="118">
        <f>+Actuals!AC40</f>
        <v>0</v>
      </c>
      <c r="AG78" s="119">
        <f>+Actuals!AD40</f>
        <v>0</v>
      </c>
      <c r="AH78" s="118">
        <f>+Actuals!AE40</f>
        <v>0</v>
      </c>
      <c r="AI78" s="119">
        <f>+Actuals!AF40</f>
        <v>0</v>
      </c>
      <c r="AJ78" s="118">
        <f>+Actuals!AG40</f>
        <v>0</v>
      </c>
      <c r="AK78" s="119">
        <f>+Actuals!AH40</f>
        <v>0</v>
      </c>
      <c r="AL78" s="118">
        <f>+Actuals!AI40</f>
        <v>0</v>
      </c>
      <c r="AM78" s="119">
        <f>+Actuals!AJ40</f>
        <v>0</v>
      </c>
      <c r="AN78" s="118">
        <f>+Actuals!AK40</f>
        <v>0</v>
      </c>
      <c r="AO78" s="119">
        <f>+Actuals!AL40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'TIE-OUT'!T79+RECLASS!R79</f>
        <v>0</v>
      </c>
      <c r="G79" s="60">
        <f>'TIE-OUT'!U79+RECLASS!S79</f>
        <v>0</v>
      </c>
      <c r="H79" s="118">
        <f>+Actuals!E41</f>
        <v>0</v>
      </c>
      <c r="I79" s="119">
        <f>+Actuals!F41</f>
        <v>0</v>
      </c>
      <c r="J79" s="118">
        <f>+Actuals!G41</f>
        <v>0</v>
      </c>
      <c r="K79" s="119">
        <f>+Actuals!H41</f>
        <v>0</v>
      </c>
      <c r="L79" s="118">
        <f>+Actuals!I41</f>
        <v>0</v>
      </c>
      <c r="M79" s="119">
        <f>+Actuals!J41</f>
        <v>0</v>
      </c>
      <c r="N79" s="118">
        <f>+Actuals!K41</f>
        <v>0</v>
      </c>
      <c r="O79" s="119">
        <f>+Actuals!L41</f>
        <v>0</v>
      </c>
      <c r="P79" s="118">
        <f>+Actuals!M41</f>
        <v>0</v>
      </c>
      <c r="Q79" s="119">
        <f>+Actuals!N41</f>
        <v>0</v>
      </c>
      <c r="R79" s="118">
        <f>+Actuals!O41</f>
        <v>0</v>
      </c>
      <c r="S79" s="119">
        <f>+Actuals!P41</f>
        <v>0</v>
      </c>
      <c r="T79" s="118">
        <f>+Actuals!Q41</f>
        <v>0</v>
      </c>
      <c r="U79" s="119">
        <f>+Actuals!R41</f>
        <v>0</v>
      </c>
      <c r="V79" s="118">
        <f>+Actuals!S41</f>
        <v>0</v>
      </c>
      <c r="W79" s="119">
        <f>+Actuals!T41</f>
        <v>0</v>
      </c>
      <c r="X79" s="118">
        <f>+Actuals!U41</f>
        <v>0</v>
      </c>
      <c r="Y79" s="119">
        <f>+Actuals!V41</f>
        <v>0</v>
      </c>
      <c r="Z79" s="118">
        <f>+Actuals!W41</f>
        <v>0</v>
      </c>
      <c r="AA79" s="119">
        <f>+Actuals!X41</f>
        <v>0</v>
      </c>
      <c r="AB79" s="118">
        <f>+Actuals!Y41</f>
        <v>0</v>
      </c>
      <c r="AC79" s="119">
        <f>+Actuals!Z41</f>
        <v>0</v>
      </c>
      <c r="AD79" s="118">
        <f>+Actuals!AA41</f>
        <v>0</v>
      </c>
      <c r="AE79" s="119">
        <f>+Actuals!AB41</f>
        <v>0</v>
      </c>
      <c r="AF79" s="118">
        <f>+Actuals!AC41</f>
        <v>0</v>
      </c>
      <c r="AG79" s="119">
        <f>+Actuals!AD41</f>
        <v>0</v>
      </c>
      <c r="AH79" s="118">
        <f>+Actuals!AE41</f>
        <v>0</v>
      </c>
      <c r="AI79" s="119">
        <f>+Actuals!AF41</f>
        <v>0</v>
      </c>
      <c r="AJ79" s="118">
        <f>+Actuals!AG41</f>
        <v>0</v>
      </c>
      <c r="AK79" s="119">
        <f>+Actuals!AH41</f>
        <v>0</v>
      </c>
      <c r="AL79" s="118">
        <f>+Actuals!AI41</f>
        <v>0</v>
      </c>
      <c r="AM79" s="119">
        <f>+Actuals!AJ41</f>
        <v>0</v>
      </c>
      <c r="AN79" s="118">
        <f>+Actuals!AK41</f>
        <v>0</v>
      </c>
      <c r="AO79" s="119">
        <f>+Actuals!AL41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'TIE-OUT'!T80+RECLASS!R80</f>
        <v>0</v>
      </c>
      <c r="G80" s="60">
        <f>'TIE-OUT'!U80+RECLASS!S80</f>
        <v>0</v>
      </c>
      <c r="H80" s="118">
        <f>+Actuals!E42</f>
        <v>0</v>
      </c>
      <c r="I80" s="119">
        <f>+Actuals!F42</f>
        <v>0</v>
      </c>
      <c r="J80" s="118">
        <f>+Actuals!G42</f>
        <v>0</v>
      </c>
      <c r="K80" s="119">
        <f>+Actuals!H42</f>
        <v>0</v>
      </c>
      <c r="L80" s="118">
        <f>+Actuals!I42</f>
        <v>0</v>
      </c>
      <c r="M80" s="119">
        <f>+Actuals!J42</f>
        <v>0</v>
      </c>
      <c r="N80" s="118">
        <f>+Actuals!K42</f>
        <v>0</v>
      </c>
      <c r="O80" s="119">
        <f>+Actuals!L42</f>
        <v>0</v>
      </c>
      <c r="P80" s="118">
        <f>+Actuals!M42</f>
        <v>0</v>
      </c>
      <c r="Q80" s="119">
        <f>+Actuals!N42</f>
        <v>0</v>
      </c>
      <c r="R80" s="118">
        <f>+Actuals!O42</f>
        <v>0</v>
      </c>
      <c r="S80" s="119">
        <f>+Actuals!P42</f>
        <v>0</v>
      </c>
      <c r="T80" s="118">
        <f>+Actuals!Q42</f>
        <v>0</v>
      </c>
      <c r="U80" s="119">
        <f>+Actuals!R42</f>
        <v>0</v>
      </c>
      <c r="V80" s="118">
        <f>+Actuals!S42</f>
        <v>0</v>
      </c>
      <c r="W80" s="119">
        <f>+Actuals!T42</f>
        <v>0</v>
      </c>
      <c r="X80" s="118">
        <f>+Actuals!U42</f>
        <v>0</v>
      </c>
      <c r="Y80" s="119">
        <f>+Actuals!V42</f>
        <v>0</v>
      </c>
      <c r="Z80" s="118">
        <f>+Actuals!W42</f>
        <v>0</v>
      </c>
      <c r="AA80" s="119">
        <f>+Actuals!X42</f>
        <v>0</v>
      </c>
      <c r="AB80" s="118">
        <f>+Actuals!Y42</f>
        <v>0</v>
      </c>
      <c r="AC80" s="119">
        <f>+Actuals!Z42</f>
        <v>0</v>
      </c>
      <c r="AD80" s="118">
        <f>+Actuals!AA42</f>
        <v>0</v>
      </c>
      <c r="AE80" s="119">
        <f>+Actuals!AB42</f>
        <v>0</v>
      </c>
      <c r="AF80" s="118">
        <f>+Actuals!AC42</f>
        <v>0</v>
      </c>
      <c r="AG80" s="119">
        <f>+Actuals!AD42</f>
        <v>0</v>
      </c>
      <c r="AH80" s="118">
        <f>+Actuals!AE42</f>
        <v>0</v>
      </c>
      <c r="AI80" s="119">
        <f>+Actuals!AF42</f>
        <v>0</v>
      </c>
      <c r="AJ80" s="118">
        <f>+Actuals!AG42</f>
        <v>0</v>
      </c>
      <c r="AK80" s="119">
        <f>+Actuals!AH42</f>
        <v>0</v>
      </c>
      <c r="AL80" s="118">
        <f>+Actuals!AI42</f>
        <v>0</v>
      </c>
      <c r="AM80" s="119">
        <f>+Actuals!AJ42</f>
        <v>0</v>
      </c>
      <c r="AN80" s="118">
        <f>+Actuals!AK42</f>
        <v>0</v>
      </c>
      <c r="AO80" s="119">
        <f>+Actuals!AL42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'TIE-OUT'!T81+RECLASS!R81</f>
        <v>0</v>
      </c>
      <c r="G81" s="60">
        <f>'TIE-OUT'!U81+RECLASS!S81</f>
        <v>0</v>
      </c>
      <c r="H81" s="118">
        <f>+Actuals!E43</f>
        <v>0</v>
      </c>
      <c r="I81" s="139">
        <f>+Actuals!F43</f>
        <v>0</v>
      </c>
      <c r="J81" s="118">
        <f>+Actuals!G43</f>
        <v>0</v>
      </c>
      <c r="K81" s="139">
        <f>+Actuals!H43</f>
        <v>0</v>
      </c>
      <c r="L81" s="118">
        <f>+Actuals!I43</f>
        <v>0</v>
      </c>
      <c r="M81" s="139">
        <f>+Actuals!J43</f>
        <v>0</v>
      </c>
      <c r="N81" s="118">
        <f>+Actuals!K43</f>
        <v>0</v>
      </c>
      <c r="O81" s="139">
        <f>+Actuals!L43</f>
        <v>0</v>
      </c>
      <c r="P81" s="118">
        <f>+Actuals!M43</f>
        <v>0</v>
      </c>
      <c r="Q81" s="139">
        <f>+Actuals!N43</f>
        <v>0</v>
      </c>
      <c r="R81" s="118">
        <f>+Actuals!O43</f>
        <v>0</v>
      </c>
      <c r="S81" s="139">
        <f>+Actuals!P43</f>
        <v>0</v>
      </c>
      <c r="T81" s="118">
        <f>+Actuals!Q43</f>
        <v>0</v>
      </c>
      <c r="U81" s="139">
        <f>+Actuals!R43</f>
        <v>0</v>
      </c>
      <c r="V81" s="118">
        <f>+Actuals!S43</f>
        <v>0</v>
      </c>
      <c r="W81" s="139">
        <f>+Actuals!T43</f>
        <v>0</v>
      </c>
      <c r="X81" s="118">
        <f>+Actuals!U43</f>
        <v>0</v>
      </c>
      <c r="Y81" s="139">
        <f>+Actuals!V43</f>
        <v>0</v>
      </c>
      <c r="Z81" s="118">
        <f>+Actuals!W43</f>
        <v>0</v>
      </c>
      <c r="AA81" s="139">
        <f>+Actuals!X43</f>
        <v>0</v>
      </c>
      <c r="AB81" s="118">
        <f>+Actuals!Y43</f>
        <v>0</v>
      </c>
      <c r="AC81" s="139">
        <f>+Actuals!Z43</f>
        <v>0</v>
      </c>
      <c r="AD81" s="118">
        <f>+Actuals!AA43</f>
        <v>0</v>
      </c>
      <c r="AE81" s="139">
        <f>+Actuals!AB43</f>
        <v>0</v>
      </c>
      <c r="AF81" s="118">
        <f>+Actuals!AC43</f>
        <v>0</v>
      </c>
      <c r="AG81" s="139">
        <f>+Actuals!AD43</f>
        <v>0</v>
      </c>
      <c r="AH81" s="118">
        <f>+Actuals!AE43</f>
        <v>0</v>
      </c>
      <c r="AI81" s="139">
        <f>+Actuals!AF43</f>
        <v>0</v>
      </c>
      <c r="AJ81" s="118">
        <f>+Actuals!AG43</f>
        <v>0</v>
      </c>
      <c r="AK81" s="139">
        <f>+Actuals!AH43</f>
        <v>0</v>
      </c>
      <c r="AL81" s="118">
        <f>+Actuals!AI43</f>
        <v>0</v>
      </c>
      <c r="AM81" s="139">
        <f>+Actuals!AJ43</f>
        <v>0</v>
      </c>
      <c r="AN81" s="118">
        <f>+Actuals!AK43</f>
        <v>0</v>
      </c>
      <c r="AO81" s="139">
        <f>+Actuals!AL43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674.63999999991938</v>
      </c>
      <c r="F82" s="91">
        <f>F16+F24+F29+F36+F43+F45+F47+F49</f>
        <v>0</v>
      </c>
      <c r="G82" s="92">
        <f>SUM(G72:G81)+G16+G24+G29+G36+G43+G45+G47+G49+G51+G56+G61+G66</f>
        <v>-2901.6</v>
      </c>
      <c r="H82" s="91">
        <f>H16+H24+H29+H36+H43+H45+H47+H49</f>
        <v>0</v>
      </c>
      <c r="I82" s="92">
        <f>SUM(I72:I81)+I16+I24+I29+I36+I43+I45+I47+I49+I51+I56+I61+I66</f>
        <v>-245946.98000000004</v>
      </c>
      <c r="J82" s="91">
        <f>J16+J24+J29+J36+J43+J45+J47+J49</f>
        <v>0</v>
      </c>
      <c r="K82" s="110">
        <f>SUM(K72:K81)+K16+K24+K29+K36+K43+K45+K47+K49+K51+K56+K61+K66</f>
        <v>14.579999999999927</v>
      </c>
      <c r="L82" s="91">
        <f>L16+L24+L29+L36+L43+L45+L47+L49</f>
        <v>0</v>
      </c>
      <c r="M82" s="110">
        <f>SUM(M72:M81)+M16+M24+M29+M36+M43+M45+M47+M49+M51+M56+M61+M66</f>
        <v>248768.6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-740.04</v>
      </c>
      <c r="R82" s="91">
        <f>R16+R24+R29+R36+R43+R45+R47+R49</f>
        <v>0</v>
      </c>
      <c r="S82" s="92">
        <f>SUM(S72:S81)+S16+S24+S29+S36+S43+S45+S47+S49+S51+S56+S61+S66</f>
        <v>1480.08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176"/>
  <sheetViews>
    <sheetView zoomScale="75" workbookViewId="0">
      <pane xSplit="3" ySplit="9" topLeftCell="M57" activePane="bottomRight" state="frozen"/>
      <selection activeCell="T9" sqref="T9"/>
      <selection pane="topRight" activeCell="T9" sqref="T9"/>
      <selection pane="bottomLeft" activeCell="T9" sqref="T9"/>
      <selection pane="bottomRight" activeCell="U89" sqref="U8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27" customWidth="1"/>
    <col min="12" max="21" width="15.42578125" customWidth="1"/>
    <col min="22" max="41" width="15.42578125" hidden="1" customWidth="1"/>
    <col min="42" max="42" width="0" hidden="1" customWidth="1"/>
    <col min="43" max="43" width="10.28515625" hidden="1" customWidth="1"/>
    <col min="44" max="6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">
        <v>221</v>
      </c>
      <c r="M8" s="27"/>
      <c r="N8" s="26" t="s">
        <v>222</v>
      </c>
      <c r="O8" s="27"/>
      <c r="P8" s="26" t="s">
        <v>223</v>
      </c>
      <c r="Q8" s="27"/>
      <c r="R8" s="26" t="s">
        <v>224</v>
      </c>
      <c r="S8" s="27"/>
      <c r="T8" s="26" t="s">
        <v>225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44202800</v>
      </c>
      <c r="E11" s="38">
        <f>SUM(G11,I11,K11,M11,O11,Q11,S11,U11,W11,Y11,AA11,AC11,AE11)</f>
        <v>117617632.50999999</v>
      </c>
      <c r="F11" s="60">
        <f>'TIE-OUT'!X11+RECLASS!V11</f>
        <v>0</v>
      </c>
      <c r="G11" s="38">
        <f>'TIE-OUT'!Y11+RECLASS!W11</f>
        <v>0</v>
      </c>
      <c r="H11" s="118">
        <v>45084225</v>
      </c>
      <c r="I11" s="118">
        <v>111681555</v>
      </c>
      <c r="J11" s="118">
        <v>-521223</v>
      </c>
      <c r="K11" s="119">
        <v>3386062</v>
      </c>
      <c r="L11" s="118">
        <v>-412812</v>
      </c>
      <c r="M11" s="119">
        <v>2410927</v>
      </c>
      <c r="N11" s="118">
        <v>35057</v>
      </c>
      <c r="O11" s="119">
        <v>89045</v>
      </c>
      <c r="P11" s="118">
        <v>-45223</v>
      </c>
      <c r="Q11" s="119">
        <v>-115674.39</v>
      </c>
      <c r="R11" s="118">
        <v>-13608</v>
      </c>
      <c r="S11" s="119">
        <v>-36732.68</v>
      </c>
      <c r="T11" s="118">
        <v>76384</v>
      </c>
      <c r="U11" s="119">
        <v>202450.58</v>
      </c>
      <c r="V11" s="118">
        <v>0</v>
      </c>
      <c r="W11" s="119">
        <v>0</v>
      </c>
      <c r="X11" s="118">
        <v>0</v>
      </c>
      <c r="Y11" s="119">
        <v>0</v>
      </c>
      <c r="Z11" s="118">
        <v>0</v>
      </c>
      <c r="AA11" s="119">
        <v>0</v>
      </c>
      <c r="AB11" s="118">
        <v>0</v>
      </c>
      <c r="AC11" s="119">
        <v>0</v>
      </c>
      <c r="AD11" s="118">
        <v>0</v>
      </c>
      <c r="AE11" s="119">
        <v>0</v>
      </c>
      <c r="AF11" s="118">
        <v>0</v>
      </c>
      <c r="AG11" s="119">
        <v>0</v>
      </c>
      <c r="AH11" s="118">
        <v>0</v>
      </c>
      <c r="AI11" s="119">
        <v>0</v>
      </c>
      <c r="AJ11" s="118">
        <v>0</v>
      </c>
      <c r="AK11" s="119">
        <v>0</v>
      </c>
      <c r="AL11" s="118">
        <v>0</v>
      </c>
      <c r="AM11" s="119">
        <v>0</v>
      </c>
      <c r="AN11" s="118">
        <v>0</v>
      </c>
      <c r="AO11" s="119"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-284230.28000000003</v>
      </c>
      <c r="F12" s="60">
        <f>'TIE-OUT'!X12+RECLASS!V12</f>
        <v>0</v>
      </c>
      <c r="G12" s="38">
        <f>'TIE-OUT'!Y12+RECLASS!W12</f>
        <v>-284230.28000000003</v>
      </c>
      <c r="H12" s="118">
        <v>0</v>
      </c>
      <c r="I12" s="118">
        <v>0</v>
      </c>
      <c r="J12" s="118">
        <v>0</v>
      </c>
      <c r="K12" s="215">
        <v>0</v>
      </c>
      <c r="L12" s="118">
        <v>0</v>
      </c>
      <c r="M12" s="215"/>
      <c r="N12" s="118">
        <v>0</v>
      </c>
      <c r="O12" s="119">
        <v>0</v>
      </c>
      <c r="P12" s="118">
        <v>0</v>
      </c>
      <c r="Q12" s="119">
        <v>0</v>
      </c>
      <c r="R12" s="118">
        <v>0</v>
      </c>
      <c r="S12" s="119">
        <v>0</v>
      </c>
      <c r="T12" s="118">
        <v>0</v>
      </c>
      <c r="U12" s="119">
        <v>0</v>
      </c>
      <c r="V12" s="118">
        <v>0</v>
      </c>
      <c r="W12" s="119">
        <v>0</v>
      </c>
      <c r="X12" s="118">
        <v>0</v>
      </c>
      <c r="Y12" s="119">
        <v>0</v>
      </c>
      <c r="Z12" s="118">
        <v>0</v>
      </c>
      <c r="AA12" s="119">
        <v>0</v>
      </c>
      <c r="AB12" s="118">
        <v>0</v>
      </c>
      <c r="AC12" s="119">
        <v>0</v>
      </c>
      <c r="AD12" s="118">
        <v>0</v>
      </c>
      <c r="AE12" s="119">
        <v>0</v>
      </c>
      <c r="AF12" s="118">
        <v>0</v>
      </c>
      <c r="AG12" s="119">
        <v>0</v>
      </c>
      <c r="AH12" s="118">
        <v>0</v>
      </c>
      <c r="AI12" s="119">
        <v>0</v>
      </c>
      <c r="AJ12" s="118">
        <v>0</v>
      </c>
      <c r="AK12" s="119">
        <v>0</v>
      </c>
      <c r="AL12" s="118">
        <v>0</v>
      </c>
      <c r="AM12" s="119">
        <v>0</v>
      </c>
      <c r="AN12" s="118">
        <v>0</v>
      </c>
      <c r="AO12" s="119"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'TIE-OUT'!X13+RECLASS!V13</f>
        <v>0</v>
      </c>
      <c r="G13" s="38">
        <f>'TIE-OUT'!Y13+RECLASS!W13</f>
        <v>0</v>
      </c>
      <c r="H13" s="118">
        <v>0</v>
      </c>
      <c r="I13" s="118">
        <v>0</v>
      </c>
      <c r="J13" s="118">
        <v>0</v>
      </c>
      <c r="K13" s="119">
        <v>0</v>
      </c>
      <c r="L13" s="118">
        <v>0</v>
      </c>
      <c r="M13" s="119">
        <v>0</v>
      </c>
      <c r="N13" s="118">
        <v>0</v>
      </c>
      <c r="O13" s="119">
        <v>0</v>
      </c>
      <c r="P13" s="118">
        <v>0</v>
      </c>
      <c r="Q13" s="119">
        <v>0</v>
      </c>
      <c r="R13" s="118">
        <v>0</v>
      </c>
      <c r="S13" s="119">
        <v>0</v>
      </c>
      <c r="T13" s="118">
        <v>0</v>
      </c>
      <c r="U13" s="119">
        <v>0</v>
      </c>
      <c r="V13" s="118">
        <v>0</v>
      </c>
      <c r="W13" s="119">
        <v>0</v>
      </c>
      <c r="X13" s="118">
        <v>0</v>
      </c>
      <c r="Y13" s="119">
        <v>0</v>
      </c>
      <c r="Z13" s="118">
        <v>0</v>
      </c>
      <c r="AA13" s="119">
        <v>0</v>
      </c>
      <c r="AB13" s="118">
        <v>0</v>
      </c>
      <c r="AC13" s="119">
        <v>0</v>
      </c>
      <c r="AD13" s="118">
        <v>0</v>
      </c>
      <c r="AE13" s="119">
        <v>0</v>
      </c>
      <c r="AF13" s="118">
        <v>0</v>
      </c>
      <c r="AG13" s="119">
        <v>0</v>
      </c>
      <c r="AH13" s="118">
        <v>0</v>
      </c>
      <c r="AI13" s="119">
        <v>0</v>
      </c>
      <c r="AJ13" s="118">
        <v>0</v>
      </c>
      <c r="AK13" s="119">
        <v>0</v>
      </c>
      <c r="AL13" s="118">
        <v>0</v>
      </c>
      <c r="AM13" s="119">
        <v>0</v>
      </c>
      <c r="AN13" s="118">
        <v>0</v>
      </c>
      <c r="AO13" s="119"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'TIE-OUT'!X14+RECLASS!V14</f>
        <v>0</v>
      </c>
      <c r="G14" s="38">
        <f>'TIE-OUT'!Y14+RECLASS!W14</f>
        <v>0</v>
      </c>
      <c r="H14" s="118">
        <v>0</v>
      </c>
      <c r="I14" s="118">
        <v>0</v>
      </c>
      <c r="J14" s="118">
        <v>0</v>
      </c>
      <c r="K14" s="119">
        <v>0</v>
      </c>
      <c r="L14" s="118">
        <v>0</v>
      </c>
      <c r="M14" s="119">
        <v>0</v>
      </c>
      <c r="N14" s="118">
        <v>0</v>
      </c>
      <c r="O14" s="119">
        <v>0</v>
      </c>
      <c r="P14" s="118">
        <v>0</v>
      </c>
      <c r="Q14" s="119">
        <v>0</v>
      </c>
      <c r="R14" s="118">
        <v>0</v>
      </c>
      <c r="S14" s="119">
        <v>0</v>
      </c>
      <c r="T14" s="118">
        <v>0</v>
      </c>
      <c r="U14" s="119">
        <v>0</v>
      </c>
      <c r="V14" s="118">
        <v>0</v>
      </c>
      <c r="W14" s="119">
        <v>0</v>
      </c>
      <c r="X14" s="118">
        <v>0</v>
      </c>
      <c r="Y14" s="119">
        <v>0</v>
      </c>
      <c r="Z14" s="118">
        <v>0</v>
      </c>
      <c r="AA14" s="119">
        <v>0</v>
      </c>
      <c r="AB14" s="118">
        <v>0</v>
      </c>
      <c r="AC14" s="119">
        <v>0</v>
      </c>
      <c r="AD14" s="118">
        <v>0</v>
      </c>
      <c r="AE14" s="119">
        <v>0</v>
      </c>
      <c r="AF14" s="118">
        <v>0</v>
      </c>
      <c r="AG14" s="119">
        <v>0</v>
      </c>
      <c r="AH14" s="118">
        <v>0</v>
      </c>
      <c r="AI14" s="119">
        <v>0</v>
      </c>
      <c r="AJ14" s="118">
        <v>0</v>
      </c>
      <c r="AK14" s="119">
        <v>0</v>
      </c>
      <c r="AL14" s="118">
        <v>0</v>
      </c>
      <c r="AM14" s="119">
        <v>0</v>
      </c>
      <c r="AN14" s="118">
        <v>0</v>
      </c>
      <c r="AO14" s="119"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-2695810</v>
      </c>
      <c r="F15" s="81">
        <f>'TIE-OUT'!X15+RECLASS!V15</f>
        <v>0</v>
      </c>
      <c r="G15" s="82">
        <f>'TIE-OUT'!Y15+RECLASS!W15</f>
        <v>-2695810</v>
      </c>
      <c r="H15" s="118">
        <v>0</v>
      </c>
      <c r="I15" s="118">
        <v>0</v>
      </c>
      <c r="J15" s="118">
        <v>0</v>
      </c>
      <c r="K15" s="119">
        <v>0</v>
      </c>
      <c r="L15" s="118">
        <v>0</v>
      </c>
      <c r="M15" s="119">
        <v>0</v>
      </c>
      <c r="N15" s="118">
        <v>0</v>
      </c>
      <c r="O15" s="119">
        <v>0</v>
      </c>
      <c r="P15" s="118">
        <v>0</v>
      </c>
      <c r="Q15" s="119">
        <v>0</v>
      </c>
      <c r="R15" s="118">
        <v>0</v>
      </c>
      <c r="S15" s="119">
        <v>0</v>
      </c>
      <c r="T15" s="118">
        <v>0</v>
      </c>
      <c r="U15" s="119">
        <v>0</v>
      </c>
      <c r="V15" s="118">
        <v>0</v>
      </c>
      <c r="W15" s="119">
        <v>0</v>
      </c>
      <c r="X15" s="118">
        <v>0</v>
      </c>
      <c r="Y15" s="119">
        <v>0</v>
      </c>
      <c r="Z15" s="118">
        <v>0</v>
      </c>
      <c r="AA15" s="119">
        <v>0</v>
      </c>
      <c r="AB15" s="118">
        <v>0</v>
      </c>
      <c r="AC15" s="119">
        <v>0</v>
      </c>
      <c r="AD15" s="118">
        <v>0</v>
      </c>
      <c r="AE15" s="119">
        <v>0</v>
      </c>
      <c r="AF15" s="118">
        <v>0</v>
      </c>
      <c r="AG15" s="119">
        <v>0</v>
      </c>
      <c r="AH15" s="118">
        <v>0</v>
      </c>
      <c r="AI15" s="119">
        <v>0</v>
      </c>
      <c r="AJ15" s="118">
        <v>0</v>
      </c>
      <c r="AK15" s="119">
        <v>0</v>
      </c>
      <c r="AL15" s="118">
        <v>0</v>
      </c>
      <c r="AM15" s="119">
        <v>0</v>
      </c>
      <c r="AN15" s="118">
        <v>0</v>
      </c>
      <c r="AO15" s="119"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44202800</v>
      </c>
      <c r="E16" s="39">
        <f t="shared" si="1"/>
        <v>114637592.22999999</v>
      </c>
      <c r="F16" s="61">
        <f t="shared" si="1"/>
        <v>0</v>
      </c>
      <c r="G16" s="39">
        <f t="shared" si="1"/>
        <v>-2980040.2800000003</v>
      </c>
      <c r="H16" s="61">
        <f t="shared" si="1"/>
        <v>45084225</v>
      </c>
      <c r="I16" s="61">
        <f t="shared" si="1"/>
        <v>111681555</v>
      </c>
      <c r="J16" s="61">
        <f t="shared" si="1"/>
        <v>-521223</v>
      </c>
      <c r="K16" s="39">
        <f t="shared" si="1"/>
        <v>3386062</v>
      </c>
      <c r="L16" s="61">
        <f>SUM(L11:L15)</f>
        <v>-412812</v>
      </c>
      <c r="M16" s="39">
        <f>SUM(M11:M15)</f>
        <v>2410927</v>
      </c>
      <c r="N16" s="61">
        <f t="shared" si="1"/>
        <v>35057</v>
      </c>
      <c r="O16" s="39">
        <f t="shared" si="1"/>
        <v>89045</v>
      </c>
      <c r="P16" s="61">
        <f t="shared" si="1"/>
        <v>-45223</v>
      </c>
      <c r="Q16" s="39">
        <f t="shared" si="1"/>
        <v>-115674.39</v>
      </c>
      <c r="R16" s="61">
        <f t="shared" si="1"/>
        <v>-13608</v>
      </c>
      <c r="S16" s="39">
        <f t="shared" si="1"/>
        <v>-36732.68</v>
      </c>
      <c r="T16" s="61">
        <f t="shared" si="1"/>
        <v>76384</v>
      </c>
      <c r="U16" s="39">
        <f t="shared" si="1"/>
        <v>202450.58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-61090809</v>
      </c>
      <c r="E19" s="38">
        <f t="shared" si="2"/>
        <v>-156174802.75999999</v>
      </c>
      <c r="F19" s="64">
        <f>'TIE-OUT'!X19+RECLASS!V19</f>
        <v>0</v>
      </c>
      <c r="G19" s="68">
        <f>'TIE-OUT'!Y19+RECLASS!W19</f>
        <v>0</v>
      </c>
      <c r="H19" s="118">
        <v>-60424070</v>
      </c>
      <c r="I19" s="118">
        <v>-153125367</v>
      </c>
      <c r="J19" s="118">
        <v>-936090</v>
      </c>
      <c r="K19" s="119">
        <v>-2037801</v>
      </c>
      <c r="L19" s="118">
        <v>63493</v>
      </c>
      <c r="M19" s="119">
        <v>-1538830</v>
      </c>
      <c r="N19" s="118">
        <v>-16941</v>
      </c>
      <c r="O19" s="119">
        <v>-45959</v>
      </c>
      <c r="P19" s="118">
        <v>19036</v>
      </c>
      <c r="Q19" s="119">
        <v>47699.15</v>
      </c>
      <c r="R19" s="118">
        <v>203761</v>
      </c>
      <c r="S19" s="119">
        <v>524688.36</v>
      </c>
      <c r="T19" s="118">
        <v>2</v>
      </c>
      <c r="U19" s="119">
        <v>766.73</v>
      </c>
      <c r="V19" s="118">
        <v>0</v>
      </c>
      <c r="W19" s="119">
        <v>0</v>
      </c>
      <c r="X19" s="118">
        <v>0</v>
      </c>
      <c r="Y19" s="119">
        <v>0</v>
      </c>
      <c r="Z19" s="118">
        <v>0</v>
      </c>
      <c r="AA19" s="119">
        <v>0</v>
      </c>
      <c r="AB19" s="118">
        <v>0</v>
      </c>
      <c r="AC19" s="119">
        <v>0</v>
      </c>
      <c r="AD19" s="118">
        <v>0</v>
      </c>
      <c r="AE19" s="119">
        <v>0</v>
      </c>
      <c r="AF19" s="118">
        <v>0</v>
      </c>
      <c r="AG19" s="119">
        <v>0</v>
      </c>
      <c r="AH19" s="118">
        <v>0</v>
      </c>
      <c r="AI19" s="119">
        <v>0</v>
      </c>
      <c r="AJ19" s="118">
        <v>0</v>
      </c>
      <c r="AK19" s="119">
        <v>0</v>
      </c>
      <c r="AL19" s="118">
        <v>0</v>
      </c>
      <c r="AM19" s="119">
        <v>0</v>
      </c>
      <c r="AN19" s="118">
        <v>0</v>
      </c>
      <c r="AO19" s="119"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-870424.69</v>
      </c>
      <c r="F20" s="60">
        <f>'TIE-OUT'!X20+RECLASS!V20</f>
        <v>0</v>
      </c>
      <c r="G20" s="38">
        <f>'TIE-OUT'!Y20+RECLASS!W20</f>
        <v>-714575.09</v>
      </c>
      <c r="H20" s="118">
        <v>0</v>
      </c>
      <c r="I20" s="118">
        <v>0</v>
      </c>
      <c r="J20" s="118">
        <v>0</v>
      </c>
      <c r="K20" s="215">
        <v>0</v>
      </c>
      <c r="L20" s="118">
        <v>0</v>
      </c>
      <c r="M20" s="215">
        <v>0</v>
      </c>
      <c r="N20" s="118">
        <v>0</v>
      </c>
      <c r="O20" s="119">
        <v>0</v>
      </c>
      <c r="P20" s="118">
        <v>0</v>
      </c>
      <c r="Q20" s="119">
        <v>0</v>
      </c>
      <c r="R20" s="118">
        <v>0</v>
      </c>
      <c r="S20" s="119">
        <v>-155849.60000000001</v>
      </c>
      <c r="T20" s="118">
        <v>0</v>
      </c>
      <c r="U20" s="119">
        <v>0</v>
      </c>
      <c r="V20" s="118">
        <v>0</v>
      </c>
      <c r="W20" s="119">
        <v>0</v>
      </c>
      <c r="X20" s="118">
        <v>0</v>
      </c>
      <c r="Y20" s="119">
        <v>0</v>
      </c>
      <c r="Z20" s="118">
        <v>0</v>
      </c>
      <c r="AA20" s="119">
        <v>0</v>
      </c>
      <c r="AB20" s="118">
        <v>0</v>
      </c>
      <c r="AC20" s="119">
        <v>0</v>
      </c>
      <c r="AD20" s="118">
        <v>0</v>
      </c>
      <c r="AE20" s="119">
        <v>0</v>
      </c>
      <c r="AF20" s="118">
        <v>0</v>
      </c>
      <c r="AG20" s="119">
        <v>0</v>
      </c>
      <c r="AH20" s="118">
        <v>0</v>
      </c>
      <c r="AI20" s="119">
        <v>0</v>
      </c>
      <c r="AJ20" s="118">
        <v>0</v>
      </c>
      <c r="AK20" s="119">
        <v>0</v>
      </c>
      <c r="AL20" s="118">
        <v>0</v>
      </c>
      <c r="AM20" s="119">
        <v>0</v>
      </c>
      <c r="AN20" s="118">
        <v>0</v>
      </c>
      <c r="AO20" s="119"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'TIE-OUT'!X21+RECLASS!V21</f>
        <v>0</v>
      </c>
      <c r="G21" s="38">
        <f>'TIE-OUT'!Y21+RECLASS!W21</f>
        <v>0</v>
      </c>
      <c r="H21" s="118">
        <v>0</v>
      </c>
      <c r="I21" s="118">
        <v>0</v>
      </c>
      <c r="J21" s="118">
        <v>0</v>
      </c>
      <c r="K21" s="119">
        <v>0</v>
      </c>
      <c r="L21" s="118">
        <v>0</v>
      </c>
      <c r="M21" s="119">
        <v>0</v>
      </c>
      <c r="N21" s="118">
        <v>0</v>
      </c>
      <c r="O21" s="119">
        <v>0</v>
      </c>
      <c r="P21" s="118">
        <v>0</v>
      </c>
      <c r="Q21" s="119">
        <v>0</v>
      </c>
      <c r="R21" s="118">
        <v>0</v>
      </c>
      <c r="S21" s="119">
        <v>0</v>
      </c>
      <c r="T21" s="118">
        <v>0</v>
      </c>
      <c r="U21" s="119">
        <v>0</v>
      </c>
      <c r="V21" s="118">
        <v>0</v>
      </c>
      <c r="W21" s="119">
        <v>0</v>
      </c>
      <c r="X21" s="118">
        <v>0</v>
      </c>
      <c r="Y21" s="119">
        <v>0</v>
      </c>
      <c r="Z21" s="118">
        <v>0</v>
      </c>
      <c r="AA21" s="119">
        <v>0</v>
      </c>
      <c r="AB21" s="118">
        <v>0</v>
      </c>
      <c r="AC21" s="119">
        <v>0</v>
      </c>
      <c r="AD21" s="118">
        <v>0</v>
      </c>
      <c r="AE21" s="119">
        <v>0</v>
      </c>
      <c r="AF21" s="118">
        <v>0</v>
      </c>
      <c r="AG21" s="119">
        <v>0</v>
      </c>
      <c r="AH21" s="118">
        <v>0</v>
      </c>
      <c r="AI21" s="119">
        <v>0</v>
      </c>
      <c r="AJ21" s="118">
        <v>0</v>
      </c>
      <c r="AK21" s="119">
        <v>0</v>
      </c>
      <c r="AL21" s="118">
        <v>0</v>
      </c>
      <c r="AM21" s="119">
        <v>0</v>
      </c>
      <c r="AN21" s="118">
        <v>0</v>
      </c>
      <c r="AO21" s="119"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'TIE-OUT'!X22+RECLASS!V22</f>
        <v>0</v>
      </c>
      <c r="G22" s="38">
        <f>'TIE-OUT'!Y22+RECLASS!W22</f>
        <v>0</v>
      </c>
      <c r="H22" s="118">
        <v>0</v>
      </c>
      <c r="I22" s="118">
        <v>0</v>
      </c>
      <c r="J22" s="118">
        <v>0</v>
      </c>
      <c r="K22" s="119">
        <v>0</v>
      </c>
      <c r="L22" s="118">
        <v>0</v>
      </c>
      <c r="M22" s="119">
        <v>0</v>
      </c>
      <c r="N22" s="118">
        <v>0</v>
      </c>
      <c r="O22" s="119">
        <v>0</v>
      </c>
      <c r="P22" s="118">
        <v>0</v>
      </c>
      <c r="Q22" s="119">
        <v>0</v>
      </c>
      <c r="R22" s="118">
        <v>0</v>
      </c>
      <c r="S22" s="119">
        <v>0</v>
      </c>
      <c r="T22" s="118">
        <v>0</v>
      </c>
      <c r="U22" s="119">
        <v>0</v>
      </c>
      <c r="V22" s="118">
        <v>0</v>
      </c>
      <c r="W22" s="119">
        <v>0</v>
      </c>
      <c r="X22" s="118">
        <v>0</v>
      </c>
      <c r="Y22" s="119">
        <v>0</v>
      </c>
      <c r="Z22" s="118">
        <v>0</v>
      </c>
      <c r="AA22" s="119">
        <v>0</v>
      </c>
      <c r="AB22" s="118">
        <v>0</v>
      </c>
      <c r="AC22" s="119">
        <v>0</v>
      </c>
      <c r="AD22" s="118">
        <v>0</v>
      </c>
      <c r="AE22" s="119">
        <v>0</v>
      </c>
      <c r="AF22" s="118">
        <v>0</v>
      </c>
      <c r="AG22" s="119">
        <v>0</v>
      </c>
      <c r="AH22" s="118">
        <v>0</v>
      </c>
      <c r="AI22" s="119">
        <v>0</v>
      </c>
      <c r="AJ22" s="118">
        <v>0</v>
      </c>
      <c r="AK22" s="119">
        <v>0</v>
      </c>
      <c r="AL22" s="118">
        <v>0</v>
      </c>
      <c r="AM22" s="119">
        <v>0</v>
      </c>
      <c r="AN22" s="118">
        <v>0</v>
      </c>
      <c r="AO22" s="119"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'TIE-OUT'!X23+RECLASS!V23</f>
        <v>0</v>
      </c>
      <c r="G23" s="82">
        <f>'TIE-OUT'!Y23+RECLASS!W23</f>
        <v>0</v>
      </c>
      <c r="H23" s="118">
        <v>0</v>
      </c>
      <c r="I23" s="118">
        <v>0</v>
      </c>
      <c r="J23" s="118">
        <v>0</v>
      </c>
      <c r="K23" s="119">
        <v>0</v>
      </c>
      <c r="L23" s="118">
        <v>0</v>
      </c>
      <c r="M23" s="119">
        <v>0</v>
      </c>
      <c r="N23" s="118">
        <v>0</v>
      </c>
      <c r="O23" s="119">
        <v>0</v>
      </c>
      <c r="P23" s="118">
        <v>0</v>
      </c>
      <c r="Q23" s="119">
        <v>0</v>
      </c>
      <c r="R23" s="118">
        <v>0</v>
      </c>
      <c r="S23" s="119">
        <v>0</v>
      </c>
      <c r="T23" s="118">
        <v>0</v>
      </c>
      <c r="U23" s="119">
        <v>0</v>
      </c>
      <c r="V23" s="118">
        <v>0</v>
      </c>
      <c r="W23" s="119">
        <v>0</v>
      </c>
      <c r="X23" s="118">
        <v>0</v>
      </c>
      <c r="Y23" s="119">
        <v>0</v>
      </c>
      <c r="Z23" s="118">
        <v>0</v>
      </c>
      <c r="AA23" s="119">
        <v>0</v>
      </c>
      <c r="AB23" s="118">
        <v>0</v>
      </c>
      <c r="AC23" s="119">
        <v>0</v>
      </c>
      <c r="AD23" s="118">
        <v>0</v>
      </c>
      <c r="AE23" s="119">
        <v>0</v>
      </c>
      <c r="AF23" s="118">
        <v>0</v>
      </c>
      <c r="AG23" s="119">
        <v>0</v>
      </c>
      <c r="AH23" s="118">
        <v>0</v>
      </c>
      <c r="AI23" s="119">
        <v>0</v>
      </c>
      <c r="AJ23" s="118">
        <v>0</v>
      </c>
      <c r="AK23" s="119">
        <v>0</v>
      </c>
      <c r="AL23" s="118">
        <v>0</v>
      </c>
      <c r="AM23" s="119">
        <v>0</v>
      </c>
      <c r="AN23" s="118">
        <v>0</v>
      </c>
      <c r="AO23" s="119"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-61090809</v>
      </c>
      <c r="E24" s="39">
        <f t="shared" si="3"/>
        <v>-157045227.44999999</v>
      </c>
      <c r="F24" s="61">
        <f t="shared" si="3"/>
        <v>0</v>
      </c>
      <c r="G24" s="39">
        <f t="shared" si="3"/>
        <v>-714575.09</v>
      </c>
      <c r="H24" s="61">
        <f t="shared" si="3"/>
        <v>-60424070</v>
      </c>
      <c r="I24" s="61">
        <f t="shared" si="3"/>
        <v>-153125367</v>
      </c>
      <c r="J24" s="61">
        <f t="shared" si="3"/>
        <v>-936090</v>
      </c>
      <c r="K24" s="39">
        <f t="shared" si="3"/>
        <v>-2037801</v>
      </c>
      <c r="L24" s="61">
        <f>SUM(L19:L23)</f>
        <v>63493</v>
      </c>
      <c r="M24" s="39">
        <f>SUM(M19:M23)</f>
        <v>-1538830</v>
      </c>
      <c r="N24" s="61">
        <f t="shared" si="3"/>
        <v>-16941</v>
      </c>
      <c r="O24" s="39">
        <f t="shared" si="3"/>
        <v>-45959</v>
      </c>
      <c r="P24" s="61">
        <f t="shared" si="3"/>
        <v>19036</v>
      </c>
      <c r="Q24" s="39">
        <f t="shared" si="3"/>
        <v>47699.15</v>
      </c>
      <c r="R24" s="61">
        <f t="shared" si="3"/>
        <v>203761</v>
      </c>
      <c r="S24" s="39">
        <f t="shared" si="3"/>
        <v>368838.76</v>
      </c>
      <c r="T24" s="61">
        <f t="shared" si="3"/>
        <v>2</v>
      </c>
      <c r="U24" s="39">
        <f t="shared" si="3"/>
        <v>766.73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19841564</v>
      </c>
      <c r="E27" s="38">
        <f>SUM(G27,I27,K27,M27,O27,Q27,S27,U27,W27,Y27,AA27,AC27,AE27)</f>
        <v>55503284.359999999</v>
      </c>
      <c r="F27" s="64">
        <f>'TIE-OUT'!X27+RECLASS!V27</f>
        <v>0</v>
      </c>
      <c r="G27" s="68">
        <f>'TIE-OUT'!Y27+RECLASS!W27</f>
        <v>0</v>
      </c>
      <c r="H27" s="118">
        <f>10927259+138722</f>
        <v>11065981</v>
      </c>
      <c r="I27" s="118">
        <f>30593434+359290</f>
        <v>30952724</v>
      </c>
      <c r="J27" s="118">
        <f>8616054-3646</f>
        <v>8612408</v>
      </c>
      <c r="K27" s="119">
        <f>24101308-8092</f>
        <v>24093216</v>
      </c>
      <c r="L27" s="118">
        <v>164548</v>
      </c>
      <c r="M27" s="119">
        <v>461293</v>
      </c>
      <c r="N27" s="118">
        <v>-6681</v>
      </c>
      <c r="O27" s="119">
        <v>-17044</v>
      </c>
      <c r="P27" s="118">
        <v>-55</v>
      </c>
      <c r="Q27" s="119">
        <v>-1903.85</v>
      </c>
      <c r="R27" s="118">
        <v>3548</v>
      </c>
      <c r="S27" s="119">
        <v>9943.9599999999991</v>
      </c>
      <c r="T27" s="118">
        <v>1815</v>
      </c>
      <c r="U27" s="119">
        <v>5055.25</v>
      </c>
      <c r="V27" s="118">
        <v>0</v>
      </c>
      <c r="W27" s="119">
        <v>0</v>
      </c>
      <c r="X27" s="118">
        <v>0</v>
      </c>
      <c r="Y27" s="119">
        <v>0</v>
      </c>
      <c r="Z27" s="118">
        <v>0</v>
      </c>
      <c r="AA27" s="119">
        <v>0</v>
      </c>
      <c r="AB27" s="118">
        <v>0</v>
      </c>
      <c r="AC27" s="119">
        <v>0</v>
      </c>
      <c r="AD27" s="118">
        <v>0</v>
      </c>
      <c r="AE27" s="119">
        <v>0</v>
      </c>
      <c r="AF27" s="118">
        <v>0</v>
      </c>
      <c r="AG27" s="119">
        <v>0</v>
      </c>
      <c r="AH27" s="118">
        <v>0</v>
      </c>
      <c r="AI27" s="119">
        <v>0</v>
      </c>
      <c r="AJ27" s="118">
        <v>0</v>
      </c>
      <c r="AK27" s="119">
        <v>0</v>
      </c>
      <c r="AL27" s="118">
        <v>0</v>
      </c>
      <c r="AM27" s="119">
        <v>0</v>
      </c>
      <c r="AN27" s="118">
        <v>0</v>
      </c>
      <c r="AO27" s="119"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-12414868</v>
      </c>
      <c r="E28" s="38">
        <f>SUM(G28,I28,K28,M28,O28,Q28,S28,U28,W28,Y28,AA28,AC28,AE28)</f>
        <v>-34580961.759999998</v>
      </c>
      <c r="F28" s="81">
        <f>'TIE-OUT'!X28+RECLASS!V28</f>
        <v>0</v>
      </c>
      <c r="G28" s="82">
        <f>'TIE-OUT'!Y28+RECLASS!W28</f>
        <v>0</v>
      </c>
      <c r="H28" s="118">
        <v>-11821524</v>
      </c>
      <c r="I28" s="118">
        <v>-32918497</v>
      </c>
      <c r="J28" s="118">
        <v>-677991</v>
      </c>
      <c r="K28" s="119">
        <v>-1899293</v>
      </c>
      <c r="L28" s="118">
        <v>93731</v>
      </c>
      <c r="M28" s="119">
        <v>262288</v>
      </c>
      <c r="N28" s="118">
        <v>0</v>
      </c>
      <c r="O28" s="119">
        <v>0</v>
      </c>
      <c r="P28" s="118">
        <v>0</v>
      </c>
      <c r="Q28" s="119">
        <v>0</v>
      </c>
      <c r="R28" s="118">
        <v>-5772</v>
      </c>
      <c r="S28" s="119">
        <v>-16176.78</v>
      </c>
      <c r="T28" s="118">
        <v>-3312</v>
      </c>
      <c r="U28" s="119">
        <v>-9282.98</v>
      </c>
      <c r="V28" s="118">
        <v>0</v>
      </c>
      <c r="W28" s="119">
        <v>0</v>
      </c>
      <c r="X28" s="118">
        <v>0</v>
      </c>
      <c r="Y28" s="119">
        <v>0</v>
      </c>
      <c r="Z28" s="118">
        <v>0</v>
      </c>
      <c r="AA28" s="119">
        <v>0</v>
      </c>
      <c r="AB28" s="118">
        <v>0</v>
      </c>
      <c r="AC28" s="119">
        <v>0</v>
      </c>
      <c r="AD28" s="118">
        <v>0</v>
      </c>
      <c r="AE28" s="119">
        <v>0</v>
      </c>
      <c r="AF28" s="118">
        <v>0</v>
      </c>
      <c r="AG28" s="119">
        <v>0</v>
      </c>
      <c r="AH28" s="118">
        <v>0</v>
      </c>
      <c r="AI28" s="119">
        <v>0</v>
      </c>
      <c r="AJ28" s="118">
        <v>0</v>
      </c>
      <c r="AK28" s="119">
        <v>0</v>
      </c>
      <c r="AL28" s="118">
        <v>0</v>
      </c>
      <c r="AM28" s="119">
        <v>0</v>
      </c>
      <c r="AN28" s="118">
        <v>0</v>
      </c>
      <c r="AO28" s="119"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7426696</v>
      </c>
      <c r="E29" s="39">
        <f t="shared" si="4"/>
        <v>20922322.600000001</v>
      </c>
      <c r="F29" s="61">
        <f t="shared" si="4"/>
        <v>0</v>
      </c>
      <c r="G29" s="39">
        <f t="shared" si="4"/>
        <v>0</v>
      </c>
      <c r="H29" s="61">
        <f t="shared" si="4"/>
        <v>-755543</v>
      </c>
      <c r="I29" s="61">
        <f t="shared" si="4"/>
        <v>-1965773</v>
      </c>
      <c r="J29" s="61">
        <f t="shared" si="4"/>
        <v>7934417</v>
      </c>
      <c r="K29" s="39">
        <f t="shared" si="4"/>
        <v>22193923</v>
      </c>
      <c r="L29" s="61">
        <f>SUM(L27:L28)</f>
        <v>258279</v>
      </c>
      <c r="M29" s="39">
        <f>SUM(M27:M28)</f>
        <v>723581</v>
      </c>
      <c r="N29" s="61">
        <f t="shared" si="4"/>
        <v>-6681</v>
      </c>
      <c r="O29" s="39">
        <f t="shared" si="4"/>
        <v>-17044</v>
      </c>
      <c r="P29" s="61">
        <f t="shared" si="4"/>
        <v>-55</v>
      </c>
      <c r="Q29" s="39">
        <f t="shared" si="4"/>
        <v>-1903.85</v>
      </c>
      <c r="R29" s="61">
        <f t="shared" si="4"/>
        <v>-2224</v>
      </c>
      <c r="S29" s="39">
        <f t="shared" si="4"/>
        <v>-6232.8200000000015</v>
      </c>
      <c r="T29" s="61">
        <f t="shared" si="4"/>
        <v>-1497</v>
      </c>
      <c r="U29" s="39">
        <f t="shared" si="4"/>
        <v>-4227.7299999999996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-249474</v>
      </c>
      <c r="E32" s="38">
        <f t="shared" si="5"/>
        <v>-633664.24</v>
      </c>
      <c r="F32" s="64">
        <f>'TIE-OUT'!X32+RECLASS!V32</f>
        <v>0</v>
      </c>
      <c r="G32" s="68">
        <f>'TIE-OUT'!Y32+RECLASS!W32</f>
        <v>0</v>
      </c>
      <c r="H32" s="118">
        <v>0</v>
      </c>
      <c r="I32" s="118">
        <v>0</v>
      </c>
      <c r="J32" s="118">
        <v>448185</v>
      </c>
      <c r="K32" s="119">
        <v>1138390</v>
      </c>
      <c r="L32" s="118">
        <v>-525577</v>
      </c>
      <c r="M32" s="119">
        <v>-1334966</v>
      </c>
      <c r="N32" s="118">
        <v>26274</v>
      </c>
      <c r="O32" s="119">
        <v>66736</v>
      </c>
      <c r="P32" s="118">
        <v>14020</v>
      </c>
      <c r="Q32" s="119">
        <v>35610.800000000003</v>
      </c>
      <c r="R32" s="118">
        <v>29031</v>
      </c>
      <c r="S32" s="119">
        <v>73738.740000000005</v>
      </c>
      <c r="T32" s="118">
        <v>-241407</v>
      </c>
      <c r="U32" s="119">
        <v>-613173.78</v>
      </c>
      <c r="V32" s="118">
        <v>0</v>
      </c>
      <c r="W32" s="119">
        <v>0</v>
      </c>
      <c r="X32" s="118">
        <v>0</v>
      </c>
      <c r="Y32" s="119">
        <v>0</v>
      </c>
      <c r="Z32" s="118">
        <v>0</v>
      </c>
      <c r="AA32" s="119">
        <v>0</v>
      </c>
      <c r="AB32" s="118">
        <v>0</v>
      </c>
      <c r="AC32" s="119">
        <v>0</v>
      </c>
      <c r="AD32" s="118">
        <v>0</v>
      </c>
      <c r="AE32" s="119">
        <v>0</v>
      </c>
      <c r="AF32" s="118">
        <v>0</v>
      </c>
      <c r="AG32" s="119">
        <v>0</v>
      </c>
      <c r="AH32" s="118">
        <v>0</v>
      </c>
      <c r="AI32" s="119">
        <v>0</v>
      </c>
      <c r="AJ32" s="118">
        <v>0</v>
      </c>
      <c r="AK32" s="119">
        <v>0</v>
      </c>
      <c r="AL32" s="118">
        <v>0</v>
      </c>
      <c r="AM32" s="119">
        <v>0</v>
      </c>
      <c r="AN32" s="118">
        <v>0</v>
      </c>
      <c r="AO32" s="119"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'TIE-OUT'!X33+RECLASS!V33</f>
        <v>0</v>
      </c>
      <c r="G33" s="38">
        <f>'TIE-OUT'!Y33+RECLASS!W33</f>
        <v>0</v>
      </c>
      <c r="H33" s="118">
        <v>0</v>
      </c>
      <c r="I33" s="118">
        <v>0</v>
      </c>
      <c r="J33" s="118">
        <v>0</v>
      </c>
      <c r="K33" s="119">
        <v>0</v>
      </c>
      <c r="L33" s="118">
        <v>0</v>
      </c>
      <c r="M33" s="119">
        <v>0</v>
      </c>
      <c r="N33" s="118">
        <v>0</v>
      </c>
      <c r="O33" s="119">
        <v>0</v>
      </c>
      <c r="P33" s="118">
        <v>0</v>
      </c>
      <c r="Q33" s="119">
        <v>0</v>
      </c>
      <c r="R33" s="118">
        <v>0</v>
      </c>
      <c r="S33" s="119">
        <v>0</v>
      </c>
      <c r="T33" s="118">
        <v>0</v>
      </c>
      <c r="U33" s="119">
        <v>0</v>
      </c>
      <c r="V33" s="118">
        <v>0</v>
      </c>
      <c r="W33" s="119">
        <v>0</v>
      </c>
      <c r="X33" s="118">
        <v>0</v>
      </c>
      <c r="Y33" s="119">
        <v>0</v>
      </c>
      <c r="Z33" s="118">
        <v>0</v>
      </c>
      <c r="AA33" s="119">
        <v>0</v>
      </c>
      <c r="AB33" s="118">
        <v>0</v>
      </c>
      <c r="AC33" s="119">
        <v>0</v>
      </c>
      <c r="AD33" s="118">
        <v>0</v>
      </c>
      <c r="AE33" s="119">
        <v>0</v>
      </c>
      <c r="AF33" s="118">
        <v>0</v>
      </c>
      <c r="AG33" s="119">
        <v>0</v>
      </c>
      <c r="AH33" s="118">
        <v>0</v>
      </c>
      <c r="AI33" s="119">
        <v>0</v>
      </c>
      <c r="AJ33" s="118">
        <v>0</v>
      </c>
      <c r="AK33" s="119">
        <v>0</v>
      </c>
      <c r="AL33" s="118">
        <v>0</v>
      </c>
      <c r="AM33" s="119">
        <v>0</v>
      </c>
      <c r="AN33" s="118">
        <v>0</v>
      </c>
      <c r="AO33" s="119"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127457</v>
      </c>
      <c r="E34" s="38">
        <f t="shared" si="5"/>
        <v>323740.78000000003</v>
      </c>
      <c r="F34" s="60">
        <f>'TIE-OUT'!X34+RECLASS!V34</f>
        <v>0</v>
      </c>
      <c r="G34" s="38">
        <f>'TIE-OUT'!Y34+RECLASS!W34</f>
        <v>0</v>
      </c>
      <c r="H34" s="118">
        <v>0</v>
      </c>
      <c r="I34" s="118">
        <v>0</v>
      </c>
      <c r="J34" s="118">
        <v>0</v>
      </c>
      <c r="K34" s="119">
        <v>0</v>
      </c>
      <c r="L34" s="118">
        <v>0</v>
      </c>
      <c r="M34" s="119">
        <v>0</v>
      </c>
      <c r="N34" s="118">
        <v>0</v>
      </c>
      <c r="O34" s="119">
        <v>0</v>
      </c>
      <c r="P34" s="118">
        <v>0</v>
      </c>
      <c r="Q34" s="119">
        <v>0</v>
      </c>
      <c r="R34" s="118">
        <v>127457</v>
      </c>
      <c r="S34" s="119">
        <v>323740.78000000003</v>
      </c>
      <c r="T34" s="118">
        <v>0</v>
      </c>
      <c r="U34" s="119">
        <v>0</v>
      </c>
      <c r="V34" s="118">
        <v>0</v>
      </c>
      <c r="W34" s="119">
        <v>0</v>
      </c>
      <c r="X34" s="118">
        <v>0</v>
      </c>
      <c r="Y34" s="119">
        <v>0</v>
      </c>
      <c r="Z34" s="118">
        <v>0</v>
      </c>
      <c r="AA34" s="119">
        <v>0</v>
      </c>
      <c r="AB34" s="118">
        <v>0</v>
      </c>
      <c r="AC34" s="119">
        <v>0</v>
      </c>
      <c r="AD34" s="118">
        <v>0</v>
      </c>
      <c r="AE34" s="119">
        <v>0</v>
      </c>
      <c r="AF34" s="118">
        <v>0</v>
      </c>
      <c r="AG34" s="119">
        <v>0</v>
      </c>
      <c r="AH34" s="118">
        <v>0</v>
      </c>
      <c r="AI34" s="119">
        <v>0</v>
      </c>
      <c r="AJ34" s="118">
        <v>0</v>
      </c>
      <c r="AK34" s="119">
        <v>0</v>
      </c>
      <c r="AL34" s="118">
        <v>0</v>
      </c>
      <c r="AM34" s="119">
        <v>0</v>
      </c>
      <c r="AN34" s="118">
        <v>0</v>
      </c>
      <c r="AO34" s="119"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'TIE-OUT'!X35+RECLASS!V35</f>
        <v>0</v>
      </c>
      <c r="G35" s="82">
        <f>'TIE-OUT'!Y35+RECLASS!W35</f>
        <v>0</v>
      </c>
      <c r="H35" s="118">
        <v>0</v>
      </c>
      <c r="I35" s="118">
        <v>0</v>
      </c>
      <c r="J35" s="118">
        <v>0</v>
      </c>
      <c r="K35" s="119">
        <v>0</v>
      </c>
      <c r="L35" s="118">
        <v>0</v>
      </c>
      <c r="M35" s="119">
        <v>0</v>
      </c>
      <c r="N35" s="118">
        <v>0</v>
      </c>
      <c r="O35" s="119">
        <v>0</v>
      </c>
      <c r="P35" s="118">
        <v>0</v>
      </c>
      <c r="Q35" s="119">
        <v>0</v>
      </c>
      <c r="R35" s="118">
        <v>0</v>
      </c>
      <c r="S35" s="119">
        <v>0</v>
      </c>
      <c r="T35" s="118">
        <v>0</v>
      </c>
      <c r="U35" s="119">
        <v>0</v>
      </c>
      <c r="V35" s="118">
        <v>0</v>
      </c>
      <c r="W35" s="119">
        <v>0</v>
      </c>
      <c r="X35" s="118">
        <v>0</v>
      </c>
      <c r="Y35" s="119">
        <v>0</v>
      </c>
      <c r="Z35" s="118">
        <v>0</v>
      </c>
      <c r="AA35" s="119">
        <v>0</v>
      </c>
      <c r="AB35" s="118">
        <v>0</v>
      </c>
      <c r="AC35" s="119">
        <v>0</v>
      </c>
      <c r="AD35" s="118">
        <v>0</v>
      </c>
      <c r="AE35" s="119">
        <v>0</v>
      </c>
      <c r="AF35" s="118">
        <v>0</v>
      </c>
      <c r="AG35" s="119">
        <v>0</v>
      </c>
      <c r="AH35" s="118">
        <v>0</v>
      </c>
      <c r="AI35" s="119">
        <v>0</v>
      </c>
      <c r="AJ35" s="118">
        <v>0</v>
      </c>
      <c r="AK35" s="119">
        <v>0</v>
      </c>
      <c r="AL35" s="118">
        <v>0</v>
      </c>
      <c r="AM35" s="119">
        <v>0</v>
      </c>
      <c r="AN35" s="118">
        <v>0</v>
      </c>
      <c r="AO35" s="119"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-122017</v>
      </c>
      <c r="E36" s="39">
        <f t="shared" si="6"/>
        <v>-309923.45999999996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61">
        <f t="shared" si="6"/>
        <v>0</v>
      </c>
      <c r="J36" s="61">
        <f t="shared" si="6"/>
        <v>448185</v>
      </c>
      <c r="K36" s="39">
        <f t="shared" si="6"/>
        <v>1138390</v>
      </c>
      <c r="L36" s="61">
        <f>SUM(L32:L35)</f>
        <v>-525577</v>
      </c>
      <c r="M36" s="39">
        <f>SUM(M32:M35)</f>
        <v>-1334966</v>
      </c>
      <c r="N36" s="61">
        <f t="shared" si="6"/>
        <v>26274</v>
      </c>
      <c r="O36" s="39">
        <f t="shared" si="6"/>
        <v>66736</v>
      </c>
      <c r="P36" s="61">
        <f t="shared" si="6"/>
        <v>14020</v>
      </c>
      <c r="Q36" s="39">
        <f t="shared" si="6"/>
        <v>35610.800000000003</v>
      </c>
      <c r="R36" s="61">
        <f t="shared" si="6"/>
        <v>156488</v>
      </c>
      <c r="S36" s="39">
        <f t="shared" si="6"/>
        <v>397479.52</v>
      </c>
      <c r="T36" s="61">
        <f t="shared" si="6"/>
        <v>-241407</v>
      </c>
      <c r="U36" s="39">
        <f t="shared" si="6"/>
        <v>-613173.78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9497858</v>
      </c>
      <c r="E39" s="38">
        <f t="shared" si="7"/>
        <v>25005960.899999999</v>
      </c>
      <c r="F39" s="64">
        <f>'TIE-OUT'!X39+RECLASS!V39</f>
        <v>0</v>
      </c>
      <c r="G39" s="68">
        <f>'TIE-OUT'!Y39+RECLASS!W39</f>
        <v>0</v>
      </c>
      <c r="H39" s="118">
        <v>0</v>
      </c>
      <c r="I39" s="118">
        <v>0</v>
      </c>
      <c r="J39" s="118">
        <v>9497858</v>
      </c>
      <c r="K39" s="119">
        <v>24743820</v>
      </c>
      <c r="L39" s="118">
        <v>0</v>
      </c>
      <c r="M39" s="119">
        <v>0</v>
      </c>
      <c r="N39" s="118">
        <v>-5</v>
      </c>
      <c r="O39" s="119">
        <v>-13</v>
      </c>
      <c r="P39" s="118">
        <v>5</v>
      </c>
      <c r="Q39" s="119">
        <v>262153.90000000002</v>
      </c>
      <c r="R39" s="118">
        <v>0</v>
      </c>
      <c r="S39" s="119">
        <v>0</v>
      </c>
      <c r="T39" s="118">
        <v>0</v>
      </c>
      <c r="U39" s="119">
        <v>0</v>
      </c>
      <c r="V39" s="118">
        <v>0</v>
      </c>
      <c r="W39" s="119">
        <v>0</v>
      </c>
      <c r="X39" s="118">
        <v>0</v>
      </c>
      <c r="Y39" s="119">
        <v>0</v>
      </c>
      <c r="Z39" s="118">
        <v>0</v>
      </c>
      <c r="AA39" s="119">
        <v>0</v>
      </c>
      <c r="AB39" s="118">
        <v>0</v>
      </c>
      <c r="AC39" s="119">
        <v>0</v>
      </c>
      <c r="AD39" s="118">
        <v>0</v>
      </c>
      <c r="AE39" s="119">
        <v>0</v>
      </c>
      <c r="AF39" s="118">
        <v>0</v>
      </c>
      <c r="AG39" s="119">
        <v>0</v>
      </c>
      <c r="AH39" s="118">
        <v>0</v>
      </c>
      <c r="AI39" s="119">
        <v>0</v>
      </c>
      <c r="AJ39" s="118">
        <v>0</v>
      </c>
      <c r="AK39" s="119">
        <v>0</v>
      </c>
      <c r="AL39" s="118">
        <v>0</v>
      </c>
      <c r="AM39" s="119">
        <v>0</v>
      </c>
      <c r="AN39" s="118">
        <v>0</v>
      </c>
      <c r="AO39" s="119"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'TIE-OUT'!X40+RECLASS!V40</f>
        <v>0</v>
      </c>
      <c r="G40" s="38">
        <f>'TIE-OUT'!Y40+RECLASS!W40</f>
        <v>0</v>
      </c>
      <c r="H40" s="118">
        <v>0</v>
      </c>
      <c r="I40" s="118">
        <v>0</v>
      </c>
      <c r="J40" s="118">
        <v>0</v>
      </c>
      <c r="K40" s="119">
        <v>0</v>
      </c>
      <c r="L40" s="118">
        <v>0</v>
      </c>
      <c r="M40" s="119">
        <v>0</v>
      </c>
      <c r="N40" s="118">
        <v>0</v>
      </c>
      <c r="O40" s="119">
        <v>0</v>
      </c>
      <c r="P40" s="118">
        <v>0</v>
      </c>
      <c r="Q40" s="119">
        <v>0</v>
      </c>
      <c r="R40" s="118">
        <v>0</v>
      </c>
      <c r="S40" s="119">
        <v>0</v>
      </c>
      <c r="T40" s="118">
        <v>0</v>
      </c>
      <c r="U40" s="119">
        <v>0</v>
      </c>
      <c r="V40" s="118">
        <v>0</v>
      </c>
      <c r="W40" s="119">
        <v>0</v>
      </c>
      <c r="X40" s="118">
        <v>0</v>
      </c>
      <c r="Y40" s="119">
        <v>0</v>
      </c>
      <c r="Z40" s="118">
        <v>0</v>
      </c>
      <c r="AA40" s="119">
        <v>0</v>
      </c>
      <c r="AB40" s="118">
        <v>0</v>
      </c>
      <c r="AC40" s="119">
        <v>0</v>
      </c>
      <c r="AD40" s="118">
        <v>0</v>
      </c>
      <c r="AE40" s="119">
        <v>0</v>
      </c>
      <c r="AF40" s="118">
        <v>0</v>
      </c>
      <c r="AG40" s="119">
        <v>0</v>
      </c>
      <c r="AH40" s="118">
        <v>0</v>
      </c>
      <c r="AI40" s="119">
        <v>0</v>
      </c>
      <c r="AJ40" s="118">
        <v>0</v>
      </c>
      <c r="AK40" s="119">
        <v>0</v>
      </c>
      <c r="AL40" s="118">
        <v>0</v>
      </c>
      <c r="AM40" s="119">
        <v>0</v>
      </c>
      <c r="AN40" s="118">
        <v>0</v>
      </c>
      <c r="AO40" s="119"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'TIE-OUT'!X41+RECLASS!V41</f>
        <v>0</v>
      </c>
      <c r="G41" s="82">
        <f>'TIE-OUT'!Y41+RECLASS!W41</f>
        <v>0</v>
      </c>
      <c r="H41" s="118">
        <v>0</v>
      </c>
      <c r="I41" s="118">
        <v>0</v>
      </c>
      <c r="J41" s="118">
        <v>0</v>
      </c>
      <c r="K41" s="215">
        <v>0</v>
      </c>
      <c r="L41" s="118">
        <v>0</v>
      </c>
      <c r="M41" s="215">
        <v>0</v>
      </c>
      <c r="N41" s="118">
        <v>0</v>
      </c>
      <c r="O41" s="119">
        <v>0</v>
      </c>
      <c r="P41" s="118">
        <v>0</v>
      </c>
      <c r="Q41" s="119">
        <v>0</v>
      </c>
      <c r="R41" s="118">
        <v>0</v>
      </c>
      <c r="S41" s="119">
        <v>0</v>
      </c>
      <c r="T41" s="118">
        <v>0</v>
      </c>
      <c r="U41" s="119">
        <v>0</v>
      </c>
      <c r="V41" s="118">
        <v>0</v>
      </c>
      <c r="W41" s="119">
        <v>0</v>
      </c>
      <c r="X41" s="118">
        <v>0</v>
      </c>
      <c r="Y41" s="119">
        <v>0</v>
      </c>
      <c r="Z41" s="118">
        <v>0</v>
      </c>
      <c r="AA41" s="119">
        <v>0</v>
      </c>
      <c r="AB41" s="118">
        <v>0</v>
      </c>
      <c r="AC41" s="119">
        <v>0</v>
      </c>
      <c r="AD41" s="118">
        <v>0</v>
      </c>
      <c r="AE41" s="119">
        <v>0</v>
      </c>
      <c r="AF41" s="118">
        <v>0</v>
      </c>
      <c r="AG41" s="119">
        <v>0</v>
      </c>
      <c r="AH41" s="118">
        <v>0</v>
      </c>
      <c r="AI41" s="119">
        <v>0</v>
      </c>
      <c r="AJ41" s="118">
        <v>0</v>
      </c>
      <c r="AK41" s="119">
        <v>0</v>
      </c>
      <c r="AL41" s="118">
        <v>0</v>
      </c>
      <c r="AM41" s="119">
        <v>0</v>
      </c>
      <c r="AN41" s="118">
        <v>0</v>
      </c>
      <c r="AO41" s="119"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61">
        <f t="shared" si="8"/>
        <v>0</v>
      </c>
      <c r="J42" s="61">
        <f t="shared" si="8"/>
        <v>0</v>
      </c>
      <c r="K42" s="39">
        <f t="shared" si="8"/>
        <v>0</v>
      </c>
      <c r="L42" s="61">
        <f>SUM(L40:L41)</f>
        <v>0</v>
      </c>
      <c r="M42" s="39">
        <f>SUM(M40:M41)</f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9497858</v>
      </c>
      <c r="E43" s="39">
        <f t="shared" si="9"/>
        <v>25005960.899999999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61">
        <f t="shared" si="9"/>
        <v>0</v>
      </c>
      <c r="J43" s="61">
        <f t="shared" si="9"/>
        <v>9497858</v>
      </c>
      <c r="K43" s="39">
        <f t="shared" si="9"/>
        <v>24743820</v>
      </c>
      <c r="L43" s="61">
        <f>L42+L39</f>
        <v>0</v>
      </c>
      <c r="M43" s="39">
        <f>M42+M39</f>
        <v>0</v>
      </c>
      <c r="N43" s="61">
        <f t="shared" si="9"/>
        <v>-5</v>
      </c>
      <c r="O43" s="39">
        <f t="shared" si="9"/>
        <v>-13</v>
      </c>
      <c r="P43" s="61">
        <f t="shared" si="9"/>
        <v>5</v>
      </c>
      <c r="Q43" s="39">
        <f t="shared" si="9"/>
        <v>262153.90000000002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'TIE-OUT'!X45+RECLASS!V45</f>
        <v>0</v>
      </c>
      <c r="G45" s="68">
        <f>'TIE-OUT'!Y45+RECLASS!W45</f>
        <v>0</v>
      </c>
      <c r="H45" s="118">
        <v>0</v>
      </c>
      <c r="I45" s="118">
        <v>0</v>
      </c>
      <c r="J45" s="118">
        <v>0</v>
      </c>
      <c r="K45" s="119">
        <v>0</v>
      </c>
      <c r="L45" s="118">
        <v>0</v>
      </c>
      <c r="M45" s="119">
        <v>0</v>
      </c>
      <c r="N45" s="118">
        <v>0</v>
      </c>
      <c r="O45" s="119">
        <v>0</v>
      </c>
      <c r="P45" s="118">
        <v>0</v>
      </c>
      <c r="Q45" s="119">
        <v>0</v>
      </c>
      <c r="R45" s="118">
        <v>0</v>
      </c>
      <c r="S45" s="119">
        <v>0</v>
      </c>
      <c r="T45" s="118">
        <v>0</v>
      </c>
      <c r="U45" s="119">
        <v>0</v>
      </c>
      <c r="V45" s="118">
        <v>0</v>
      </c>
      <c r="W45" s="119">
        <v>0</v>
      </c>
      <c r="X45" s="118">
        <v>0</v>
      </c>
      <c r="Y45" s="119">
        <v>0</v>
      </c>
      <c r="Z45" s="118">
        <v>0</v>
      </c>
      <c r="AA45" s="119">
        <v>0</v>
      </c>
      <c r="AB45" s="118">
        <v>0</v>
      </c>
      <c r="AC45" s="119">
        <v>0</v>
      </c>
      <c r="AD45" s="118">
        <v>0</v>
      </c>
      <c r="AE45" s="119">
        <v>0</v>
      </c>
      <c r="AF45" s="118">
        <v>0</v>
      </c>
      <c r="AG45" s="119">
        <v>0</v>
      </c>
      <c r="AH45" s="118">
        <v>0</v>
      </c>
      <c r="AI45" s="119">
        <v>0</v>
      </c>
      <c r="AJ45" s="118">
        <v>0</v>
      </c>
      <c r="AK45" s="119">
        <v>0</v>
      </c>
      <c r="AL45" s="118">
        <v>0</v>
      </c>
      <c r="AM45" s="119">
        <v>0</v>
      </c>
      <c r="AN45" s="118">
        <v>0</v>
      </c>
      <c r="AO45" s="119"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'TIE-OUT'!X47+RECLASS!V47</f>
        <v>0</v>
      </c>
      <c r="G47" s="38">
        <f>'TIE-OUT'!Y47+RECLASS!W47</f>
        <v>0</v>
      </c>
      <c r="H47" s="118">
        <v>0</v>
      </c>
      <c r="I47" s="118">
        <v>0</v>
      </c>
      <c r="J47" s="118">
        <v>0</v>
      </c>
      <c r="K47" s="119">
        <v>0</v>
      </c>
      <c r="L47" s="118">
        <v>0</v>
      </c>
      <c r="M47" s="119">
        <v>0</v>
      </c>
      <c r="N47" s="118">
        <v>0</v>
      </c>
      <c r="O47" s="119">
        <v>0</v>
      </c>
      <c r="P47" s="118">
        <v>0</v>
      </c>
      <c r="Q47" s="119">
        <v>0</v>
      </c>
      <c r="R47" s="118">
        <v>0</v>
      </c>
      <c r="S47" s="119">
        <v>0</v>
      </c>
      <c r="T47" s="118">
        <v>0</v>
      </c>
      <c r="U47" s="119">
        <v>0</v>
      </c>
      <c r="V47" s="118">
        <v>0</v>
      </c>
      <c r="W47" s="119">
        <v>0</v>
      </c>
      <c r="X47" s="118">
        <v>0</v>
      </c>
      <c r="Y47" s="119">
        <v>0</v>
      </c>
      <c r="Z47" s="118">
        <v>0</v>
      </c>
      <c r="AA47" s="119">
        <v>0</v>
      </c>
      <c r="AB47" s="118">
        <v>0</v>
      </c>
      <c r="AC47" s="119">
        <v>0</v>
      </c>
      <c r="AD47" s="118">
        <v>0</v>
      </c>
      <c r="AE47" s="119">
        <v>0</v>
      </c>
      <c r="AF47" s="118">
        <v>0</v>
      </c>
      <c r="AG47" s="119">
        <v>0</v>
      </c>
      <c r="AH47" s="118">
        <v>0</v>
      </c>
      <c r="AI47" s="119">
        <v>0</v>
      </c>
      <c r="AJ47" s="118">
        <v>0</v>
      </c>
      <c r="AK47" s="119">
        <v>0</v>
      </c>
      <c r="AL47" s="118">
        <v>0</v>
      </c>
      <c r="AM47" s="119">
        <v>0</v>
      </c>
      <c r="AN47" s="118">
        <v>0</v>
      </c>
      <c r="AO47" s="119"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85472</v>
      </c>
      <c r="E49" s="38">
        <f>SUM(G49,I49,K49,M49,O49,Q49,S49,U49,W49,Y49,AA49,AC49,AE49)</f>
        <v>217099.71999999997</v>
      </c>
      <c r="F49" s="60">
        <f>'TIE-OUT'!X49+RECLASS!V49</f>
        <v>0</v>
      </c>
      <c r="G49" s="38">
        <f>'TIE-OUT'!Y49+RECLASS!W49</f>
        <v>0</v>
      </c>
      <c r="H49" s="118">
        <v>16095388</v>
      </c>
      <c r="I49" s="118">
        <v>40882286</v>
      </c>
      <c r="J49" s="118">
        <v>-16423147</v>
      </c>
      <c r="K49" s="119">
        <v>-41714793</v>
      </c>
      <c r="L49" s="118">
        <v>616617</v>
      </c>
      <c r="M49" s="119">
        <v>1566207</v>
      </c>
      <c r="N49" s="118">
        <v>-37704</v>
      </c>
      <c r="O49" s="119">
        <v>-95768</v>
      </c>
      <c r="P49" s="118">
        <v>12217</v>
      </c>
      <c r="Q49" s="119">
        <v>31031.18</v>
      </c>
      <c r="R49" s="118">
        <v>-344417</v>
      </c>
      <c r="S49" s="119">
        <v>-874819.18</v>
      </c>
      <c r="T49" s="118">
        <v>166518</v>
      </c>
      <c r="U49" s="119">
        <v>422955.72</v>
      </c>
      <c r="V49" s="118">
        <v>0</v>
      </c>
      <c r="W49" s="119">
        <v>0</v>
      </c>
      <c r="X49" s="118">
        <v>0</v>
      </c>
      <c r="Y49" s="119">
        <v>0</v>
      </c>
      <c r="Z49" s="118">
        <v>0</v>
      </c>
      <c r="AA49" s="119">
        <v>0</v>
      </c>
      <c r="AB49" s="118">
        <v>0</v>
      </c>
      <c r="AC49" s="119">
        <v>0</v>
      </c>
      <c r="AD49" s="118">
        <v>0</v>
      </c>
      <c r="AE49" s="119">
        <v>0</v>
      </c>
      <c r="AF49" s="118">
        <v>0</v>
      </c>
      <c r="AG49" s="119">
        <v>0</v>
      </c>
      <c r="AH49" s="118">
        <v>0</v>
      </c>
      <c r="AI49" s="119">
        <v>0</v>
      </c>
      <c r="AJ49" s="118">
        <v>0</v>
      </c>
      <c r="AK49" s="119">
        <v>0</v>
      </c>
      <c r="AL49" s="118">
        <v>0</v>
      </c>
      <c r="AM49" s="119">
        <v>0</v>
      </c>
      <c r="AN49" s="118">
        <v>0</v>
      </c>
      <c r="AO49" s="119"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'TIE-OUT'!X51+RECLASS!V51</f>
        <v>0</v>
      </c>
      <c r="G51" s="38">
        <f>'TIE-OUT'!Y51+RECLASS!W51</f>
        <v>0</v>
      </c>
      <c r="H51" s="118">
        <v>0</v>
      </c>
      <c r="I51" s="118">
        <v>0</v>
      </c>
      <c r="J51" s="118">
        <v>0</v>
      </c>
      <c r="K51" s="119">
        <v>0</v>
      </c>
      <c r="L51" s="118">
        <v>0</v>
      </c>
      <c r="M51" s="119">
        <v>0</v>
      </c>
      <c r="N51" s="118">
        <v>0</v>
      </c>
      <c r="O51" s="119">
        <v>0</v>
      </c>
      <c r="P51" s="118">
        <v>0</v>
      </c>
      <c r="Q51" s="119">
        <v>0</v>
      </c>
      <c r="R51" s="118">
        <v>0</v>
      </c>
      <c r="S51" s="119">
        <v>0</v>
      </c>
      <c r="T51" s="118">
        <v>0</v>
      </c>
      <c r="U51" s="119">
        <v>0</v>
      </c>
      <c r="V51" s="118">
        <v>0</v>
      </c>
      <c r="W51" s="119">
        <v>0</v>
      </c>
      <c r="X51" s="118">
        <v>0</v>
      </c>
      <c r="Y51" s="119">
        <v>0</v>
      </c>
      <c r="Z51" s="118">
        <v>0</v>
      </c>
      <c r="AA51" s="119">
        <v>0</v>
      </c>
      <c r="AB51" s="118">
        <v>0</v>
      </c>
      <c r="AC51" s="119">
        <v>0</v>
      </c>
      <c r="AD51" s="118">
        <v>0</v>
      </c>
      <c r="AE51" s="119">
        <v>0</v>
      </c>
      <c r="AF51" s="118">
        <v>0</v>
      </c>
      <c r="AG51" s="119">
        <v>0</v>
      </c>
      <c r="AH51" s="118">
        <v>0</v>
      </c>
      <c r="AI51" s="119">
        <v>0</v>
      </c>
      <c r="AJ51" s="118">
        <v>0</v>
      </c>
      <c r="AK51" s="119">
        <v>0</v>
      </c>
      <c r="AL51" s="118">
        <v>0</v>
      </c>
      <c r="AM51" s="119">
        <v>0</v>
      </c>
      <c r="AN51" s="118">
        <v>0</v>
      </c>
      <c r="AO51" s="119"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-315272</v>
      </c>
      <c r="E54" s="38">
        <f>SUM(G54,I54,K54,M54,O54,Q54,S54,U54,W54,Y54,AA54,AC54,AE54)</f>
        <v>-1324433.2200000002</v>
      </c>
      <c r="F54" s="64">
        <f>'TIE-OUT'!X54+RECLASS!V54</f>
        <v>0</v>
      </c>
      <c r="G54" s="68">
        <f>'TIE-OUT'!Y54+RECLASS!W54</f>
        <v>-1293893</v>
      </c>
      <c r="H54" s="118">
        <v>0</v>
      </c>
      <c r="I54" s="118">
        <v>0</v>
      </c>
      <c r="J54" s="118">
        <v>0</v>
      </c>
      <c r="K54" s="215">
        <v>-172000</v>
      </c>
      <c r="L54" s="118">
        <v>0</v>
      </c>
      <c r="M54" s="215">
        <v>153365</v>
      </c>
      <c r="N54" s="118">
        <v>0</v>
      </c>
      <c r="O54" s="119">
        <v>0</v>
      </c>
      <c r="P54" s="118">
        <v>-533046</v>
      </c>
      <c r="Q54" s="119">
        <v>-10298.6</v>
      </c>
      <c r="R54" s="118">
        <v>218528</v>
      </c>
      <c r="S54" s="119">
        <v>-1631.08</v>
      </c>
      <c r="T54" s="118">
        <v>-754</v>
      </c>
      <c r="U54" s="119">
        <v>24.46</v>
      </c>
      <c r="V54" s="118">
        <v>0</v>
      </c>
      <c r="W54" s="119">
        <v>0</v>
      </c>
      <c r="X54" s="118">
        <v>0</v>
      </c>
      <c r="Y54" s="119">
        <v>0</v>
      </c>
      <c r="Z54" s="118">
        <v>0</v>
      </c>
      <c r="AA54" s="119">
        <v>0</v>
      </c>
      <c r="AB54" s="118">
        <v>0</v>
      </c>
      <c r="AC54" s="119">
        <v>0</v>
      </c>
      <c r="AD54" s="118">
        <v>0</v>
      </c>
      <c r="AE54" s="119">
        <v>0</v>
      </c>
      <c r="AF54" s="118">
        <v>0</v>
      </c>
      <c r="AG54" s="119">
        <v>0</v>
      </c>
      <c r="AH54" s="118">
        <v>0</v>
      </c>
      <c r="AI54" s="119">
        <v>0</v>
      </c>
      <c r="AJ54" s="118">
        <v>0</v>
      </c>
      <c r="AK54" s="119">
        <v>0</v>
      </c>
      <c r="AL54" s="118">
        <v>0</v>
      </c>
      <c r="AM54" s="119">
        <v>0</v>
      </c>
      <c r="AN54" s="118">
        <v>0</v>
      </c>
      <c r="AO54" s="119"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33504</v>
      </c>
      <c r="F55" s="81">
        <f>'TIE-OUT'!X55+RECLASS!V55</f>
        <v>0</v>
      </c>
      <c r="G55" s="82">
        <f>'TIE-OUT'!Y55+RECLASS!W55</f>
        <v>93300</v>
      </c>
      <c r="H55" s="118">
        <v>0</v>
      </c>
      <c r="I55" s="118">
        <v>0</v>
      </c>
      <c r="J55" s="118">
        <v>0</v>
      </c>
      <c r="K55" s="119">
        <v>0</v>
      </c>
      <c r="L55" s="118">
        <v>0</v>
      </c>
      <c r="M55" s="215">
        <f>-112862-72859</f>
        <v>-185721</v>
      </c>
      <c r="N55" s="118">
        <v>0</v>
      </c>
      <c r="O55" s="139">
        <v>125925</v>
      </c>
      <c r="P55" s="118">
        <v>0</v>
      </c>
      <c r="Q55" s="119">
        <v>0</v>
      </c>
      <c r="R55" s="118">
        <v>0</v>
      </c>
      <c r="S55" s="119">
        <v>0</v>
      </c>
      <c r="T55" s="118">
        <v>0</v>
      </c>
      <c r="U55" s="119">
        <v>0</v>
      </c>
      <c r="V55" s="118">
        <v>0</v>
      </c>
      <c r="W55" s="119">
        <v>0</v>
      </c>
      <c r="X55" s="118">
        <v>0</v>
      </c>
      <c r="Y55" s="119">
        <v>0</v>
      </c>
      <c r="Z55" s="118">
        <v>0</v>
      </c>
      <c r="AA55" s="119">
        <v>0</v>
      </c>
      <c r="AB55" s="118">
        <v>0</v>
      </c>
      <c r="AC55" s="119">
        <v>0</v>
      </c>
      <c r="AD55" s="118">
        <v>0</v>
      </c>
      <c r="AE55" s="119">
        <v>0</v>
      </c>
      <c r="AF55" s="118">
        <v>0</v>
      </c>
      <c r="AG55" s="119">
        <v>0</v>
      </c>
      <c r="AH55" s="118">
        <v>0</v>
      </c>
      <c r="AI55" s="119">
        <v>0</v>
      </c>
      <c r="AJ55" s="118">
        <v>0</v>
      </c>
      <c r="AK55" s="119">
        <v>0</v>
      </c>
      <c r="AL55" s="118">
        <v>0</v>
      </c>
      <c r="AM55" s="119">
        <v>0</v>
      </c>
      <c r="AN55" s="118">
        <v>0</v>
      </c>
      <c r="AO55" s="119"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-315272</v>
      </c>
      <c r="E56" s="39">
        <f t="shared" si="10"/>
        <v>-1290929.2200000002</v>
      </c>
      <c r="F56" s="61">
        <f t="shared" si="10"/>
        <v>0</v>
      </c>
      <c r="G56" s="39">
        <f t="shared" si="10"/>
        <v>-1200593</v>
      </c>
      <c r="H56" s="61">
        <f t="shared" si="10"/>
        <v>0</v>
      </c>
      <c r="I56" s="61">
        <f t="shared" si="10"/>
        <v>0</v>
      </c>
      <c r="J56" s="61">
        <f t="shared" si="10"/>
        <v>0</v>
      </c>
      <c r="K56" s="39">
        <f t="shared" si="10"/>
        <v>-172000</v>
      </c>
      <c r="L56" s="61">
        <f>SUM(L54:L55)</f>
        <v>0</v>
      </c>
      <c r="M56" s="39">
        <f>SUM(M54:M55)</f>
        <v>-32356</v>
      </c>
      <c r="N56" s="61">
        <f t="shared" si="10"/>
        <v>0</v>
      </c>
      <c r="O56" s="39">
        <f t="shared" si="10"/>
        <v>125925</v>
      </c>
      <c r="P56" s="61">
        <f t="shared" si="10"/>
        <v>-533046</v>
      </c>
      <c r="Q56" s="39">
        <f t="shared" si="10"/>
        <v>-10298.6</v>
      </c>
      <c r="R56" s="61">
        <f t="shared" si="10"/>
        <v>218528</v>
      </c>
      <c r="S56" s="39">
        <f t="shared" si="10"/>
        <v>-1631.08</v>
      </c>
      <c r="T56" s="61">
        <f t="shared" si="10"/>
        <v>-754</v>
      </c>
      <c r="U56" s="39">
        <f t="shared" si="10"/>
        <v>24.46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'TIE-OUT'!X59+RECLASS!V59</f>
        <v>0</v>
      </c>
      <c r="G59" s="68">
        <f>'TIE-OUT'!Y59+RECLASS!W59</f>
        <v>0</v>
      </c>
      <c r="H59" s="118">
        <v>0</v>
      </c>
      <c r="I59" s="118">
        <v>0</v>
      </c>
      <c r="J59" s="118">
        <v>0</v>
      </c>
      <c r="K59" s="119">
        <v>0</v>
      </c>
      <c r="L59" s="118">
        <v>0</v>
      </c>
      <c r="M59" s="119">
        <v>0</v>
      </c>
      <c r="N59" s="118">
        <v>0</v>
      </c>
      <c r="O59" s="119">
        <v>0</v>
      </c>
      <c r="P59" s="118">
        <v>0</v>
      </c>
      <c r="Q59" s="119">
        <v>0</v>
      </c>
      <c r="R59" s="118">
        <v>0</v>
      </c>
      <c r="S59" s="119">
        <v>0</v>
      </c>
      <c r="T59" s="118">
        <v>0</v>
      </c>
      <c r="U59" s="119">
        <v>0</v>
      </c>
      <c r="V59" s="118">
        <v>0</v>
      </c>
      <c r="W59" s="119">
        <v>0</v>
      </c>
      <c r="X59" s="118">
        <v>0</v>
      </c>
      <c r="Y59" s="119">
        <v>0</v>
      </c>
      <c r="Z59" s="118">
        <v>0</v>
      </c>
      <c r="AA59" s="119">
        <v>0</v>
      </c>
      <c r="AB59" s="118">
        <v>0</v>
      </c>
      <c r="AC59" s="119">
        <v>0</v>
      </c>
      <c r="AD59" s="118">
        <v>0</v>
      </c>
      <c r="AE59" s="119">
        <v>0</v>
      </c>
      <c r="AF59" s="118">
        <v>0</v>
      </c>
      <c r="AG59" s="119">
        <v>0</v>
      </c>
      <c r="AH59" s="118">
        <v>0</v>
      </c>
      <c r="AI59" s="119">
        <v>0</v>
      </c>
      <c r="AJ59" s="118">
        <v>0</v>
      </c>
      <c r="AK59" s="119">
        <v>0</v>
      </c>
      <c r="AL59" s="118">
        <v>0</v>
      </c>
      <c r="AM59" s="119">
        <v>0</v>
      </c>
      <c r="AN59" s="118">
        <v>0</v>
      </c>
      <c r="AO59" s="119"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'TIE-OUT'!X60+RECLASS!V60</f>
        <v>0</v>
      </c>
      <c r="G60" s="82">
        <f>'TIE-OUT'!Y60+RECLASS!W60</f>
        <v>0</v>
      </c>
      <c r="H60" s="118">
        <v>0</v>
      </c>
      <c r="I60" s="118">
        <f>123262-123262</f>
        <v>0</v>
      </c>
      <c r="J60" s="118">
        <v>0</v>
      </c>
      <c r="K60" s="119">
        <v>0</v>
      </c>
      <c r="L60" s="118">
        <v>0</v>
      </c>
      <c r="M60" s="119">
        <v>0</v>
      </c>
      <c r="N60" s="118">
        <v>0</v>
      </c>
      <c r="O60" s="119">
        <v>0</v>
      </c>
      <c r="P60" s="118">
        <v>0</v>
      </c>
      <c r="Q60" s="119">
        <v>0</v>
      </c>
      <c r="R60" s="118">
        <v>0</v>
      </c>
      <c r="S60" s="119">
        <v>0</v>
      </c>
      <c r="T60" s="118">
        <v>0</v>
      </c>
      <c r="U60" s="119">
        <v>0</v>
      </c>
      <c r="V60" s="118">
        <v>0</v>
      </c>
      <c r="W60" s="119">
        <v>0</v>
      </c>
      <c r="X60" s="118">
        <v>0</v>
      </c>
      <c r="Y60" s="119">
        <v>0</v>
      </c>
      <c r="Z60" s="118">
        <v>0</v>
      </c>
      <c r="AA60" s="119">
        <v>0</v>
      </c>
      <c r="AB60" s="118">
        <v>0</v>
      </c>
      <c r="AC60" s="119">
        <v>0</v>
      </c>
      <c r="AD60" s="118">
        <v>0</v>
      </c>
      <c r="AE60" s="119">
        <v>0</v>
      </c>
      <c r="AF60" s="118">
        <v>0</v>
      </c>
      <c r="AG60" s="119">
        <v>0</v>
      </c>
      <c r="AH60" s="118">
        <v>0</v>
      </c>
      <c r="AI60" s="119">
        <v>0</v>
      </c>
      <c r="AJ60" s="118">
        <v>0</v>
      </c>
      <c r="AK60" s="119">
        <v>0</v>
      </c>
      <c r="AL60" s="118">
        <v>0</v>
      </c>
      <c r="AM60" s="119">
        <v>0</v>
      </c>
      <c r="AN60" s="118">
        <v>0</v>
      </c>
      <c r="AO60" s="119"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61">
        <f t="shared" si="11"/>
        <v>0</v>
      </c>
      <c r="J61" s="61">
        <f t="shared" si="11"/>
        <v>0</v>
      </c>
      <c r="K61" s="39">
        <f t="shared" si="11"/>
        <v>0</v>
      </c>
      <c r="L61" s="61">
        <f>SUM(L59:L60)</f>
        <v>0</v>
      </c>
      <c r="M61" s="39">
        <f>SUM(M59:M60)</f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50000</v>
      </c>
      <c r="F64" s="64">
        <f>'TIE-OUT'!X64+RECLASS!V64</f>
        <v>0</v>
      </c>
      <c r="G64" s="68">
        <f>'TIE-OUT'!Y64+RECLASS!W64</f>
        <v>0</v>
      </c>
      <c r="H64" s="118">
        <v>0</v>
      </c>
      <c r="I64" s="118">
        <v>50000</v>
      </c>
      <c r="J64" s="118">
        <v>0</v>
      </c>
      <c r="K64" s="119">
        <v>0</v>
      </c>
      <c r="L64" s="118">
        <v>0</v>
      </c>
      <c r="M64" s="119">
        <v>0</v>
      </c>
      <c r="N64" s="118">
        <v>0</v>
      </c>
      <c r="O64" s="119">
        <v>0</v>
      </c>
      <c r="P64" s="118">
        <v>0</v>
      </c>
      <c r="Q64" s="119">
        <v>0</v>
      </c>
      <c r="R64" s="118">
        <v>0</v>
      </c>
      <c r="S64" s="119">
        <v>0</v>
      </c>
      <c r="T64" s="118">
        <v>0</v>
      </c>
      <c r="U64" s="119">
        <v>0</v>
      </c>
      <c r="V64" s="118">
        <v>0</v>
      </c>
      <c r="W64" s="119">
        <v>0</v>
      </c>
      <c r="X64" s="118">
        <v>0</v>
      </c>
      <c r="Y64" s="119">
        <v>0</v>
      </c>
      <c r="Z64" s="118">
        <v>0</v>
      </c>
      <c r="AA64" s="119">
        <v>0</v>
      </c>
      <c r="AB64" s="118">
        <v>0</v>
      </c>
      <c r="AC64" s="119">
        <v>0</v>
      </c>
      <c r="AD64" s="118">
        <v>0</v>
      </c>
      <c r="AE64" s="119">
        <v>0</v>
      </c>
      <c r="AF64" s="118">
        <v>0</v>
      </c>
      <c r="AG64" s="119">
        <v>0</v>
      </c>
      <c r="AH64" s="118">
        <v>0</v>
      </c>
      <c r="AI64" s="119">
        <v>0</v>
      </c>
      <c r="AJ64" s="118">
        <v>0</v>
      </c>
      <c r="AK64" s="119">
        <v>0</v>
      </c>
      <c r="AL64" s="118">
        <v>0</v>
      </c>
      <c r="AM64" s="119">
        <v>0</v>
      </c>
      <c r="AN64" s="118">
        <v>0</v>
      </c>
      <c r="AO64" s="119"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'TIE-OUT'!X65+RECLASS!V65</f>
        <v>0</v>
      </c>
      <c r="G65" s="82">
        <f>'TIE-OUT'!Y65+RECLASS!W65</f>
        <v>0</v>
      </c>
      <c r="H65" s="118">
        <v>0</v>
      </c>
      <c r="I65" s="118">
        <v>0</v>
      </c>
      <c r="J65" s="118">
        <v>0</v>
      </c>
      <c r="K65" s="119">
        <v>0</v>
      </c>
      <c r="L65" s="118">
        <v>0</v>
      </c>
      <c r="M65" s="119">
        <v>0</v>
      </c>
      <c r="N65" s="118">
        <v>0</v>
      </c>
      <c r="O65" s="119">
        <v>0</v>
      </c>
      <c r="P65" s="118">
        <v>0</v>
      </c>
      <c r="Q65" s="119">
        <v>0</v>
      </c>
      <c r="R65" s="118">
        <v>0</v>
      </c>
      <c r="S65" s="119">
        <v>0</v>
      </c>
      <c r="T65" s="118">
        <v>0</v>
      </c>
      <c r="U65" s="119">
        <v>0</v>
      </c>
      <c r="V65" s="118">
        <v>0</v>
      </c>
      <c r="W65" s="119">
        <v>0</v>
      </c>
      <c r="X65" s="118">
        <v>0</v>
      </c>
      <c r="Y65" s="119">
        <v>0</v>
      </c>
      <c r="Z65" s="118">
        <v>0</v>
      </c>
      <c r="AA65" s="119">
        <v>0</v>
      </c>
      <c r="AB65" s="118">
        <v>0</v>
      </c>
      <c r="AC65" s="119">
        <v>0</v>
      </c>
      <c r="AD65" s="118">
        <v>0</v>
      </c>
      <c r="AE65" s="119">
        <v>0</v>
      </c>
      <c r="AF65" s="118">
        <v>0</v>
      </c>
      <c r="AG65" s="119">
        <v>0</v>
      </c>
      <c r="AH65" s="118">
        <v>0</v>
      </c>
      <c r="AI65" s="119">
        <v>0</v>
      </c>
      <c r="AJ65" s="118">
        <v>0</v>
      </c>
      <c r="AK65" s="119">
        <v>0</v>
      </c>
      <c r="AL65" s="118">
        <v>0</v>
      </c>
      <c r="AM65" s="119">
        <v>0</v>
      </c>
      <c r="AN65" s="118">
        <v>0</v>
      </c>
      <c r="AO65" s="119"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50000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61">
        <f t="shared" si="12"/>
        <v>50000</v>
      </c>
      <c r="J66" s="61">
        <f t="shared" si="12"/>
        <v>0</v>
      </c>
      <c r="K66" s="39">
        <f t="shared" si="12"/>
        <v>0</v>
      </c>
      <c r="L66" s="61">
        <f>SUM(L64:L65)</f>
        <v>0</v>
      </c>
      <c r="M66" s="39">
        <f>SUM(M64:M65)</f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'TIE-OUT'!X70+RECLASS!V70</f>
        <v>0</v>
      </c>
      <c r="G70" s="68">
        <f>'TIE-OUT'!Y70+RECLASS!W70</f>
        <v>0</v>
      </c>
      <c r="H70" s="118">
        <v>0</v>
      </c>
      <c r="I70" s="118">
        <v>0</v>
      </c>
      <c r="J70" s="118">
        <v>0</v>
      </c>
      <c r="K70" s="119">
        <v>0</v>
      </c>
      <c r="L70" s="118">
        <v>0</v>
      </c>
      <c r="M70" s="119">
        <v>0</v>
      </c>
      <c r="N70" s="118">
        <v>0</v>
      </c>
      <c r="O70" s="119">
        <v>0</v>
      </c>
      <c r="P70" s="118">
        <v>0</v>
      </c>
      <c r="Q70" s="119">
        <v>0</v>
      </c>
      <c r="R70" s="118">
        <v>0</v>
      </c>
      <c r="S70" s="119">
        <v>0</v>
      </c>
      <c r="T70" s="118">
        <v>0</v>
      </c>
      <c r="U70" s="119">
        <v>0</v>
      </c>
      <c r="V70" s="118">
        <v>0</v>
      </c>
      <c r="W70" s="119">
        <v>0</v>
      </c>
      <c r="X70" s="118">
        <v>0</v>
      </c>
      <c r="Y70" s="119">
        <v>0</v>
      </c>
      <c r="Z70" s="118">
        <v>0</v>
      </c>
      <c r="AA70" s="119">
        <v>0</v>
      </c>
      <c r="AB70" s="118">
        <v>0</v>
      </c>
      <c r="AC70" s="119">
        <v>0</v>
      </c>
      <c r="AD70" s="118">
        <v>0</v>
      </c>
      <c r="AE70" s="119">
        <v>0</v>
      </c>
      <c r="AF70" s="118">
        <v>0</v>
      </c>
      <c r="AG70" s="119">
        <v>0</v>
      </c>
      <c r="AH70" s="118">
        <v>0</v>
      </c>
      <c r="AI70" s="119">
        <v>0</v>
      </c>
      <c r="AJ70" s="118">
        <v>0</v>
      </c>
      <c r="AK70" s="119">
        <v>0</v>
      </c>
      <c r="AL70" s="118">
        <v>0</v>
      </c>
      <c r="AM70" s="119">
        <v>0</v>
      </c>
      <c r="AN70" s="118">
        <v>0</v>
      </c>
      <c r="AO70" s="119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'TIE-OUT'!X71+RECLASS!V71</f>
        <v>0</v>
      </c>
      <c r="G71" s="82">
        <f>'TIE-OUT'!Y71+RECLASS!W71</f>
        <v>0</v>
      </c>
      <c r="H71" s="118">
        <v>0</v>
      </c>
      <c r="I71" s="118">
        <v>0</v>
      </c>
      <c r="J71" s="118">
        <v>0</v>
      </c>
      <c r="K71" s="119">
        <v>0</v>
      </c>
      <c r="L71" s="118">
        <v>0</v>
      </c>
      <c r="M71" s="119">
        <v>0</v>
      </c>
      <c r="N71" s="118">
        <v>0</v>
      </c>
      <c r="O71" s="119">
        <v>0</v>
      </c>
      <c r="P71" s="118">
        <v>0</v>
      </c>
      <c r="Q71" s="119">
        <v>0</v>
      </c>
      <c r="R71" s="118">
        <v>0</v>
      </c>
      <c r="S71" s="119">
        <v>0</v>
      </c>
      <c r="T71" s="118">
        <v>0</v>
      </c>
      <c r="U71" s="119">
        <v>0</v>
      </c>
      <c r="V71" s="118">
        <v>0</v>
      </c>
      <c r="W71" s="119">
        <v>0</v>
      </c>
      <c r="X71" s="118">
        <v>0</v>
      </c>
      <c r="Y71" s="119">
        <v>0</v>
      </c>
      <c r="Z71" s="118">
        <v>0</v>
      </c>
      <c r="AA71" s="119">
        <v>0</v>
      </c>
      <c r="AB71" s="118">
        <v>0</v>
      </c>
      <c r="AC71" s="119">
        <v>0</v>
      </c>
      <c r="AD71" s="118">
        <v>0</v>
      </c>
      <c r="AE71" s="119">
        <v>0</v>
      </c>
      <c r="AF71" s="118">
        <v>0</v>
      </c>
      <c r="AG71" s="119">
        <v>0</v>
      </c>
      <c r="AH71" s="118">
        <v>0</v>
      </c>
      <c r="AI71" s="119">
        <v>0</v>
      </c>
      <c r="AJ71" s="118">
        <v>0</v>
      </c>
      <c r="AK71" s="119">
        <v>0</v>
      </c>
      <c r="AL71" s="118">
        <v>0</v>
      </c>
      <c r="AM71" s="119">
        <v>0</v>
      </c>
      <c r="AN71" s="118">
        <v>0</v>
      </c>
      <c r="AO71" s="119"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0</v>
      </c>
      <c r="F72" s="61">
        <f t="shared" si="13"/>
        <v>0</v>
      </c>
      <c r="G72" s="39">
        <f t="shared" si="13"/>
        <v>0</v>
      </c>
      <c r="H72" s="61">
        <f t="shared" si="13"/>
        <v>0</v>
      </c>
      <c r="I72" s="61">
        <f t="shared" si="13"/>
        <v>0</v>
      </c>
      <c r="J72" s="61">
        <f t="shared" si="13"/>
        <v>0</v>
      </c>
      <c r="K72" s="39">
        <f t="shared" si="13"/>
        <v>0</v>
      </c>
      <c r="L72" s="61">
        <f>SUM(L70:L71)</f>
        <v>0</v>
      </c>
      <c r="M72" s="39">
        <f>SUM(M70:M71)</f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'TIE-OUT'!X73+RECLASS!V73</f>
        <v>0</v>
      </c>
      <c r="G73" s="60">
        <f>'TIE-OUT'!Y73+RECLASS!W73</f>
        <v>0</v>
      </c>
      <c r="H73" s="118">
        <v>0</v>
      </c>
      <c r="I73" s="118">
        <v>0</v>
      </c>
      <c r="J73" s="118">
        <v>0</v>
      </c>
      <c r="K73" s="119">
        <v>0</v>
      </c>
      <c r="L73" s="118">
        <v>0</v>
      </c>
      <c r="M73" s="119">
        <v>0</v>
      </c>
      <c r="N73" s="118">
        <v>0</v>
      </c>
      <c r="O73" s="119">
        <v>0</v>
      </c>
      <c r="P73" s="118">
        <v>0</v>
      </c>
      <c r="Q73" s="119">
        <v>0</v>
      </c>
      <c r="R73" s="118">
        <v>0</v>
      </c>
      <c r="S73" s="119">
        <v>0</v>
      </c>
      <c r="T73" s="118">
        <v>0</v>
      </c>
      <c r="U73" s="119">
        <v>0</v>
      </c>
      <c r="V73" s="118">
        <v>0</v>
      </c>
      <c r="W73" s="119">
        <v>0</v>
      </c>
      <c r="X73" s="118">
        <v>0</v>
      </c>
      <c r="Y73" s="119">
        <v>0</v>
      </c>
      <c r="Z73" s="118">
        <v>0</v>
      </c>
      <c r="AA73" s="119">
        <v>0</v>
      </c>
      <c r="AB73" s="118">
        <v>0</v>
      </c>
      <c r="AC73" s="119">
        <v>0</v>
      </c>
      <c r="AD73" s="118">
        <v>0</v>
      </c>
      <c r="AE73" s="119">
        <v>0</v>
      </c>
      <c r="AF73" s="118">
        <v>0</v>
      </c>
      <c r="AG73" s="119">
        <v>0</v>
      </c>
      <c r="AH73" s="118">
        <v>0</v>
      </c>
      <c r="AI73" s="119">
        <v>0</v>
      </c>
      <c r="AJ73" s="118">
        <v>0</v>
      </c>
      <c r="AK73" s="119">
        <v>0</v>
      </c>
      <c r="AL73" s="118">
        <v>0</v>
      </c>
      <c r="AM73" s="119">
        <v>0</v>
      </c>
      <c r="AN73" s="118">
        <v>0</v>
      </c>
      <c r="AO73" s="119"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676602.45000000019</v>
      </c>
      <c r="F74" s="60">
        <f>'TIE-OUT'!X74+RECLASS!V74</f>
        <v>0</v>
      </c>
      <c r="G74" s="60">
        <f>'TIE-OUT'!Y74+RECLASS!W74</f>
        <v>7986387.4100000001</v>
      </c>
      <c r="H74" s="118">
        <v>0</v>
      </c>
      <c r="I74" s="118">
        <v>0</v>
      </c>
      <c r="J74" s="118">
        <v>0</v>
      </c>
      <c r="K74" s="215">
        <f>-698-4761944-2007691-499927</f>
        <v>-7270260</v>
      </c>
      <c r="L74" s="118">
        <v>0</v>
      </c>
      <c r="M74" s="215">
        <v>-39524.959999999999</v>
      </c>
      <c r="N74" s="118">
        <v>0</v>
      </c>
      <c r="O74" s="119">
        <v>0</v>
      </c>
      <c r="P74" s="118">
        <v>0</v>
      </c>
      <c r="Q74" s="119">
        <v>0</v>
      </c>
      <c r="R74" s="118">
        <v>0</v>
      </c>
      <c r="S74" s="119">
        <v>0</v>
      </c>
      <c r="T74" s="118">
        <v>0</v>
      </c>
      <c r="U74" s="119">
        <v>0</v>
      </c>
      <c r="V74" s="118">
        <v>0</v>
      </c>
      <c r="W74" s="119">
        <v>0</v>
      </c>
      <c r="X74" s="118">
        <v>0</v>
      </c>
      <c r="Y74" s="119">
        <v>0</v>
      </c>
      <c r="Z74" s="118">
        <v>0</v>
      </c>
      <c r="AA74" s="119">
        <v>0</v>
      </c>
      <c r="AB74" s="118">
        <v>0</v>
      </c>
      <c r="AC74" s="119">
        <v>0</v>
      </c>
      <c r="AD74" s="118">
        <v>0</v>
      </c>
      <c r="AE74" s="119">
        <v>0</v>
      </c>
      <c r="AF74" s="118">
        <v>0</v>
      </c>
      <c r="AG74" s="119">
        <v>0</v>
      </c>
      <c r="AH74" s="118">
        <v>0</v>
      </c>
      <c r="AI74" s="119">
        <v>0</v>
      </c>
      <c r="AJ74" s="118">
        <v>0</v>
      </c>
      <c r="AK74" s="119">
        <v>0</v>
      </c>
      <c r="AL74" s="118">
        <v>0</v>
      </c>
      <c r="AM74" s="119">
        <v>0</v>
      </c>
      <c r="AN74" s="118">
        <v>0</v>
      </c>
      <c r="AO74" s="119"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'TIE-OUT'!X75+RECLASS!V75</f>
        <v>0</v>
      </c>
      <c r="G75" s="60">
        <f>'TIE-OUT'!Y75+RECLASS!W75</f>
        <v>0</v>
      </c>
      <c r="H75" s="118">
        <v>0</v>
      </c>
      <c r="I75" s="118">
        <v>0</v>
      </c>
      <c r="J75" s="118">
        <v>0</v>
      </c>
      <c r="K75" s="119">
        <v>0</v>
      </c>
      <c r="L75" s="118">
        <v>0</v>
      </c>
      <c r="M75" s="119">
        <v>0</v>
      </c>
      <c r="N75" s="118">
        <v>0</v>
      </c>
      <c r="O75" s="119">
        <v>0</v>
      </c>
      <c r="P75" s="118">
        <v>0</v>
      </c>
      <c r="Q75" s="119">
        <v>0</v>
      </c>
      <c r="R75" s="118">
        <v>0</v>
      </c>
      <c r="S75" s="119">
        <v>0</v>
      </c>
      <c r="T75" s="118">
        <v>0</v>
      </c>
      <c r="U75" s="119">
        <v>0</v>
      </c>
      <c r="V75" s="118">
        <v>0</v>
      </c>
      <c r="W75" s="119">
        <v>0</v>
      </c>
      <c r="X75" s="118">
        <v>0</v>
      </c>
      <c r="Y75" s="119">
        <v>0</v>
      </c>
      <c r="Z75" s="118">
        <v>0</v>
      </c>
      <c r="AA75" s="119">
        <v>0</v>
      </c>
      <c r="AB75" s="118">
        <v>0</v>
      </c>
      <c r="AC75" s="119">
        <v>0</v>
      </c>
      <c r="AD75" s="118">
        <v>0</v>
      </c>
      <c r="AE75" s="119">
        <v>0</v>
      </c>
      <c r="AF75" s="118">
        <v>0</v>
      </c>
      <c r="AG75" s="119">
        <v>0</v>
      </c>
      <c r="AH75" s="118">
        <v>0</v>
      </c>
      <c r="AI75" s="119">
        <v>0</v>
      </c>
      <c r="AJ75" s="118">
        <v>0</v>
      </c>
      <c r="AK75" s="119">
        <v>0</v>
      </c>
      <c r="AL75" s="118">
        <v>0</v>
      </c>
      <c r="AM75" s="119">
        <v>0</v>
      </c>
      <c r="AN75" s="118">
        <v>0</v>
      </c>
      <c r="AO75" s="119"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'TIE-OUT'!X76+RECLASS!V76</f>
        <v>0</v>
      </c>
      <c r="G76" s="60">
        <f>'TIE-OUT'!Y76+RECLASS!W76</f>
        <v>0</v>
      </c>
      <c r="H76" s="118">
        <v>0</v>
      </c>
      <c r="I76" s="118">
        <v>0</v>
      </c>
      <c r="J76" s="118">
        <v>0</v>
      </c>
      <c r="K76" s="119">
        <v>0</v>
      </c>
      <c r="L76" s="118">
        <v>0</v>
      </c>
      <c r="M76" s="119">
        <v>0</v>
      </c>
      <c r="N76" s="118">
        <v>0</v>
      </c>
      <c r="O76" s="119">
        <v>0</v>
      </c>
      <c r="P76" s="118">
        <v>0</v>
      </c>
      <c r="Q76" s="119">
        <v>0</v>
      </c>
      <c r="R76" s="118">
        <v>0</v>
      </c>
      <c r="S76" s="119">
        <v>0</v>
      </c>
      <c r="T76" s="118">
        <v>0</v>
      </c>
      <c r="U76" s="119">
        <v>0</v>
      </c>
      <c r="V76" s="118">
        <v>0</v>
      </c>
      <c r="W76" s="119">
        <v>0</v>
      </c>
      <c r="X76" s="118">
        <v>0</v>
      </c>
      <c r="Y76" s="119">
        <v>0</v>
      </c>
      <c r="Z76" s="118">
        <v>0</v>
      </c>
      <c r="AA76" s="119">
        <v>0</v>
      </c>
      <c r="AB76" s="118">
        <v>0</v>
      </c>
      <c r="AC76" s="119">
        <v>0</v>
      </c>
      <c r="AD76" s="118">
        <v>0</v>
      </c>
      <c r="AE76" s="119">
        <v>0</v>
      </c>
      <c r="AF76" s="118">
        <v>0</v>
      </c>
      <c r="AG76" s="119">
        <v>0</v>
      </c>
      <c r="AH76" s="118">
        <v>0</v>
      </c>
      <c r="AI76" s="119">
        <v>0</v>
      </c>
      <c r="AJ76" s="118">
        <v>0</v>
      </c>
      <c r="AK76" s="119">
        <v>0</v>
      </c>
      <c r="AL76" s="118">
        <v>0</v>
      </c>
      <c r="AM76" s="119">
        <v>0</v>
      </c>
      <c r="AN76" s="118">
        <v>0</v>
      </c>
      <c r="AO76" s="119"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-98300</v>
      </c>
      <c r="F77" s="60">
        <f>'TIE-OUT'!X77+RECLASS!V77</f>
        <v>0</v>
      </c>
      <c r="G77" s="60">
        <f>'TIE-OUT'!Y77+RECLASS!W77</f>
        <v>-98300</v>
      </c>
      <c r="H77" s="118">
        <v>0</v>
      </c>
      <c r="I77" s="118">
        <v>0</v>
      </c>
      <c r="J77" s="118">
        <v>0</v>
      </c>
      <c r="K77" s="119">
        <v>0</v>
      </c>
      <c r="L77" s="118">
        <v>0</v>
      </c>
      <c r="M77" s="119">
        <v>0</v>
      </c>
      <c r="N77" s="118">
        <v>0</v>
      </c>
      <c r="O77" s="119">
        <v>0</v>
      </c>
      <c r="P77" s="118">
        <v>0</v>
      </c>
      <c r="Q77" s="119">
        <v>0</v>
      </c>
      <c r="R77" s="118">
        <v>0</v>
      </c>
      <c r="S77" s="119">
        <v>0</v>
      </c>
      <c r="T77" s="118">
        <v>0</v>
      </c>
      <c r="U77" s="119">
        <v>0</v>
      </c>
      <c r="V77" s="118">
        <v>0</v>
      </c>
      <c r="W77" s="119">
        <v>0</v>
      </c>
      <c r="X77" s="118">
        <v>0</v>
      </c>
      <c r="Y77" s="119">
        <v>0</v>
      </c>
      <c r="Z77" s="118">
        <v>0</v>
      </c>
      <c r="AA77" s="119">
        <v>0</v>
      </c>
      <c r="AB77" s="118">
        <v>0</v>
      </c>
      <c r="AC77" s="119">
        <v>0</v>
      </c>
      <c r="AD77" s="118">
        <v>0</v>
      </c>
      <c r="AE77" s="119">
        <v>0</v>
      </c>
      <c r="AF77" s="118">
        <v>0</v>
      </c>
      <c r="AG77" s="119">
        <v>0</v>
      </c>
      <c r="AH77" s="118">
        <v>0</v>
      </c>
      <c r="AI77" s="119">
        <v>0</v>
      </c>
      <c r="AJ77" s="118">
        <v>0</v>
      </c>
      <c r="AK77" s="119">
        <v>0</v>
      </c>
      <c r="AL77" s="118">
        <v>0</v>
      </c>
      <c r="AM77" s="119">
        <v>0</v>
      </c>
      <c r="AN77" s="118">
        <v>0</v>
      </c>
      <c r="AO77" s="119"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'TIE-OUT'!X78+RECLASS!V78</f>
        <v>0</v>
      </c>
      <c r="G78" s="60">
        <f>'TIE-OUT'!Y78+RECLASS!W78</f>
        <v>0</v>
      </c>
      <c r="H78" s="118">
        <v>0</v>
      </c>
      <c r="I78" s="118">
        <v>0</v>
      </c>
      <c r="J78" s="118">
        <v>0</v>
      </c>
      <c r="K78" s="119">
        <v>0</v>
      </c>
      <c r="L78" s="118">
        <v>0</v>
      </c>
      <c r="M78" s="119">
        <v>0</v>
      </c>
      <c r="N78" s="118">
        <v>0</v>
      </c>
      <c r="O78" s="119">
        <v>0</v>
      </c>
      <c r="P78" s="118">
        <v>0</v>
      </c>
      <c r="Q78" s="119">
        <v>0</v>
      </c>
      <c r="R78" s="118">
        <v>0</v>
      </c>
      <c r="S78" s="119">
        <v>0</v>
      </c>
      <c r="T78" s="118">
        <v>0</v>
      </c>
      <c r="U78" s="119">
        <v>0</v>
      </c>
      <c r="V78" s="118">
        <v>0</v>
      </c>
      <c r="W78" s="119">
        <v>0</v>
      </c>
      <c r="X78" s="118">
        <v>0</v>
      </c>
      <c r="Y78" s="119">
        <v>0</v>
      </c>
      <c r="Z78" s="118">
        <v>0</v>
      </c>
      <c r="AA78" s="119">
        <v>0</v>
      </c>
      <c r="AB78" s="118">
        <v>0</v>
      </c>
      <c r="AC78" s="119">
        <v>0</v>
      </c>
      <c r="AD78" s="118">
        <v>0</v>
      </c>
      <c r="AE78" s="119">
        <v>0</v>
      </c>
      <c r="AF78" s="118">
        <v>0</v>
      </c>
      <c r="AG78" s="119">
        <v>0</v>
      </c>
      <c r="AH78" s="118">
        <v>0</v>
      </c>
      <c r="AI78" s="119">
        <v>0</v>
      </c>
      <c r="AJ78" s="118">
        <v>0</v>
      </c>
      <c r="AK78" s="119">
        <v>0</v>
      </c>
      <c r="AL78" s="118">
        <v>0</v>
      </c>
      <c r="AM78" s="119">
        <v>0</v>
      </c>
      <c r="AN78" s="118">
        <v>0</v>
      </c>
      <c r="AO78" s="119"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'TIE-OUT'!X79+RECLASS!V79</f>
        <v>0</v>
      </c>
      <c r="G79" s="60">
        <f>'TIE-OUT'!Y79+RECLASS!W79</f>
        <v>0</v>
      </c>
      <c r="H79" s="118">
        <v>0</v>
      </c>
      <c r="I79" s="118">
        <v>0</v>
      </c>
      <c r="J79" s="118">
        <v>0</v>
      </c>
      <c r="K79" s="119">
        <v>0</v>
      </c>
      <c r="L79" s="118">
        <v>0</v>
      </c>
      <c r="M79" s="119">
        <v>0</v>
      </c>
      <c r="N79" s="118">
        <v>0</v>
      </c>
      <c r="O79" s="119">
        <v>0</v>
      </c>
      <c r="P79" s="118">
        <v>0</v>
      </c>
      <c r="Q79" s="119">
        <v>0</v>
      </c>
      <c r="R79" s="118">
        <v>0</v>
      </c>
      <c r="S79" s="119">
        <v>0</v>
      </c>
      <c r="T79" s="118">
        <v>0</v>
      </c>
      <c r="U79" s="119">
        <v>0</v>
      </c>
      <c r="V79" s="118">
        <v>0</v>
      </c>
      <c r="W79" s="119">
        <v>0</v>
      </c>
      <c r="X79" s="118">
        <v>0</v>
      </c>
      <c r="Y79" s="119">
        <v>0</v>
      </c>
      <c r="Z79" s="118">
        <v>0</v>
      </c>
      <c r="AA79" s="119">
        <v>0</v>
      </c>
      <c r="AB79" s="118">
        <v>0</v>
      </c>
      <c r="AC79" s="119">
        <v>0</v>
      </c>
      <c r="AD79" s="118">
        <v>0</v>
      </c>
      <c r="AE79" s="119">
        <v>0</v>
      </c>
      <c r="AF79" s="118">
        <v>0</v>
      </c>
      <c r="AG79" s="119">
        <v>0</v>
      </c>
      <c r="AH79" s="118">
        <v>0</v>
      </c>
      <c r="AI79" s="119">
        <v>0</v>
      </c>
      <c r="AJ79" s="118">
        <v>0</v>
      </c>
      <c r="AK79" s="119">
        <v>0</v>
      </c>
      <c r="AL79" s="118">
        <v>0</v>
      </c>
      <c r="AM79" s="119">
        <v>0</v>
      </c>
      <c r="AN79" s="118">
        <v>0</v>
      </c>
      <c r="AO79" s="119"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'TIE-OUT'!X80+RECLASS!V80</f>
        <v>0</v>
      </c>
      <c r="G80" s="60">
        <f>'TIE-OUT'!Y80+RECLASS!W80</f>
        <v>0</v>
      </c>
      <c r="H80" s="118">
        <v>0</v>
      </c>
      <c r="I80" s="118">
        <v>0</v>
      </c>
      <c r="J80" s="118">
        <v>0</v>
      </c>
      <c r="K80" s="215">
        <v>0</v>
      </c>
      <c r="L80" s="118">
        <v>0</v>
      </c>
      <c r="M80" s="215">
        <v>0</v>
      </c>
      <c r="N80" s="118">
        <v>0</v>
      </c>
      <c r="O80" s="119">
        <v>0</v>
      </c>
      <c r="P80" s="118">
        <v>0</v>
      </c>
      <c r="Q80" s="119">
        <v>0</v>
      </c>
      <c r="R80" s="118">
        <v>0</v>
      </c>
      <c r="S80" s="119">
        <v>0</v>
      </c>
      <c r="T80" s="118">
        <v>0</v>
      </c>
      <c r="U80" s="119">
        <v>0</v>
      </c>
      <c r="V80" s="118">
        <v>0</v>
      </c>
      <c r="W80" s="119">
        <v>0</v>
      </c>
      <c r="X80" s="118">
        <v>0</v>
      </c>
      <c r="Y80" s="119">
        <v>0</v>
      </c>
      <c r="Z80" s="118">
        <v>0</v>
      </c>
      <c r="AA80" s="119">
        <v>0</v>
      </c>
      <c r="AB80" s="118">
        <v>0</v>
      </c>
      <c r="AC80" s="119">
        <v>0</v>
      </c>
      <c r="AD80" s="118">
        <v>0</v>
      </c>
      <c r="AE80" s="119">
        <v>0</v>
      </c>
      <c r="AF80" s="118">
        <v>0</v>
      </c>
      <c r="AG80" s="119">
        <v>0</v>
      </c>
      <c r="AH80" s="118">
        <v>0</v>
      </c>
      <c r="AI80" s="119">
        <v>0</v>
      </c>
      <c r="AJ80" s="118">
        <v>0</v>
      </c>
      <c r="AK80" s="119">
        <v>0</v>
      </c>
      <c r="AL80" s="118">
        <v>0</v>
      </c>
      <c r="AM80" s="119">
        <v>0</v>
      </c>
      <c r="AN80" s="118">
        <v>0</v>
      </c>
      <c r="AO80" s="119">
        <v>0</v>
      </c>
    </row>
    <row r="81" spans="1:43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'TIE-OUT'!X81+RECLASS!V81</f>
        <v>0</v>
      </c>
      <c r="G81" s="60">
        <f>'TIE-OUT'!Y81+RECLASS!W81</f>
        <v>0</v>
      </c>
      <c r="H81" s="118">
        <v>0</v>
      </c>
      <c r="I81" s="216">
        <v>0</v>
      </c>
      <c r="J81" s="118">
        <v>0</v>
      </c>
      <c r="K81" s="119">
        <v>0</v>
      </c>
      <c r="L81" s="118">
        <v>0</v>
      </c>
      <c r="M81" s="119">
        <v>0</v>
      </c>
      <c r="N81" s="118">
        <v>0</v>
      </c>
      <c r="O81" s="119">
        <v>0</v>
      </c>
      <c r="P81" s="118">
        <v>0</v>
      </c>
      <c r="Q81" s="119">
        <v>0</v>
      </c>
      <c r="R81" s="118">
        <v>0</v>
      </c>
      <c r="S81" s="119">
        <v>0</v>
      </c>
      <c r="T81" s="118">
        <v>0</v>
      </c>
      <c r="U81" s="119">
        <v>0</v>
      </c>
      <c r="V81" s="118">
        <v>0</v>
      </c>
      <c r="W81" s="119">
        <v>0</v>
      </c>
      <c r="X81" s="118">
        <v>0</v>
      </c>
      <c r="Y81" s="119">
        <v>0</v>
      </c>
      <c r="Z81" s="118">
        <v>0</v>
      </c>
      <c r="AA81" s="119">
        <v>0</v>
      </c>
      <c r="AB81" s="118">
        <v>0</v>
      </c>
      <c r="AC81" s="119">
        <v>0</v>
      </c>
      <c r="AD81" s="118">
        <v>0</v>
      </c>
      <c r="AE81" s="119">
        <v>0</v>
      </c>
      <c r="AF81" s="118">
        <v>0</v>
      </c>
      <c r="AG81" s="119">
        <v>0</v>
      </c>
      <c r="AH81" s="118">
        <v>0</v>
      </c>
      <c r="AI81" s="119">
        <v>0</v>
      </c>
      <c r="AJ81" s="118">
        <v>0</v>
      </c>
      <c r="AK81" s="119">
        <v>0</v>
      </c>
      <c r="AL81" s="118">
        <v>0</v>
      </c>
      <c r="AM81" s="119">
        <v>0</v>
      </c>
      <c r="AN81" s="118">
        <v>0</v>
      </c>
      <c r="AO81" s="119">
        <v>0</v>
      </c>
    </row>
    <row r="82" spans="1:43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2765197.7700000028</v>
      </c>
      <c r="F82" s="91">
        <f>F16+F24+F29+F36+F43+F45+F47+F49</f>
        <v>0</v>
      </c>
      <c r="G82" s="92">
        <f>SUM(G72:G81)+G16+G24+G29+G36+G43+G45+G47+G49+G51+G56+G61+G66</f>
        <v>2992879.04</v>
      </c>
      <c r="H82" s="91">
        <f>H16+H24+H29+H36+H43+H45+H47+H49</f>
        <v>0</v>
      </c>
      <c r="I82" s="92">
        <f>SUM(I72:I81)+I16+I24+I29+I36+I43+I45+I47+I49+I51+I56+I61+I66</f>
        <v>-2477299</v>
      </c>
      <c r="J82" s="91">
        <f>J16+J24+J29+J36+J43+J45+J47+J49</f>
        <v>0</v>
      </c>
      <c r="K82" s="110">
        <f>SUM(K72:K81)+K16+K24+K29+K36+K43+K45+K47+K49+K51+K56+K61+K66</f>
        <v>267341</v>
      </c>
      <c r="L82" s="91">
        <f>L16+L24+L29+L36+L43+L45+L47+L49</f>
        <v>0</v>
      </c>
      <c r="M82" s="110">
        <f>SUM(M72:M81)+M16+M24+M29+M36+M43+M45+M47+M49+M51+M56+M61+M66</f>
        <v>1755038.04</v>
      </c>
      <c r="N82" s="91">
        <f>N16+N24+N29+N36+N43+N45+N47+N49</f>
        <v>0</v>
      </c>
      <c r="O82" s="92">
        <f>SUM(O72:O81)+O16+O24+O29+O36+O43+O45+O47+O49+O51+O56+O61+O66</f>
        <v>122922</v>
      </c>
      <c r="P82" s="91">
        <f>P16+P24+P29+P36+P43+P45+P47+P49</f>
        <v>0</v>
      </c>
      <c r="Q82" s="92">
        <f>SUM(Q72:Q81)+Q16+Q24+Q29+Q36+Q43+Q45+Q47+Q49+Q51+Q56+Q61+Q66</f>
        <v>248618.19000000003</v>
      </c>
      <c r="R82" s="91">
        <f>R16+R24+R29+R36+R43+R45+R47+R49</f>
        <v>0</v>
      </c>
      <c r="S82" s="92">
        <f>SUM(S72:S81)+S16+S24+S29+S36+S43+S45+S47+S49+S51+S56+S61+S66</f>
        <v>-153097.48000000001</v>
      </c>
      <c r="T82" s="91">
        <f>T16+T24+T29+T36+T43+T45+T47+T49</f>
        <v>0</v>
      </c>
      <c r="U82" s="92">
        <f>SUM(U72:U81)+U16+U24+U29+U36+U43+U45+U47+U49+U51+U56+U61+U66</f>
        <v>8795.9799999999013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  <c r="AQ82" s="96"/>
    </row>
    <row r="83" spans="1:43" ht="13.5" thickTop="1" x14ac:dyDescent="0.2">
      <c r="A83" s="4"/>
      <c r="B83" s="3"/>
    </row>
    <row r="84" spans="1:43" x14ac:dyDescent="0.2">
      <c r="A84" s="4"/>
      <c r="B84" s="3"/>
    </row>
    <row r="85" spans="1:43" x14ac:dyDescent="0.2">
      <c r="A85" s="4" t="s">
        <v>170</v>
      </c>
      <c r="B85" s="3"/>
      <c r="F85" s="31"/>
      <c r="G85" s="31"/>
      <c r="H85" s="31"/>
      <c r="I85" s="31"/>
      <c r="K85"/>
    </row>
    <row r="86" spans="1:43" x14ac:dyDescent="0.2">
      <c r="A86" s="144"/>
      <c r="B86" s="3"/>
      <c r="C86" s="10" t="s">
        <v>166</v>
      </c>
      <c r="D86" s="145">
        <f t="shared" ref="D86:E88" si="15">SUM(F86,H86,J86,L86,N86,P86,R86,T86,V86,X86,Z86,AB86,AD86)</f>
        <v>0</v>
      </c>
      <c r="E86" s="146">
        <f t="shared" si="15"/>
        <v>1288000.3</v>
      </c>
      <c r="F86" s="145">
        <f>'TIE-OUT'!X86+RECLASS!V86</f>
        <v>0</v>
      </c>
      <c r="G86" s="146">
        <f>'TIE-OUT'!Y86+RECLASS!W86</f>
        <v>106137.63000000008</v>
      </c>
      <c r="H86" s="145">
        <v>0</v>
      </c>
      <c r="I86" s="216">
        <v>-158829</v>
      </c>
      <c r="J86" s="145">
        <v>0</v>
      </c>
      <c r="K86" s="145">
        <f>1340862+409408.67</f>
        <v>1750270.67</v>
      </c>
      <c r="L86" s="145">
        <v>0</v>
      </c>
      <c r="M86" s="145">
        <v>0</v>
      </c>
      <c r="N86" s="145">
        <v>0</v>
      </c>
      <c r="O86" s="145">
        <v>-409579</v>
      </c>
    </row>
    <row r="87" spans="1:43" x14ac:dyDescent="0.2">
      <c r="A87" s="144"/>
      <c r="B87" s="3"/>
      <c r="C87" s="10" t="s">
        <v>71</v>
      </c>
      <c r="D87" s="146">
        <f t="shared" si="15"/>
        <v>0</v>
      </c>
      <c r="E87" s="146">
        <f t="shared" si="15"/>
        <v>0</v>
      </c>
      <c r="F87" s="146">
        <f>'TIE-OUT'!X87+RECLASS!V87</f>
        <v>0</v>
      </c>
      <c r="G87" s="146">
        <f>'TIE-OUT'!Y87+RECLASS!W87</f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</row>
    <row r="88" spans="1:43" x14ac:dyDescent="0.2">
      <c r="A88" s="144"/>
      <c r="B88" s="3"/>
      <c r="C88" s="10" t="s">
        <v>72</v>
      </c>
      <c r="D88" s="147">
        <f t="shared" si="15"/>
        <v>0</v>
      </c>
      <c r="E88" s="147">
        <f t="shared" si="15"/>
        <v>-1455000</v>
      </c>
      <c r="F88" s="147">
        <f>'TIE-OUT'!X88+RECLASS!V88</f>
        <v>0</v>
      </c>
      <c r="G88" s="147">
        <f>'TIE-OUT'!Y88+RECLASS!W88</f>
        <v>-1455000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</row>
    <row r="89" spans="1:43" ht="15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K89" si="16">SUM(E86:E88)</f>
        <v>-166999.69999999995</v>
      </c>
      <c r="F89" s="155">
        <f t="shared" si="16"/>
        <v>0</v>
      </c>
      <c r="G89" s="155">
        <f t="shared" si="16"/>
        <v>-1348862.3699999999</v>
      </c>
      <c r="H89" s="155">
        <f t="shared" si="16"/>
        <v>0</v>
      </c>
      <c r="I89" s="155">
        <f t="shared" si="16"/>
        <v>-158829</v>
      </c>
      <c r="J89" s="155">
        <f t="shared" si="16"/>
        <v>0</v>
      </c>
      <c r="K89" s="155">
        <f t="shared" si="16"/>
        <v>1750270.67</v>
      </c>
      <c r="L89" s="155">
        <f>SUM(L86:L88)</f>
        <v>0</v>
      </c>
      <c r="M89" s="155">
        <f>SUM(M86:M88)</f>
        <v>0</v>
      </c>
      <c r="N89" s="155">
        <f>SUM(N86:N88)</f>
        <v>0</v>
      </c>
      <c r="O89" s="155">
        <f>SUM(O86:O88)</f>
        <v>-409579</v>
      </c>
    </row>
    <row r="90" spans="1:43" x14ac:dyDescent="0.2">
      <c r="A90" s="4"/>
      <c r="B90" s="3"/>
      <c r="F90" s="31"/>
      <c r="G90" s="31"/>
      <c r="H90" s="31"/>
      <c r="I90" s="31"/>
      <c r="K90"/>
    </row>
    <row r="91" spans="1:43" ht="15" x14ac:dyDescent="0.2">
      <c r="A91" s="151"/>
      <c r="B91" s="152"/>
      <c r="C91" s="157" t="s">
        <v>172</v>
      </c>
      <c r="D91" s="155">
        <f>+D82+D89</f>
        <v>0</v>
      </c>
      <c r="E91" s="155">
        <f t="shared" ref="E91:K91" si="17">+E82+E89</f>
        <v>2598198.0700000031</v>
      </c>
      <c r="F91" s="155">
        <f t="shared" si="17"/>
        <v>0</v>
      </c>
      <c r="G91" s="155">
        <f t="shared" si="17"/>
        <v>1644016.6700000002</v>
      </c>
      <c r="H91" s="155">
        <f t="shared" si="17"/>
        <v>0</v>
      </c>
      <c r="I91" s="155">
        <f t="shared" si="17"/>
        <v>-2636128</v>
      </c>
      <c r="J91" s="155">
        <f t="shared" si="17"/>
        <v>0</v>
      </c>
      <c r="K91" s="155">
        <f t="shared" si="17"/>
        <v>2017611.67</v>
      </c>
      <c r="L91" s="155">
        <f>+L82+L89</f>
        <v>0</v>
      </c>
      <c r="M91" s="155">
        <f>+M82+M89</f>
        <v>1755038.04</v>
      </c>
    </row>
    <row r="92" spans="1:43" x14ac:dyDescent="0.2">
      <c r="A92" s="4"/>
      <c r="B92" s="3"/>
    </row>
    <row r="93" spans="1:43" x14ac:dyDescent="0.2">
      <c r="A93" s="4"/>
      <c r="B93" s="3"/>
    </row>
    <row r="94" spans="1:43" x14ac:dyDescent="0.2">
      <c r="A94" s="4"/>
      <c r="B94" s="3"/>
    </row>
    <row r="95" spans="1:43" x14ac:dyDescent="0.2">
      <c r="A95" s="4"/>
      <c r="B95" s="3"/>
    </row>
    <row r="96" spans="1:4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44" orientation="landscape" r:id="rId1"/>
  <headerFooter alignWithMargins="0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Y187"/>
  <sheetViews>
    <sheetView zoomScale="75" workbookViewId="0">
      <pane xSplit="3" ySplit="9" topLeftCell="M77" activePane="bottomRight" state="frozen"/>
      <selection activeCell="T9" sqref="T9"/>
      <selection pane="topRight" activeCell="T9" sqref="T9"/>
      <selection pane="bottomLeft" activeCell="T9" sqref="T9"/>
      <selection pane="bottomRight" activeCell="T9" sqref="T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1" width="15.42578125" customWidth="1"/>
    <col min="22" max="41" width="15.42578125" hidden="1" customWidth="1"/>
    <col min="42" max="6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">
        <v>221</v>
      </c>
      <c r="M8" s="27"/>
      <c r="N8" s="26" t="s">
        <v>222</v>
      </c>
      <c r="O8" s="27"/>
      <c r="P8" s="26" t="s">
        <v>223</v>
      </c>
      <c r="Q8" s="27"/>
      <c r="R8" s="26" t="s">
        <v>224</v>
      </c>
      <c r="S8" s="27"/>
      <c r="T8" s="26" t="s">
        <v>225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58258621</v>
      </c>
      <c r="E11" s="38">
        <f>SUM(G11,I11,K11,M11,O11,Q11,S11,U11,W11,Y11,AA11,AC11,AE11)</f>
        <v>155866574.90000004</v>
      </c>
      <c r="F11" s="60">
        <f>('TIE-OUT'!T11+'TIE-OUT'!V11+'TIE-OUT'!X11)+(RECLASS!R11+RECLASS!T11+RECLASS!V11)</f>
        <v>0</v>
      </c>
      <c r="G11" s="38">
        <f>('TIE-OUT'!U11+'TIE-OUT'!W11+'TIE-OUT'!Y11)+(RECLASS!S11+RECLASS!U11+RECLASS!W11)</f>
        <v>0</v>
      </c>
      <c r="H11" s="60">
        <f>'TX-EGM-GL'!H11+'TX-HPLR-GL '!H11+'TX-HPLC-GL'!H11</f>
        <v>59313020</v>
      </c>
      <c r="I11" s="38">
        <f>'TX-EGM-GL'!I11+'TX-HPLR-GL '!I11+'TX-HPLC-GL'!I11</f>
        <v>150623858.90000001</v>
      </c>
      <c r="J11" s="60">
        <f>'TX-EGM-GL'!J11+'TX-HPLR-GL '!J11+'TX-HPLC-GL'!J11</f>
        <v>-760501</v>
      </c>
      <c r="K11" s="38">
        <f>'TX-EGM-GL'!K11+'TX-HPLR-GL '!K11+'TX-HPLC-GL'!K11</f>
        <v>2593244.62</v>
      </c>
      <c r="L11" s="60">
        <f>'TX-EGM-GL'!L11+'TX-HPLR-GL '!L11+'TX-HPLC-GL'!L11</f>
        <v>-351823</v>
      </c>
      <c r="M11" s="38">
        <f>'TX-EGM-GL'!M11+'TX-HPLR-GL '!M11+'TX-HPLC-GL'!M11</f>
        <v>2582224.7799999998</v>
      </c>
      <c r="N11" s="60">
        <f>'TX-EGM-GL'!N11+'TX-HPLR-GL '!N11+'TX-HPLC-GL'!N11</f>
        <v>13799</v>
      </c>
      <c r="O11" s="38">
        <f>'TX-EGM-GL'!O11+'TX-HPLR-GL '!O11+'TX-HPLC-GL'!O11</f>
        <v>-49206.850000000006</v>
      </c>
      <c r="P11" s="60">
        <f>'TX-EGM-GL'!P11+'TX-HPLR-GL '!P11+'TX-HPLC-GL'!P11</f>
        <v>-40857</v>
      </c>
      <c r="Q11" s="38">
        <f>'TX-EGM-GL'!Q11+'TX-HPLR-GL '!Q11+'TX-HPLC-GL'!Q11</f>
        <v>-103742.95999999999</v>
      </c>
      <c r="R11" s="60">
        <f>'TX-EGM-GL'!R11+'TX-HPLR-GL '!R11+'TX-HPLC-GL'!R11</f>
        <v>8599</v>
      </c>
      <c r="S11" s="38">
        <f>'TX-EGM-GL'!S11+'TX-HPLR-GL '!S11+'TX-HPLC-GL'!S11</f>
        <v>17745.830000000002</v>
      </c>
      <c r="T11" s="60">
        <f>'TX-EGM-GL'!T11+'TX-HPLR-GL '!T11+'TX-HPLC-GL'!T11</f>
        <v>76384</v>
      </c>
      <c r="U11" s="38">
        <f>'TX-EGM-GL'!U11+'TX-HPLR-GL '!U11+'TX-HPLC-GL'!U11</f>
        <v>202450.58</v>
      </c>
      <c r="V11" s="60">
        <f>'TX-EGM-GL'!V11+'TX-HPLR-GL '!V11+'TX-HPLC-GL'!V11</f>
        <v>0</v>
      </c>
      <c r="W11" s="38">
        <f>'TX-EGM-GL'!W11+'TX-HPLR-GL '!W11+'TX-HPLC-GL'!W11</f>
        <v>0</v>
      </c>
      <c r="X11" s="60">
        <f>'TX-EGM-GL'!X11+'TX-HPLR-GL '!X11+'TX-HPLC-GL'!X11</f>
        <v>0</v>
      </c>
      <c r="Y11" s="38">
        <f>'TX-EGM-GL'!Y11+'TX-HPLR-GL '!Y11+'TX-HPLC-GL'!Y11</f>
        <v>0</v>
      </c>
      <c r="Z11" s="60">
        <f>'TX-EGM-GL'!Z11+'TX-HPLR-GL '!Z11+'TX-HPLC-GL'!Z11</f>
        <v>0</v>
      </c>
      <c r="AA11" s="38">
        <f>'TX-EGM-GL'!AA11+'TX-HPLR-GL '!AA11+'TX-HPLC-GL'!AA11</f>
        <v>0</v>
      </c>
      <c r="AB11" s="60">
        <f>'TX-EGM-GL'!AB11+'TX-HPLR-GL '!AB11+'TX-HPLC-GL'!AB11</f>
        <v>0</v>
      </c>
      <c r="AC11" s="38">
        <f>'TX-EGM-GL'!AC11+'TX-HPLR-GL '!AC11+'TX-HPLC-GL'!AC11</f>
        <v>0</v>
      </c>
      <c r="AD11" s="60">
        <f>'TX-EGM-GL'!AD11+'TX-HPLR-GL '!AD11+'TX-HPLC-GL'!AD11</f>
        <v>0</v>
      </c>
      <c r="AE11" s="38">
        <f>'TX-EGM-GL'!AE11+'TX-HPLR-GL '!AE11+'TX-HPLC-GL'!AE11</f>
        <v>0</v>
      </c>
      <c r="AF11" s="60">
        <f>'TX-EGM-GL'!AP11+'TX-HPLR-GL '!AP11+'TX-HPLC-GL'!AP11</f>
        <v>0</v>
      </c>
      <c r="AG11" s="38">
        <f>'TX-EGM-GL'!AQ11+'TX-HPLR-GL '!AQ11+'TX-HPLC-GL'!AQ11</f>
        <v>0</v>
      </c>
      <c r="AH11" s="60">
        <f>'TX-EGM-GL'!AR11+'TX-HPLR-GL '!AR11+'TX-HPLC-GL'!AR11</f>
        <v>0</v>
      </c>
      <c r="AI11" s="38">
        <f>'TX-EGM-GL'!AS11+'TX-HPLR-GL '!AS11+'TX-HPLC-GL'!AS11</f>
        <v>0</v>
      </c>
      <c r="AJ11" s="60">
        <f>'TX-EGM-GL'!AT11+'TX-HPLR-GL '!AT11+'TX-HPLC-GL'!AT11</f>
        <v>0</v>
      </c>
      <c r="AK11" s="38">
        <f>'TX-EGM-GL'!AU11+'TX-HPLR-GL '!AU11+'TX-HPLC-GL'!AU11</f>
        <v>0</v>
      </c>
      <c r="AL11" s="60">
        <f>'TX-EGM-GL'!AV11+'TX-HPLR-GL '!AV11+'TX-HPLC-GL'!AV11</f>
        <v>0</v>
      </c>
      <c r="AM11" s="38">
        <f>'TX-EGM-GL'!AW11+'TX-HPLR-GL '!AW11+'TX-HPLC-GL'!AW11</f>
        <v>0</v>
      </c>
      <c r="AN11" s="60">
        <f>'TX-EGM-GL'!AX11+'TX-HPLR-GL '!AX11+'TX-HPLC-GL'!AX11</f>
        <v>0</v>
      </c>
      <c r="AO11" s="38">
        <f>'TX-EGM-GL'!AY11+'TX-HPLR-GL '!AY11+'TX-HPLC-GL'!AY11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-3474004.9400000004</v>
      </c>
      <c r="F12" s="60">
        <f>('TIE-OUT'!T12+'TIE-OUT'!V12+'TIE-OUT'!X12)+(RECLASS!R12+RECLASS!T12+RECLASS!V12)</f>
        <v>0</v>
      </c>
      <c r="G12" s="38">
        <f>('TIE-OUT'!U12+'TIE-OUT'!W12+'TIE-OUT'!Y12)+(RECLASS!S12+RECLASS!U12+RECLASS!W12)</f>
        <v>-3474004.9400000004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0</v>
      </c>
      <c r="L12" s="60">
        <f>'TX-EGM-GL'!L12+'TX-HPLR-GL '!L12+'TX-HPLC-GL'!L12</f>
        <v>0</v>
      </c>
      <c r="M12" s="38"/>
      <c r="N12" s="60">
        <f>'TX-EGM-GL'!N12+'TX-HPLR-GL '!N12+'TX-HPLC-GL'!N12</f>
        <v>0</v>
      </c>
      <c r="O12" s="38">
        <f>'TX-EGM-GL'!O12+'TX-HPLR-GL '!O12+'TX-HPLC-GL'!O12</f>
        <v>0</v>
      </c>
      <c r="P12" s="60">
        <f>'TX-EGM-GL'!P12+'TX-HPLR-GL '!P12+'TX-HPLC-GL'!P12</f>
        <v>0</v>
      </c>
      <c r="Q12" s="38">
        <f>'TX-EGM-GL'!Q12+'TX-HPLR-GL '!Q12+'TX-HPLC-GL'!Q12</f>
        <v>0</v>
      </c>
      <c r="R12" s="60">
        <f>'TX-EGM-GL'!R12+'TX-HPLR-GL '!R12+'TX-HPLC-GL'!R12</f>
        <v>0</v>
      </c>
      <c r="S12" s="38">
        <f>'TX-EGM-GL'!S12+'TX-HPLR-GL '!S12+'TX-HPLC-GL'!S12</f>
        <v>0</v>
      </c>
      <c r="T12" s="60">
        <f>'TX-EGM-GL'!T12+'TX-HPLR-GL '!T12+'TX-HPLC-GL'!T12</f>
        <v>0</v>
      </c>
      <c r="U12" s="38">
        <f>'TX-EGM-GL'!U12+'TX-HPLR-GL '!U12+'TX-HPLC-GL'!U12</f>
        <v>0</v>
      </c>
      <c r="V12" s="60">
        <f>'TX-EGM-GL'!V12+'TX-HPLR-GL '!V12+'TX-HPLC-GL'!V12</f>
        <v>0</v>
      </c>
      <c r="W12" s="38">
        <f>'TX-EGM-GL'!W12+'TX-HPLR-GL '!W12+'TX-HPLC-GL'!W12</f>
        <v>0</v>
      </c>
      <c r="X12" s="60">
        <f>'TX-EGM-GL'!X12+'TX-HPLR-GL '!X12+'TX-HPLC-GL'!X12</f>
        <v>0</v>
      </c>
      <c r="Y12" s="38">
        <f>'TX-EGM-GL'!Y12+'TX-HPLR-GL '!Y12+'TX-HPLC-GL'!Y12</f>
        <v>0</v>
      </c>
      <c r="Z12" s="60">
        <f>'TX-EGM-GL'!Z12+'TX-HPLR-GL '!Z12+'TX-HPLC-GL'!Z12</f>
        <v>0</v>
      </c>
      <c r="AA12" s="38">
        <f>'TX-EGM-GL'!AA12+'TX-HPLR-GL '!AA12+'TX-HPLC-GL'!AA12</f>
        <v>0</v>
      </c>
      <c r="AB12" s="60">
        <f>'TX-EGM-GL'!AB12+'TX-HPLR-GL '!AB12+'TX-HPLC-GL'!AB12</f>
        <v>0</v>
      </c>
      <c r="AC12" s="38">
        <f>'TX-EGM-GL'!AC12+'TX-HPLR-GL '!AC12+'TX-HPLC-GL'!AC12</f>
        <v>0</v>
      </c>
      <c r="AD12" s="60">
        <f>'TX-EGM-GL'!AD12+'TX-HPLR-GL '!AD12+'TX-HPLC-GL'!AD12</f>
        <v>0</v>
      </c>
      <c r="AE12" s="38">
        <f>'TX-EGM-GL'!AE12+'TX-HPLR-GL '!AE12+'TX-HPLC-GL'!AE12</f>
        <v>0</v>
      </c>
      <c r="AF12" s="60">
        <f>'TX-EGM-GL'!AP12+'TX-HPLR-GL '!AP12+'TX-HPLC-GL'!AP12</f>
        <v>0</v>
      </c>
      <c r="AG12" s="38">
        <f>'TX-EGM-GL'!AQ12+'TX-HPLR-GL '!AQ12+'TX-HPLC-GL'!AQ12</f>
        <v>0</v>
      </c>
      <c r="AH12" s="60">
        <f>'TX-EGM-GL'!AR12+'TX-HPLR-GL '!AR12+'TX-HPLC-GL'!AR12</f>
        <v>0</v>
      </c>
      <c r="AI12" s="38">
        <f>'TX-EGM-GL'!AS12+'TX-HPLR-GL '!AS12+'TX-HPLC-GL'!AS12</f>
        <v>0</v>
      </c>
      <c r="AJ12" s="60">
        <f>'TX-EGM-GL'!AT12+'TX-HPLR-GL '!AT12+'TX-HPLC-GL'!AT12</f>
        <v>0</v>
      </c>
      <c r="AK12" s="38">
        <f>'TX-EGM-GL'!AU12+'TX-HPLR-GL '!AU12+'TX-HPLC-GL'!AU12</f>
        <v>0</v>
      </c>
      <c r="AL12" s="60">
        <f>'TX-EGM-GL'!AV12+'TX-HPLR-GL '!AV12+'TX-HPLC-GL'!AV12</f>
        <v>0</v>
      </c>
      <c r="AM12" s="38">
        <f>'TX-EGM-GL'!AW12+'TX-HPLR-GL '!AW12+'TX-HPLC-GL'!AW12</f>
        <v>0</v>
      </c>
      <c r="AN12" s="60">
        <f>'TX-EGM-GL'!AX12+'TX-HPLR-GL '!AX12+'TX-HPLC-GL'!AX12</f>
        <v>0</v>
      </c>
      <c r="AO12" s="38">
        <f>'TX-EGM-GL'!AY12+'TX-HPLR-GL '!AY12+'TX-HPLC-GL'!AY12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15365272</v>
      </c>
      <c r="E13" s="38">
        <f t="shared" si="0"/>
        <v>42696439</v>
      </c>
      <c r="F13" s="60">
        <f>('TIE-OUT'!T13+'TIE-OUT'!V13+'TIE-OUT'!X13)+(RECLASS!R13+RECLASS!T13+RECLASS!V13)</f>
        <v>0</v>
      </c>
      <c r="G13" s="38">
        <f>('TIE-OUT'!U13+'TIE-OUT'!W13+'TIE-OUT'!Y13)+(RECLASS!S13+RECLASS!U13+RECLASS!W13)</f>
        <v>0</v>
      </c>
      <c r="H13" s="60">
        <f>'TX-EGM-GL'!H13+'TX-HPLR-GL '!H13+'TX-HPLC-GL'!H13</f>
        <v>429232</v>
      </c>
      <c r="I13" s="38">
        <f>'TX-EGM-GL'!I13+'TX-HPLR-GL '!I13+'TX-HPLC-GL'!I13</f>
        <v>1157267</v>
      </c>
      <c r="J13" s="60">
        <f>'TX-EGM-GL'!J13+'TX-HPLR-GL '!J13+'TX-HPLC-GL'!J13</f>
        <v>0</v>
      </c>
      <c r="K13" s="38">
        <f>'TX-EGM-GL'!K13+'TX-HPLR-GL '!K13+'TX-HPLC-GL'!K13</f>
        <v>0</v>
      </c>
      <c r="L13" s="60">
        <f>'TX-EGM-GL'!L13+'TX-HPLR-GL '!L13+'TX-HPLC-GL'!L13</f>
        <v>0</v>
      </c>
      <c r="M13" s="38">
        <f>'TX-EGM-GL'!M13+'TX-HPLR-GL '!M13+'TX-HPLC-GL'!M13</f>
        <v>0</v>
      </c>
      <c r="N13" s="60">
        <f>'TX-EGM-GL'!N13+'TX-HPLR-GL '!N13+'TX-HPLC-GL'!N13</f>
        <v>14936040</v>
      </c>
      <c r="O13" s="38">
        <f>'TX-EGM-GL'!O13+'TX-HPLR-GL '!O13+'TX-HPLC-GL'!O13</f>
        <v>41539172</v>
      </c>
      <c r="P13" s="60">
        <f>'TX-EGM-GL'!P13+'TX-HPLR-GL '!P13+'TX-HPLC-GL'!P13</f>
        <v>0</v>
      </c>
      <c r="Q13" s="38">
        <f>'TX-EGM-GL'!Q13+'TX-HPLR-GL '!Q13+'TX-HPLC-GL'!Q13</f>
        <v>0</v>
      </c>
      <c r="R13" s="60">
        <f>'TX-EGM-GL'!R13+'TX-HPLR-GL '!R13+'TX-HPLC-GL'!R13</f>
        <v>0</v>
      </c>
      <c r="S13" s="38">
        <f>'TX-EGM-GL'!S13+'TX-HPLR-GL '!S13+'TX-HPLC-GL'!S13</f>
        <v>0</v>
      </c>
      <c r="T13" s="60">
        <f>'TX-EGM-GL'!T13+'TX-HPLR-GL '!T13+'TX-HPLC-GL'!T13</f>
        <v>0</v>
      </c>
      <c r="U13" s="38">
        <f>'TX-EGM-GL'!U13+'TX-HPLR-GL '!U13+'TX-HPLC-GL'!U13</f>
        <v>0</v>
      </c>
      <c r="V13" s="60">
        <f>'TX-EGM-GL'!V13+'TX-HPLR-GL '!V13+'TX-HPLC-GL'!V13</f>
        <v>0</v>
      </c>
      <c r="W13" s="38">
        <f>'TX-EGM-GL'!W13+'TX-HPLR-GL '!W13+'TX-HPLC-GL'!W13</f>
        <v>0</v>
      </c>
      <c r="X13" s="60">
        <f>'TX-EGM-GL'!X13+'TX-HPLR-GL '!X13+'TX-HPLC-GL'!X13</f>
        <v>0</v>
      </c>
      <c r="Y13" s="38">
        <f>'TX-EGM-GL'!Y13+'TX-HPLR-GL '!Y13+'TX-HPLC-GL'!Y13</f>
        <v>0</v>
      </c>
      <c r="Z13" s="60">
        <f>'TX-EGM-GL'!Z13+'TX-HPLR-GL '!Z13+'TX-HPLC-GL'!Z13</f>
        <v>0</v>
      </c>
      <c r="AA13" s="38">
        <f>'TX-EGM-GL'!AA13+'TX-HPLR-GL '!AA13+'TX-HPLC-GL'!AA13</f>
        <v>0</v>
      </c>
      <c r="AB13" s="60">
        <f>'TX-EGM-GL'!AB13+'TX-HPLR-GL '!AB13+'TX-HPLC-GL'!AB13</f>
        <v>0</v>
      </c>
      <c r="AC13" s="38">
        <f>'TX-EGM-GL'!AC13+'TX-HPLR-GL '!AC13+'TX-HPLC-GL'!AC13</f>
        <v>0</v>
      </c>
      <c r="AD13" s="60">
        <f>'TX-EGM-GL'!AD13+'TX-HPLR-GL '!AD13+'TX-HPLC-GL'!AD13</f>
        <v>0</v>
      </c>
      <c r="AE13" s="38">
        <f>'TX-EGM-GL'!AE13+'TX-HPLR-GL '!AE13+'TX-HPLC-GL'!AE13</f>
        <v>0</v>
      </c>
      <c r="AF13" s="60">
        <f>'TX-EGM-GL'!AP13+'TX-HPLR-GL '!AP13+'TX-HPLC-GL'!AP13</f>
        <v>0</v>
      </c>
      <c r="AG13" s="38">
        <f>'TX-EGM-GL'!AQ13+'TX-HPLR-GL '!AQ13+'TX-HPLC-GL'!AQ13</f>
        <v>0</v>
      </c>
      <c r="AH13" s="60">
        <f>'TX-EGM-GL'!AR13+'TX-HPLR-GL '!AR13+'TX-HPLC-GL'!AR13</f>
        <v>0</v>
      </c>
      <c r="AI13" s="38">
        <f>'TX-EGM-GL'!AS13+'TX-HPLR-GL '!AS13+'TX-HPLC-GL'!AS13</f>
        <v>0</v>
      </c>
      <c r="AJ13" s="60">
        <f>'TX-EGM-GL'!AT13+'TX-HPLR-GL '!AT13+'TX-HPLC-GL'!AT13</f>
        <v>0</v>
      </c>
      <c r="AK13" s="38">
        <f>'TX-EGM-GL'!AU13+'TX-HPLR-GL '!AU13+'TX-HPLC-GL'!AU13</f>
        <v>0</v>
      </c>
      <c r="AL13" s="60">
        <f>'TX-EGM-GL'!AV13+'TX-HPLR-GL '!AV13+'TX-HPLC-GL'!AV13</f>
        <v>0</v>
      </c>
      <c r="AM13" s="38">
        <f>'TX-EGM-GL'!AW13+'TX-HPLR-GL '!AW13+'TX-HPLC-GL'!AW13</f>
        <v>0</v>
      </c>
      <c r="AN13" s="60">
        <f>'TX-EGM-GL'!AX13+'TX-HPLR-GL '!AX13+'TX-HPLC-GL'!AX13</f>
        <v>0</v>
      </c>
      <c r="AO13" s="38">
        <f>'TX-EGM-GL'!AY13+'TX-HPLR-GL '!AY13+'TX-HPLC-GL'!AY13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('TIE-OUT'!T14+'TIE-OUT'!V14+'TIE-OUT'!X14)+(RECLASS!R14+RECLASS!T14+RECLASS!V14)</f>
        <v>0</v>
      </c>
      <c r="G14" s="38">
        <f>('TIE-OUT'!U14+'TIE-OUT'!W14+'TIE-OUT'!Y14)+(RECLASS!S14+RECLASS!U14+RECLASS!W14)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'!L14+'TX-HPLC-GL'!L14</f>
        <v>0</v>
      </c>
      <c r="M14" s="38">
        <f>'TX-EGM-GL'!M14+'TX-HPLR-GL '!M14+'TX-HPLC-GL'!M14</f>
        <v>0</v>
      </c>
      <c r="N14" s="60">
        <f>'TX-EGM-GL'!N14+'TX-HPLR-GL '!N14+'TX-HPLC-GL'!N14</f>
        <v>0</v>
      </c>
      <c r="O14" s="38">
        <f>'TX-EGM-GL'!O14+'TX-HPLR-GL '!O14+'TX-HPLC-GL'!O14</f>
        <v>0</v>
      </c>
      <c r="P14" s="60">
        <f>'TX-EGM-GL'!P14+'TX-HPLR-GL '!P14+'TX-HPLC-GL'!P14</f>
        <v>0</v>
      </c>
      <c r="Q14" s="38">
        <f>'TX-EGM-GL'!Q14+'TX-HPLR-GL '!Q14+'TX-HPLC-GL'!Q14</f>
        <v>0</v>
      </c>
      <c r="R14" s="60">
        <f>'TX-EGM-GL'!R14+'TX-HPLR-GL '!R14+'TX-HPLC-GL'!R14</f>
        <v>0</v>
      </c>
      <c r="S14" s="38">
        <f>'TX-EGM-GL'!S14+'TX-HPLR-GL '!S14+'TX-HPLC-GL'!S14</f>
        <v>0</v>
      </c>
      <c r="T14" s="60">
        <f>'TX-EGM-GL'!T14+'TX-HPLR-GL '!T14+'TX-HPLC-GL'!T14</f>
        <v>0</v>
      </c>
      <c r="U14" s="38">
        <f>'TX-EGM-GL'!U14+'TX-HPLR-GL '!U14+'TX-HPLC-GL'!U14</f>
        <v>0</v>
      </c>
      <c r="V14" s="60">
        <f>'TX-EGM-GL'!V14+'TX-HPLR-GL '!V14+'TX-HPLC-GL'!V14</f>
        <v>0</v>
      </c>
      <c r="W14" s="38">
        <f>'TX-EGM-GL'!W14+'TX-HPLR-GL '!W14+'TX-HPLC-GL'!W14</f>
        <v>0</v>
      </c>
      <c r="X14" s="60">
        <f>'TX-EGM-GL'!X14+'TX-HPLR-GL '!X14+'TX-HPLC-GL'!X14</f>
        <v>0</v>
      </c>
      <c r="Y14" s="38">
        <f>'TX-EGM-GL'!Y14+'TX-HPLR-GL '!Y14+'TX-HPLC-GL'!Y14</f>
        <v>0</v>
      </c>
      <c r="Z14" s="60">
        <f>'TX-EGM-GL'!Z14+'TX-HPLR-GL '!Z14+'TX-HPLC-GL'!Z14</f>
        <v>0</v>
      </c>
      <c r="AA14" s="38">
        <f>'TX-EGM-GL'!AA14+'TX-HPLR-GL '!AA14+'TX-HPLC-GL'!AA14</f>
        <v>0</v>
      </c>
      <c r="AB14" s="60">
        <f>'TX-EGM-GL'!AB14+'TX-HPLR-GL '!AB14+'TX-HPLC-GL'!AB14</f>
        <v>0</v>
      </c>
      <c r="AC14" s="38">
        <f>'TX-EGM-GL'!AC14+'TX-HPLR-GL '!AC14+'TX-HPLC-GL'!AC14</f>
        <v>0</v>
      </c>
      <c r="AD14" s="60">
        <f>'TX-EGM-GL'!AD14+'TX-HPLR-GL '!AD14+'TX-HPLC-GL'!AD14</f>
        <v>0</v>
      </c>
      <c r="AE14" s="38">
        <f>'TX-EGM-GL'!AE14+'TX-HPLR-GL '!AE14+'TX-HPLC-GL'!AE14</f>
        <v>0</v>
      </c>
      <c r="AF14" s="60">
        <f>'TX-EGM-GL'!AP14+'TX-HPLR-GL '!AP14+'TX-HPLC-GL'!AP14</f>
        <v>0</v>
      </c>
      <c r="AG14" s="38">
        <f>'TX-EGM-GL'!AQ14+'TX-HPLR-GL '!AQ14+'TX-HPLC-GL'!AQ14</f>
        <v>0</v>
      </c>
      <c r="AH14" s="60">
        <f>'TX-EGM-GL'!AR14+'TX-HPLR-GL '!AR14+'TX-HPLC-GL'!AR14</f>
        <v>0</v>
      </c>
      <c r="AI14" s="38">
        <f>'TX-EGM-GL'!AS14+'TX-HPLR-GL '!AS14+'TX-HPLC-GL'!AS14</f>
        <v>0</v>
      </c>
      <c r="AJ14" s="60">
        <f>'TX-EGM-GL'!AT14+'TX-HPLR-GL '!AT14+'TX-HPLC-GL'!AT14</f>
        <v>0</v>
      </c>
      <c r="AK14" s="38">
        <f>'TX-EGM-GL'!AU14+'TX-HPLR-GL '!AU14+'TX-HPLC-GL'!AU14</f>
        <v>0</v>
      </c>
      <c r="AL14" s="60">
        <f>'TX-EGM-GL'!AV14+'TX-HPLR-GL '!AV14+'TX-HPLC-GL'!AV14</f>
        <v>0</v>
      </c>
      <c r="AM14" s="38">
        <f>'TX-EGM-GL'!AW14+'TX-HPLR-GL '!AW14+'TX-HPLC-GL'!AW14</f>
        <v>0</v>
      </c>
      <c r="AN14" s="60">
        <f>'TX-EGM-GL'!AX14+'TX-HPLR-GL '!AX14+'TX-HPLC-GL'!AX14</f>
        <v>0</v>
      </c>
      <c r="AO14" s="38">
        <f>'TX-EGM-GL'!AY14+'TX-HPLR-GL '!AY14+'TX-HPLC-GL'!AY14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-819535</v>
      </c>
      <c r="F15" s="81">
        <f>('TIE-OUT'!T15+'TIE-OUT'!V15+'TIE-OUT'!X15)+(RECLASS!R15+RECLASS!T15+RECLASS!V15)</f>
        <v>0</v>
      </c>
      <c r="G15" s="82">
        <f>('TIE-OUT'!U15+'TIE-OUT'!W15+'TIE-OUT'!Y15)+(RECLASS!S15+RECLASS!U15+RECLASS!W15)</f>
        <v>-2695810</v>
      </c>
      <c r="H15" s="60">
        <f>'TX-EGM-GL'!H15+'TX-HPLR-GL '!H15+'TX-HPLC-GL'!H15</f>
        <v>0</v>
      </c>
      <c r="I15" s="38">
        <f>'TX-EGM-GL'!I15+'TX-HPLR-GL '!I15+'TX-HPLC-GL'!I15</f>
        <v>1875810</v>
      </c>
      <c r="J15" s="60">
        <f>'TX-EGM-GL'!J15+'TX-HPLR-GL '!J15+'TX-HPLC-GL'!J15</f>
        <v>0</v>
      </c>
      <c r="K15" s="38">
        <f>'TX-EGM-GL'!K15+'TX-HPLR-GL '!K15+'TX-HPLC-GL'!K15</f>
        <v>465</v>
      </c>
      <c r="L15" s="60">
        <f>'TX-EGM-GL'!L15+'TX-HPLR-GL '!L15+'TX-HPLC-GL'!L15</f>
        <v>0</v>
      </c>
      <c r="M15" s="38">
        <f>'TX-EGM-GL'!M15+'TX-HPLR-GL '!M15+'TX-HPLC-GL'!M15</f>
        <v>0</v>
      </c>
      <c r="N15" s="60">
        <f>'TX-EGM-GL'!N15+'TX-HPLR-GL '!N15+'TX-HPLC-GL'!N15</f>
        <v>0</v>
      </c>
      <c r="O15" s="38">
        <f>'TX-EGM-GL'!O15+'TX-HPLR-GL '!O15+'TX-HPLC-GL'!O15</f>
        <v>0</v>
      </c>
      <c r="P15" s="60">
        <f>'TX-EGM-GL'!P15+'TX-HPLR-GL '!P15+'TX-HPLC-GL'!P15</f>
        <v>0</v>
      </c>
      <c r="Q15" s="38">
        <f>'TX-EGM-GL'!Q15+'TX-HPLR-GL '!Q15+'TX-HPLC-GL'!Q15</f>
        <v>0</v>
      </c>
      <c r="R15" s="60">
        <f>'TX-EGM-GL'!R15+'TX-HPLR-GL '!R15+'TX-HPLC-GL'!R15</f>
        <v>0</v>
      </c>
      <c r="S15" s="38">
        <f>'TX-EGM-GL'!S15+'TX-HPLR-GL '!S15+'TX-HPLC-GL'!S15</f>
        <v>0</v>
      </c>
      <c r="T15" s="60">
        <f>'TX-EGM-GL'!T15+'TX-HPLR-GL '!T15+'TX-HPLC-GL'!T15</f>
        <v>0</v>
      </c>
      <c r="U15" s="38">
        <f>'TX-EGM-GL'!U15+'TX-HPLR-GL '!U15+'TX-HPLC-GL'!U15</f>
        <v>0</v>
      </c>
      <c r="V15" s="60">
        <f>'TX-EGM-GL'!V15+'TX-HPLR-GL '!V15+'TX-HPLC-GL'!V15</f>
        <v>0</v>
      </c>
      <c r="W15" s="38">
        <f>'TX-EGM-GL'!W15+'TX-HPLR-GL '!W15+'TX-HPLC-GL'!W15</f>
        <v>0</v>
      </c>
      <c r="X15" s="60">
        <f>'TX-EGM-GL'!X15+'TX-HPLR-GL '!X15+'TX-HPLC-GL'!X15</f>
        <v>0</v>
      </c>
      <c r="Y15" s="38">
        <f>'TX-EGM-GL'!Y15+'TX-HPLR-GL '!Y15+'TX-HPLC-GL'!Y15</f>
        <v>0</v>
      </c>
      <c r="Z15" s="60">
        <f>'TX-EGM-GL'!Z15+'TX-HPLR-GL '!Z15+'TX-HPLC-GL'!Z15</f>
        <v>0</v>
      </c>
      <c r="AA15" s="38">
        <f>'TX-EGM-GL'!AA15+'TX-HPLR-GL '!AA15+'TX-HPLC-GL'!AA15</f>
        <v>0</v>
      </c>
      <c r="AB15" s="60">
        <f>'TX-EGM-GL'!AB15+'TX-HPLR-GL '!AB15+'TX-HPLC-GL'!AB15</f>
        <v>0</v>
      </c>
      <c r="AC15" s="38">
        <f>'TX-EGM-GL'!AC15+'TX-HPLR-GL '!AC15+'TX-HPLC-GL'!AC15</f>
        <v>0</v>
      </c>
      <c r="AD15" s="60">
        <f>'TX-EGM-GL'!AD15+'TX-HPLR-GL '!AD15+'TX-HPLC-GL'!AD15</f>
        <v>0</v>
      </c>
      <c r="AE15" s="38">
        <f>'TX-EGM-GL'!AE15+'TX-HPLR-GL '!AE15+'TX-HPLC-GL'!AE15</f>
        <v>0</v>
      </c>
      <c r="AF15" s="60">
        <f>'TX-EGM-GL'!AP15+'TX-HPLR-GL '!AP15+'TX-HPLC-GL'!AP15</f>
        <v>0</v>
      </c>
      <c r="AG15" s="38">
        <f>'TX-EGM-GL'!AQ15+'TX-HPLR-GL '!AQ15+'TX-HPLC-GL'!AQ15</f>
        <v>0</v>
      </c>
      <c r="AH15" s="60">
        <f>'TX-EGM-GL'!AR15+'TX-HPLR-GL '!AR15+'TX-HPLC-GL'!AR15</f>
        <v>0</v>
      </c>
      <c r="AI15" s="38">
        <f>'TX-EGM-GL'!AS15+'TX-HPLR-GL '!AS15+'TX-HPLC-GL'!AS15</f>
        <v>0</v>
      </c>
      <c r="AJ15" s="60">
        <f>'TX-EGM-GL'!AT15+'TX-HPLR-GL '!AT15+'TX-HPLC-GL'!AT15</f>
        <v>0</v>
      </c>
      <c r="AK15" s="38">
        <f>'TX-EGM-GL'!AU15+'TX-HPLR-GL '!AU15+'TX-HPLC-GL'!AU15</f>
        <v>0</v>
      </c>
      <c r="AL15" s="60">
        <f>'TX-EGM-GL'!AV15+'TX-HPLR-GL '!AV15+'TX-HPLC-GL'!AV15</f>
        <v>0</v>
      </c>
      <c r="AM15" s="38">
        <f>'TX-EGM-GL'!AW15+'TX-HPLR-GL '!AW15+'TX-HPLC-GL'!AW15</f>
        <v>0</v>
      </c>
      <c r="AN15" s="60">
        <f>'TX-EGM-GL'!AX15+'TX-HPLR-GL '!AX15+'TX-HPLC-GL'!AX15</f>
        <v>0</v>
      </c>
      <c r="AO15" s="38">
        <f>'TX-EGM-GL'!AY15+'TX-HPLR-GL '!AY15+'TX-HPLC-GL'!AY15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73623893</v>
      </c>
      <c r="E16" s="39">
        <f t="shared" si="1"/>
        <v>194269473.96000004</v>
      </c>
      <c r="F16" s="61">
        <f t="shared" si="1"/>
        <v>0</v>
      </c>
      <c r="G16" s="39">
        <f t="shared" si="1"/>
        <v>-6169814.9400000004</v>
      </c>
      <c r="H16" s="61">
        <f t="shared" si="1"/>
        <v>59742252</v>
      </c>
      <c r="I16" s="39">
        <f t="shared" si="1"/>
        <v>153656935.90000001</v>
      </c>
      <c r="J16" s="61">
        <f t="shared" si="1"/>
        <v>-760501</v>
      </c>
      <c r="K16" s="39">
        <f t="shared" si="1"/>
        <v>2593709.62</v>
      </c>
      <c r="L16" s="61">
        <f>SUM(L11:L15)</f>
        <v>-351823</v>
      </c>
      <c r="M16" s="39">
        <f>SUM(M11:M15)</f>
        <v>2582224.7799999998</v>
      </c>
      <c r="N16" s="61">
        <f t="shared" si="1"/>
        <v>14949839</v>
      </c>
      <c r="O16" s="39">
        <f t="shared" si="1"/>
        <v>41489965.149999999</v>
      </c>
      <c r="P16" s="61">
        <f t="shared" si="1"/>
        <v>-40857</v>
      </c>
      <c r="Q16" s="39">
        <f t="shared" si="1"/>
        <v>-103742.95999999999</v>
      </c>
      <c r="R16" s="61">
        <f t="shared" si="1"/>
        <v>8599</v>
      </c>
      <c r="S16" s="39">
        <f t="shared" si="1"/>
        <v>17745.830000000002</v>
      </c>
      <c r="T16" s="61">
        <f t="shared" si="1"/>
        <v>76384</v>
      </c>
      <c r="U16" s="39">
        <f t="shared" si="1"/>
        <v>202450.58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-65823153</v>
      </c>
      <c r="E19" s="38">
        <f t="shared" si="2"/>
        <v>-168251408.23999998</v>
      </c>
      <c r="F19" s="64">
        <f>('TIE-OUT'!T19+'TIE-OUT'!V19+'TIE-OUT'!X19)+(RECLASS!R19+RECLASS!T19+RECLASS!V19)</f>
        <v>0</v>
      </c>
      <c r="G19" s="68">
        <f>('TIE-OUT'!U19+'TIE-OUT'!W19+'TIE-OUT'!Y19)+(RECLASS!S19+RECLASS!U19+RECLASS!W19)</f>
        <v>0</v>
      </c>
      <c r="H19" s="60">
        <f>'TX-EGM-GL'!H19+'TX-HPLR-GL '!H19+'TX-HPLC-GL'!H19</f>
        <v>-64988630</v>
      </c>
      <c r="I19" s="38">
        <f>'TX-EGM-GL'!I19+'TX-HPLR-GL '!I19+'TX-HPLC-GL'!I19</f>
        <v>-165017755.66</v>
      </c>
      <c r="J19" s="60">
        <f>'TX-EGM-GL'!J19+'TX-HPLR-GL '!J19+'TX-HPLC-GL'!J19</f>
        <v>-1066661</v>
      </c>
      <c r="K19" s="38">
        <f>'TX-EGM-GL'!K19+'TX-HPLR-GL '!K19+'TX-HPLC-GL'!K19</f>
        <v>-2373210.29</v>
      </c>
      <c r="L19" s="60">
        <f>'TX-EGM-GL'!L19+'TX-HPLR-GL '!L19+'TX-HPLC-GL'!L19</f>
        <v>-13632</v>
      </c>
      <c r="M19" s="38">
        <f>'TX-EGM-GL'!M19+'TX-HPLR-GL '!M19+'TX-HPLC-GL'!M19</f>
        <v>-1492657.17</v>
      </c>
      <c r="N19" s="60">
        <f>'TX-EGM-GL'!N19+'TX-HPLR-GL '!N19+'TX-HPLC-GL'!N19</f>
        <v>53448</v>
      </c>
      <c r="O19" s="38">
        <f>'TX-EGM-GL'!O19+'TX-HPLR-GL '!O19+'TX-HPLC-GL'!O19</f>
        <v>117445.44</v>
      </c>
      <c r="P19" s="60">
        <f>'TX-EGM-GL'!P19+'TX-HPLR-GL '!P19+'TX-HPLC-GL'!P19</f>
        <v>15308</v>
      </c>
      <c r="Q19" s="38">
        <f>'TX-EGM-GL'!Q19+'TX-HPLR-GL '!Q19+'TX-HPLC-GL'!Q19</f>
        <v>61237.64</v>
      </c>
      <c r="R19" s="60">
        <f>'TX-EGM-GL'!R19+'TX-HPLR-GL '!R19+'TX-HPLC-GL'!R19</f>
        <v>178668</v>
      </c>
      <c r="S19" s="38">
        <f>'TX-EGM-GL'!S19+'TX-HPLR-GL '!S19+'TX-HPLC-GL'!S19</f>
        <v>456822.27</v>
      </c>
      <c r="T19" s="60">
        <f>'TX-EGM-GL'!T19+'TX-HPLR-GL '!T19+'TX-HPLC-GL'!T19</f>
        <v>-1654</v>
      </c>
      <c r="U19" s="38">
        <f>'TX-EGM-GL'!U19+'TX-HPLR-GL '!U19+'TX-HPLC-GL'!U19</f>
        <v>-3290.47</v>
      </c>
      <c r="V19" s="60">
        <f>'TX-EGM-GL'!V19+'TX-HPLR-GL '!V19+'TX-HPLC-GL'!V19</f>
        <v>0</v>
      </c>
      <c r="W19" s="38">
        <f>'TX-EGM-GL'!W19+'TX-HPLR-GL '!W19+'TX-HPLC-GL'!W19</f>
        <v>0</v>
      </c>
      <c r="X19" s="60">
        <f>'TX-EGM-GL'!X19+'TX-HPLR-GL '!X19+'TX-HPLC-GL'!X19</f>
        <v>0</v>
      </c>
      <c r="Y19" s="38">
        <f>'TX-EGM-GL'!Y19+'TX-HPLR-GL '!Y19+'TX-HPLC-GL'!Y19</f>
        <v>0</v>
      </c>
      <c r="Z19" s="60">
        <f>'TX-EGM-GL'!Z19+'TX-HPLR-GL '!Z19+'TX-HPLC-GL'!Z19</f>
        <v>0</v>
      </c>
      <c r="AA19" s="38">
        <f>'TX-EGM-GL'!AA19+'TX-HPLR-GL '!AA19+'TX-HPLC-GL'!AA19</f>
        <v>0</v>
      </c>
      <c r="AB19" s="60">
        <f>'TX-EGM-GL'!AB19+'TX-HPLR-GL '!AB19+'TX-HPLC-GL'!AB19</f>
        <v>0</v>
      </c>
      <c r="AC19" s="38">
        <f>'TX-EGM-GL'!AC19+'TX-HPLR-GL '!AC19+'TX-HPLC-GL'!AC19</f>
        <v>0</v>
      </c>
      <c r="AD19" s="60">
        <f>'TX-EGM-GL'!AD19+'TX-HPLR-GL '!AD19+'TX-HPLC-GL'!AD19</f>
        <v>0</v>
      </c>
      <c r="AE19" s="38">
        <f>'TX-EGM-GL'!AE19+'TX-HPLR-GL '!AE19+'TX-HPLC-GL'!AE19</f>
        <v>0</v>
      </c>
      <c r="AF19" s="60">
        <f>'TX-EGM-GL'!AP19+'TX-HPLR-GL '!AP19+'TX-HPLC-GL'!AP19</f>
        <v>0</v>
      </c>
      <c r="AG19" s="38">
        <f>'TX-EGM-GL'!AQ19+'TX-HPLR-GL '!AQ19+'TX-HPLC-GL'!AQ19</f>
        <v>0</v>
      </c>
      <c r="AH19" s="60">
        <f>'TX-EGM-GL'!AR19+'TX-HPLR-GL '!AR19+'TX-HPLC-GL'!AR19</f>
        <v>0</v>
      </c>
      <c r="AI19" s="38">
        <f>'TX-EGM-GL'!AS19+'TX-HPLR-GL '!AS19+'TX-HPLC-GL'!AS19</f>
        <v>0</v>
      </c>
      <c r="AJ19" s="60">
        <f>'TX-EGM-GL'!AT19+'TX-HPLR-GL '!AT19+'TX-HPLC-GL'!AT19</f>
        <v>0</v>
      </c>
      <c r="AK19" s="38">
        <f>'TX-EGM-GL'!AU19+'TX-HPLR-GL '!AU19+'TX-HPLC-GL'!AU19</f>
        <v>0</v>
      </c>
      <c r="AL19" s="60">
        <f>'TX-EGM-GL'!AV19+'TX-HPLR-GL '!AV19+'TX-HPLC-GL'!AV19</f>
        <v>0</v>
      </c>
      <c r="AM19" s="38">
        <f>'TX-EGM-GL'!AW19+'TX-HPLR-GL '!AW19+'TX-HPLC-GL'!AW19</f>
        <v>0</v>
      </c>
      <c r="AN19" s="60">
        <f>'TX-EGM-GL'!AX19+'TX-HPLR-GL '!AX19+'TX-HPLC-GL'!AX19</f>
        <v>0</v>
      </c>
      <c r="AO19" s="38">
        <f>'TX-EGM-GL'!AY19+'TX-HPLR-GL '!AY19+'TX-HPLC-GL'!AY19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871034.68000000017</v>
      </c>
      <c r="F20" s="60">
        <f>('TIE-OUT'!T20+'TIE-OUT'!V20+'TIE-OUT'!X20)+(RECLASS!R20+RECLASS!T20+RECLASS!V20)</f>
        <v>0</v>
      </c>
      <c r="G20" s="38">
        <f>('TIE-OUT'!U20+'TIE-OUT'!W20+'TIE-OUT'!Y20)+(RECLASS!S20+RECLASS!U20+RECLASS!W20)</f>
        <v>1026884.2800000001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'!L20+'TX-HPLC-GL'!L20</f>
        <v>0</v>
      </c>
      <c r="M20" s="38">
        <f>'TX-EGM-GL'!M20+'TX-HPLR-GL '!M20+'TX-HPLC-GL'!M20</f>
        <v>0</v>
      </c>
      <c r="N20" s="60">
        <f>'TX-EGM-GL'!N20+'TX-HPLR-GL '!N20+'TX-HPLC-GL'!N20</f>
        <v>0</v>
      </c>
      <c r="O20" s="38">
        <f>'TX-EGM-GL'!O20+'TX-HPLR-GL '!O20+'TX-HPLC-GL'!O20</f>
        <v>0</v>
      </c>
      <c r="P20" s="60">
        <f>'TX-EGM-GL'!P20+'TX-HPLR-GL '!P20+'TX-HPLC-GL'!P20</f>
        <v>0</v>
      </c>
      <c r="Q20" s="38">
        <f>'TX-EGM-GL'!Q20+'TX-HPLR-GL '!Q20+'TX-HPLC-GL'!Q20</f>
        <v>0</v>
      </c>
      <c r="R20" s="60">
        <f>'TX-EGM-GL'!R20+'TX-HPLR-GL '!R20+'TX-HPLC-GL'!R20</f>
        <v>0</v>
      </c>
      <c r="S20" s="38">
        <f>'TX-EGM-GL'!S20+'TX-HPLR-GL '!S20+'TX-HPLC-GL'!S20</f>
        <v>-155849.60000000001</v>
      </c>
      <c r="T20" s="60">
        <f>'TX-EGM-GL'!T20+'TX-HPLR-GL '!T20+'TX-HPLC-GL'!T20</f>
        <v>0</v>
      </c>
      <c r="U20" s="38">
        <f>'TX-EGM-GL'!U20+'TX-HPLR-GL '!U20+'TX-HPLC-GL'!U20</f>
        <v>0</v>
      </c>
      <c r="V20" s="60">
        <f>'TX-EGM-GL'!V20+'TX-HPLR-GL '!V20+'TX-HPLC-GL'!V20</f>
        <v>0</v>
      </c>
      <c r="W20" s="38">
        <f>'TX-EGM-GL'!W20+'TX-HPLR-GL '!W20+'TX-HPLC-GL'!W20</f>
        <v>0</v>
      </c>
      <c r="X20" s="60">
        <f>'TX-EGM-GL'!X20+'TX-HPLR-GL '!X20+'TX-HPLC-GL'!X20</f>
        <v>0</v>
      </c>
      <c r="Y20" s="38">
        <f>'TX-EGM-GL'!Y20+'TX-HPLR-GL '!Y20+'TX-HPLC-GL'!Y20</f>
        <v>0</v>
      </c>
      <c r="Z20" s="60">
        <f>'TX-EGM-GL'!Z20+'TX-HPLR-GL '!Z20+'TX-HPLC-GL'!Z20</f>
        <v>0</v>
      </c>
      <c r="AA20" s="38">
        <f>'TX-EGM-GL'!AA20+'TX-HPLR-GL '!AA20+'TX-HPLC-GL'!AA20</f>
        <v>0</v>
      </c>
      <c r="AB20" s="60">
        <f>'TX-EGM-GL'!AB20+'TX-HPLR-GL '!AB20+'TX-HPLC-GL'!AB20</f>
        <v>0</v>
      </c>
      <c r="AC20" s="38">
        <f>'TX-EGM-GL'!AC20+'TX-HPLR-GL '!AC20+'TX-HPLC-GL'!AC20</f>
        <v>0</v>
      </c>
      <c r="AD20" s="60">
        <f>'TX-EGM-GL'!AD20+'TX-HPLR-GL '!AD20+'TX-HPLC-GL'!AD20</f>
        <v>0</v>
      </c>
      <c r="AE20" s="38">
        <f>'TX-EGM-GL'!AE20+'TX-HPLR-GL '!AE20+'TX-HPLC-GL'!AE20</f>
        <v>0</v>
      </c>
      <c r="AF20" s="60">
        <f>'TX-EGM-GL'!AP20+'TX-HPLR-GL '!AP20+'TX-HPLC-GL'!AP20</f>
        <v>0</v>
      </c>
      <c r="AG20" s="38">
        <f>'TX-EGM-GL'!AQ20+'TX-HPLR-GL '!AQ20+'TX-HPLC-GL'!AQ20</f>
        <v>0</v>
      </c>
      <c r="AH20" s="60">
        <f>'TX-EGM-GL'!AR20+'TX-HPLR-GL '!AR20+'TX-HPLC-GL'!AR20</f>
        <v>0</v>
      </c>
      <c r="AI20" s="38">
        <f>'TX-EGM-GL'!AS20+'TX-HPLR-GL '!AS20+'TX-HPLC-GL'!AS20</f>
        <v>0</v>
      </c>
      <c r="AJ20" s="60">
        <f>'TX-EGM-GL'!AT20+'TX-HPLR-GL '!AT20+'TX-HPLC-GL'!AT20</f>
        <v>0</v>
      </c>
      <c r="AK20" s="38">
        <f>'TX-EGM-GL'!AU20+'TX-HPLR-GL '!AU20+'TX-HPLC-GL'!AU20</f>
        <v>0</v>
      </c>
      <c r="AL20" s="60">
        <f>'TX-EGM-GL'!AV20+'TX-HPLR-GL '!AV20+'TX-HPLC-GL'!AV20</f>
        <v>0</v>
      </c>
      <c r="AM20" s="38">
        <f>'TX-EGM-GL'!AW20+'TX-HPLR-GL '!AW20+'TX-HPLC-GL'!AW20</f>
        <v>0</v>
      </c>
      <c r="AN20" s="60">
        <f>'TX-EGM-GL'!AX20+'TX-HPLR-GL '!AX20+'TX-HPLC-GL'!AX20</f>
        <v>0</v>
      </c>
      <c r="AO20" s="38">
        <f>'TX-EGM-GL'!AY20+'TX-HPLR-GL '!AY20+'TX-HPLC-GL'!AY20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-15476079</v>
      </c>
      <c r="E21" s="38">
        <f t="shared" si="2"/>
        <v>-43042838</v>
      </c>
      <c r="F21" s="60">
        <f>('TIE-OUT'!T21+'TIE-OUT'!V21+'TIE-OUT'!X21)+(RECLASS!R21+RECLASS!T21+RECLASS!V21)</f>
        <v>0</v>
      </c>
      <c r="G21" s="38">
        <f>('TIE-OUT'!U21+'TIE-OUT'!W21+'TIE-OUT'!Y21)+(RECLASS!S21+RECLASS!U21+RECLASS!W21)</f>
        <v>0</v>
      </c>
      <c r="H21" s="60">
        <f>'TX-EGM-GL'!H21+'TX-HPLR-GL '!H21+'TX-HPLC-GL'!H21</f>
        <v>-19000</v>
      </c>
      <c r="I21" s="38">
        <f>'TX-EGM-GL'!I21+'TX-HPLR-GL '!I21+'TX-HPLC-GL'!I21</f>
        <v>-50650</v>
      </c>
      <c r="J21" s="60">
        <f>'TX-EGM-GL'!J21+'TX-HPLR-GL '!J21+'TX-HPLC-GL'!J21</f>
        <v>-2000</v>
      </c>
      <c r="K21" s="38">
        <f>'TX-EGM-GL'!K21+'TX-HPLR-GL '!K21+'TX-HPLC-GL'!K21</f>
        <v>-5332</v>
      </c>
      <c r="L21" s="60">
        <f>'TX-EGM-GL'!L21+'TX-HPLR-GL '!L21+'TX-HPLC-GL'!L21</f>
        <v>0</v>
      </c>
      <c r="M21" s="38">
        <f>'TX-EGM-GL'!M21+'TX-HPLR-GL '!M21+'TX-HPLC-GL'!M21</f>
        <v>0</v>
      </c>
      <c r="N21" s="60">
        <f>'TX-EGM-GL'!N21+'TX-HPLR-GL '!N21+'TX-HPLC-GL'!N21</f>
        <v>-15455079</v>
      </c>
      <c r="O21" s="38">
        <f>'TX-EGM-GL'!O21+'TX-HPLR-GL '!O21+'TX-HPLC-GL'!O21</f>
        <v>-42986856</v>
      </c>
      <c r="P21" s="60">
        <f>'TX-EGM-GL'!P21+'TX-HPLR-GL '!P21+'TX-HPLC-GL'!P21</f>
        <v>0</v>
      </c>
      <c r="Q21" s="38">
        <f>'TX-EGM-GL'!Q21+'TX-HPLR-GL '!Q21+'TX-HPLC-GL'!Q21</f>
        <v>0</v>
      </c>
      <c r="R21" s="60">
        <f>'TX-EGM-GL'!R21+'TX-HPLR-GL '!R21+'TX-HPLC-GL'!R21</f>
        <v>0</v>
      </c>
      <c r="S21" s="38">
        <f>'TX-EGM-GL'!S21+'TX-HPLR-GL '!S21+'TX-HPLC-GL'!S21</f>
        <v>0</v>
      </c>
      <c r="T21" s="60">
        <f>'TX-EGM-GL'!T21+'TX-HPLR-GL '!T21+'TX-HPLC-GL'!T21</f>
        <v>0</v>
      </c>
      <c r="U21" s="38">
        <f>'TX-EGM-GL'!U21+'TX-HPLR-GL '!U21+'TX-HPLC-GL'!U21</f>
        <v>0</v>
      </c>
      <c r="V21" s="60">
        <f>'TX-EGM-GL'!V21+'TX-HPLR-GL '!V21+'TX-HPLC-GL'!V21</f>
        <v>0</v>
      </c>
      <c r="W21" s="38">
        <f>'TX-EGM-GL'!W21+'TX-HPLR-GL '!W21+'TX-HPLC-GL'!W21</f>
        <v>0</v>
      </c>
      <c r="X21" s="60">
        <f>'TX-EGM-GL'!X21+'TX-HPLR-GL '!X21+'TX-HPLC-GL'!X21</f>
        <v>0</v>
      </c>
      <c r="Y21" s="38">
        <f>'TX-EGM-GL'!Y21+'TX-HPLR-GL '!Y21+'TX-HPLC-GL'!Y21</f>
        <v>0</v>
      </c>
      <c r="Z21" s="60">
        <f>'TX-EGM-GL'!Z21+'TX-HPLR-GL '!Z21+'TX-HPLC-GL'!Z21</f>
        <v>0</v>
      </c>
      <c r="AA21" s="38">
        <f>'TX-EGM-GL'!AA21+'TX-HPLR-GL '!AA21+'TX-HPLC-GL'!AA21</f>
        <v>0</v>
      </c>
      <c r="AB21" s="60">
        <f>'TX-EGM-GL'!AB21+'TX-HPLR-GL '!AB21+'TX-HPLC-GL'!AB21</f>
        <v>0</v>
      </c>
      <c r="AC21" s="38">
        <f>'TX-EGM-GL'!AC21+'TX-HPLR-GL '!AC21+'TX-HPLC-GL'!AC21</f>
        <v>0</v>
      </c>
      <c r="AD21" s="60">
        <f>'TX-EGM-GL'!AD21+'TX-HPLR-GL '!AD21+'TX-HPLC-GL'!AD21</f>
        <v>0</v>
      </c>
      <c r="AE21" s="38">
        <f>'TX-EGM-GL'!AE21+'TX-HPLR-GL '!AE21+'TX-HPLC-GL'!AE21</f>
        <v>0</v>
      </c>
      <c r="AF21" s="60">
        <f>'TX-EGM-GL'!AP21+'TX-HPLR-GL '!AP21+'TX-HPLC-GL'!AP21</f>
        <v>0</v>
      </c>
      <c r="AG21" s="38">
        <f>'TX-EGM-GL'!AQ21+'TX-HPLR-GL '!AQ21+'TX-HPLC-GL'!AQ21</f>
        <v>0</v>
      </c>
      <c r="AH21" s="60">
        <f>'TX-EGM-GL'!AR21+'TX-HPLR-GL '!AR21+'TX-HPLC-GL'!AR21</f>
        <v>0</v>
      </c>
      <c r="AI21" s="38">
        <f>'TX-EGM-GL'!AS21+'TX-HPLR-GL '!AS21+'TX-HPLC-GL'!AS21</f>
        <v>0</v>
      </c>
      <c r="AJ21" s="60">
        <f>'TX-EGM-GL'!AT21+'TX-HPLR-GL '!AT21+'TX-HPLC-GL'!AT21</f>
        <v>0</v>
      </c>
      <c r="AK21" s="38">
        <f>'TX-EGM-GL'!AU21+'TX-HPLR-GL '!AU21+'TX-HPLC-GL'!AU21</f>
        <v>0</v>
      </c>
      <c r="AL21" s="60">
        <f>'TX-EGM-GL'!AV21+'TX-HPLR-GL '!AV21+'TX-HPLC-GL'!AV21</f>
        <v>0</v>
      </c>
      <c r="AM21" s="38">
        <f>'TX-EGM-GL'!AW21+'TX-HPLR-GL '!AW21+'TX-HPLC-GL'!AW21</f>
        <v>0</v>
      </c>
      <c r="AN21" s="60">
        <f>'TX-EGM-GL'!AX21+'TX-HPLR-GL '!AX21+'TX-HPLC-GL'!AX21</f>
        <v>0</v>
      </c>
      <c r="AO21" s="38">
        <f>'TX-EGM-GL'!AY21+'TX-HPLR-GL '!AY21+'TX-HPLC-GL'!AY21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('TIE-OUT'!T22+'TIE-OUT'!V22+'TIE-OUT'!X22)+(RECLASS!R22+RECLASS!T22+RECLASS!V22)</f>
        <v>0</v>
      </c>
      <c r="G22" s="38">
        <f>('TIE-OUT'!U22+'TIE-OUT'!W22+'TIE-OUT'!Y22)+(RECLASS!S22+RECLASS!U22+RECLASS!W22)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'!L22+'TX-HPLC-GL'!L22</f>
        <v>0</v>
      </c>
      <c r="M22" s="38">
        <f>'TX-EGM-GL'!M22+'TX-HPLR-GL '!M22+'TX-HPLC-GL'!M22</f>
        <v>0</v>
      </c>
      <c r="N22" s="60">
        <f>'TX-EGM-GL'!N22+'TX-HPLR-GL '!N22+'TX-HPLC-GL'!N22</f>
        <v>0</v>
      </c>
      <c r="O22" s="38">
        <f>'TX-EGM-GL'!O22+'TX-HPLR-GL '!O22+'TX-HPLC-GL'!O22</f>
        <v>0</v>
      </c>
      <c r="P22" s="60">
        <f>'TX-EGM-GL'!P22+'TX-HPLR-GL '!P22+'TX-HPLC-GL'!P22</f>
        <v>0</v>
      </c>
      <c r="Q22" s="38">
        <f>'TX-EGM-GL'!Q22+'TX-HPLR-GL '!Q22+'TX-HPLC-GL'!Q22</f>
        <v>0</v>
      </c>
      <c r="R22" s="60">
        <f>'TX-EGM-GL'!R22+'TX-HPLR-GL '!R22+'TX-HPLC-GL'!R22</f>
        <v>0</v>
      </c>
      <c r="S22" s="38">
        <f>'TX-EGM-GL'!S22+'TX-HPLR-GL '!S22+'TX-HPLC-GL'!S22</f>
        <v>0</v>
      </c>
      <c r="T22" s="60">
        <f>'TX-EGM-GL'!T22+'TX-HPLR-GL '!T22+'TX-HPLC-GL'!T22</f>
        <v>0</v>
      </c>
      <c r="U22" s="38">
        <f>'TX-EGM-GL'!U22+'TX-HPLR-GL '!U22+'TX-HPLC-GL'!U22</f>
        <v>0</v>
      </c>
      <c r="V22" s="60">
        <f>'TX-EGM-GL'!V22+'TX-HPLR-GL '!V22+'TX-HPLC-GL'!V22</f>
        <v>0</v>
      </c>
      <c r="W22" s="38">
        <f>'TX-EGM-GL'!W22+'TX-HPLR-GL '!W22+'TX-HPLC-GL'!W22</f>
        <v>0</v>
      </c>
      <c r="X22" s="60">
        <f>'TX-EGM-GL'!X22+'TX-HPLR-GL '!X22+'TX-HPLC-GL'!X22</f>
        <v>0</v>
      </c>
      <c r="Y22" s="38">
        <f>'TX-EGM-GL'!Y22+'TX-HPLR-GL '!Y22+'TX-HPLC-GL'!Y22</f>
        <v>0</v>
      </c>
      <c r="Z22" s="60">
        <f>'TX-EGM-GL'!Z22+'TX-HPLR-GL '!Z22+'TX-HPLC-GL'!Z22</f>
        <v>0</v>
      </c>
      <c r="AA22" s="38">
        <f>'TX-EGM-GL'!AA22+'TX-HPLR-GL '!AA22+'TX-HPLC-GL'!AA22</f>
        <v>0</v>
      </c>
      <c r="AB22" s="60">
        <f>'TX-EGM-GL'!AB22+'TX-HPLR-GL '!AB22+'TX-HPLC-GL'!AB22</f>
        <v>0</v>
      </c>
      <c r="AC22" s="38">
        <f>'TX-EGM-GL'!AC22+'TX-HPLR-GL '!AC22+'TX-HPLC-GL'!AC22</f>
        <v>0</v>
      </c>
      <c r="AD22" s="60">
        <f>'TX-EGM-GL'!AD22+'TX-HPLR-GL '!AD22+'TX-HPLC-GL'!AD22</f>
        <v>0</v>
      </c>
      <c r="AE22" s="38">
        <f>'TX-EGM-GL'!AE22+'TX-HPLR-GL '!AE22+'TX-HPLC-GL'!AE22</f>
        <v>0</v>
      </c>
      <c r="AF22" s="60">
        <f>'TX-EGM-GL'!AP22+'TX-HPLR-GL '!AP22+'TX-HPLC-GL'!AP22</f>
        <v>0</v>
      </c>
      <c r="AG22" s="38">
        <f>'TX-EGM-GL'!AQ22+'TX-HPLR-GL '!AQ22+'TX-HPLC-GL'!AQ22</f>
        <v>0</v>
      </c>
      <c r="AH22" s="60">
        <f>'TX-EGM-GL'!AR22+'TX-HPLR-GL '!AR22+'TX-HPLC-GL'!AR22</f>
        <v>0</v>
      </c>
      <c r="AI22" s="38">
        <f>'TX-EGM-GL'!AS22+'TX-HPLR-GL '!AS22+'TX-HPLC-GL'!AS22</f>
        <v>0</v>
      </c>
      <c r="AJ22" s="60">
        <f>'TX-EGM-GL'!AT22+'TX-HPLR-GL '!AT22+'TX-HPLC-GL'!AT22</f>
        <v>0</v>
      </c>
      <c r="AK22" s="38">
        <f>'TX-EGM-GL'!AU22+'TX-HPLR-GL '!AU22+'TX-HPLC-GL'!AU22</f>
        <v>0</v>
      </c>
      <c r="AL22" s="60">
        <f>'TX-EGM-GL'!AV22+'TX-HPLR-GL '!AV22+'TX-HPLC-GL'!AV22</f>
        <v>0</v>
      </c>
      <c r="AM22" s="38">
        <f>'TX-EGM-GL'!AW22+'TX-HPLR-GL '!AW22+'TX-HPLC-GL'!AW22</f>
        <v>0</v>
      </c>
      <c r="AN22" s="60">
        <f>'TX-EGM-GL'!AX22+'TX-HPLR-GL '!AX22+'TX-HPLC-GL'!AX22</f>
        <v>0</v>
      </c>
      <c r="AO22" s="38">
        <f>'TX-EGM-GL'!AY22+'TX-HPLR-GL '!AY22+'TX-HPLC-GL'!AY22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19392</v>
      </c>
      <c r="E23" s="38">
        <f t="shared" si="2"/>
        <v>49255.679999999993</v>
      </c>
      <c r="F23" s="81">
        <f>('TIE-OUT'!T23+'TIE-OUT'!V23+'TIE-OUT'!X23)+(RECLASS!R23+RECLASS!T23+RECLASS!V23)</f>
        <v>0</v>
      </c>
      <c r="G23" s="82">
        <f>('TIE-OUT'!U23+'TIE-OUT'!W23+'TIE-OUT'!Y23)+(RECLASS!S23+RECLASS!U23+RECLASS!W23)</f>
        <v>0</v>
      </c>
      <c r="H23" s="60">
        <f>'TX-EGM-GL'!H23+'TX-HPLR-GL '!H23+'TX-HPLC-GL'!H23</f>
        <v>15521</v>
      </c>
      <c r="I23" s="38">
        <f>'TX-EGM-GL'!I23+'TX-HPLR-GL '!I23+'TX-HPLC-GL'!I23</f>
        <v>39423.339999999997</v>
      </c>
      <c r="J23" s="60">
        <f>'TX-EGM-GL'!J23+'TX-HPLR-GL '!J23+'TX-HPLC-GL'!J23</f>
        <v>3871</v>
      </c>
      <c r="K23" s="38">
        <f>'TX-EGM-GL'!K23+'TX-HPLR-GL '!K23+'TX-HPLC-GL'!K23</f>
        <v>9832.34</v>
      </c>
      <c r="L23" s="60">
        <f>'TX-EGM-GL'!L23+'TX-HPLR-GL '!L23+'TX-HPLC-GL'!L23</f>
        <v>0</v>
      </c>
      <c r="M23" s="38">
        <f>'TX-EGM-GL'!M23+'TX-HPLR-GL '!M23+'TX-HPLC-GL'!M23</f>
        <v>0</v>
      </c>
      <c r="N23" s="60">
        <f>'TX-EGM-GL'!N23+'TX-HPLR-GL '!N23+'TX-HPLC-GL'!N23</f>
        <v>0</v>
      </c>
      <c r="O23" s="38">
        <f>'TX-EGM-GL'!O23+'TX-HPLR-GL '!O23+'TX-HPLC-GL'!O23</f>
        <v>0</v>
      </c>
      <c r="P23" s="60">
        <f>'TX-EGM-GL'!P23+'TX-HPLR-GL '!P23+'TX-HPLC-GL'!P23</f>
        <v>0</v>
      </c>
      <c r="Q23" s="38">
        <f>'TX-EGM-GL'!Q23+'TX-HPLR-GL '!Q23+'TX-HPLC-GL'!Q23</f>
        <v>0</v>
      </c>
      <c r="R23" s="60">
        <f>'TX-EGM-GL'!R23+'TX-HPLR-GL '!R23+'TX-HPLC-GL'!R23</f>
        <v>0</v>
      </c>
      <c r="S23" s="38">
        <f>'TX-EGM-GL'!S23+'TX-HPLR-GL '!S23+'TX-HPLC-GL'!S23</f>
        <v>0</v>
      </c>
      <c r="T23" s="60">
        <f>'TX-EGM-GL'!T23+'TX-HPLR-GL '!T23+'TX-HPLC-GL'!T23</f>
        <v>0</v>
      </c>
      <c r="U23" s="38">
        <f>'TX-EGM-GL'!U23+'TX-HPLR-GL '!U23+'TX-HPLC-GL'!U23</f>
        <v>0</v>
      </c>
      <c r="V23" s="60">
        <f>'TX-EGM-GL'!V23+'TX-HPLR-GL '!V23+'TX-HPLC-GL'!V23</f>
        <v>0</v>
      </c>
      <c r="W23" s="38">
        <f>'TX-EGM-GL'!W23+'TX-HPLR-GL '!W23+'TX-HPLC-GL'!W23</f>
        <v>0</v>
      </c>
      <c r="X23" s="60">
        <f>'TX-EGM-GL'!X23+'TX-HPLR-GL '!X23+'TX-HPLC-GL'!X23</f>
        <v>0</v>
      </c>
      <c r="Y23" s="38">
        <f>'TX-EGM-GL'!Y23+'TX-HPLR-GL '!Y23+'TX-HPLC-GL'!Y23</f>
        <v>0</v>
      </c>
      <c r="Z23" s="60">
        <f>'TX-EGM-GL'!Z23+'TX-HPLR-GL '!Z23+'TX-HPLC-GL'!Z23</f>
        <v>0</v>
      </c>
      <c r="AA23" s="38">
        <f>'TX-EGM-GL'!AA23+'TX-HPLR-GL '!AA23+'TX-HPLC-GL'!AA23</f>
        <v>0</v>
      </c>
      <c r="AB23" s="60">
        <f>'TX-EGM-GL'!AB23+'TX-HPLR-GL '!AB23+'TX-HPLC-GL'!AB23</f>
        <v>0</v>
      </c>
      <c r="AC23" s="38">
        <f>'TX-EGM-GL'!AC23+'TX-HPLR-GL '!AC23+'TX-HPLC-GL'!AC23</f>
        <v>0</v>
      </c>
      <c r="AD23" s="60">
        <f>'TX-EGM-GL'!AD23+'TX-HPLR-GL '!AD23+'TX-HPLC-GL'!AD23</f>
        <v>0</v>
      </c>
      <c r="AE23" s="38">
        <f>'TX-EGM-GL'!AE23+'TX-HPLR-GL '!AE23+'TX-HPLC-GL'!AE23</f>
        <v>0</v>
      </c>
      <c r="AF23" s="60">
        <f>'TX-EGM-GL'!AP23+'TX-HPLR-GL '!AP23+'TX-HPLC-GL'!AP23</f>
        <v>0</v>
      </c>
      <c r="AG23" s="38">
        <f>'TX-EGM-GL'!AQ23+'TX-HPLR-GL '!AQ23+'TX-HPLC-GL'!AQ23</f>
        <v>0</v>
      </c>
      <c r="AH23" s="60">
        <f>'TX-EGM-GL'!AR23+'TX-HPLR-GL '!AR23+'TX-HPLC-GL'!AR23</f>
        <v>0</v>
      </c>
      <c r="AI23" s="38">
        <f>'TX-EGM-GL'!AS23+'TX-HPLR-GL '!AS23+'TX-HPLC-GL'!AS23</f>
        <v>0</v>
      </c>
      <c r="AJ23" s="60">
        <f>'TX-EGM-GL'!AT23+'TX-HPLR-GL '!AT23+'TX-HPLC-GL'!AT23</f>
        <v>0</v>
      </c>
      <c r="AK23" s="38">
        <f>'TX-EGM-GL'!AU23+'TX-HPLR-GL '!AU23+'TX-HPLC-GL'!AU23</f>
        <v>0</v>
      </c>
      <c r="AL23" s="60">
        <f>'TX-EGM-GL'!AV23+'TX-HPLR-GL '!AV23+'TX-HPLC-GL'!AV23</f>
        <v>0</v>
      </c>
      <c r="AM23" s="38">
        <f>'TX-EGM-GL'!AW23+'TX-HPLR-GL '!AW23+'TX-HPLC-GL'!AW23</f>
        <v>0</v>
      </c>
      <c r="AN23" s="60">
        <f>'TX-EGM-GL'!AX23+'TX-HPLR-GL '!AX23+'TX-HPLC-GL'!AX23</f>
        <v>0</v>
      </c>
      <c r="AO23" s="38">
        <f>'TX-EGM-GL'!AY23+'TX-HPLR-GL '!AY23+'TX-HPLC-GL'!AY23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-81279840</v>
      </c>
      <c r="E24" s="39">
        <f t="shared" si="3"/>
        <v>-210373955.87999997</v>
      </c>
      <c r="F24" s="61">
        <f t="shared" si="3"/>
        <v>0</v>
      </c>
      <c r="G24" s="39">
        <f t="shared" si="3"/>
        <v>1026884.2800000001</v>
      </c>
      <c r="H24" s="61">
        <f t="shared" si="3"/>
        <v>-64992109</v>
      </c>
      <c r="I24" s="39">
        <f t="shared" si="3"/>
        <v>-165028982.31999999</v>
      </c>
      <c r="J24" s="61">
        <f t="shared" si="3"/>
        <v>-1064790</v>
      </c>
      <c r="K24" s="39">
        <f t="shared" si="3"/>
        <v>-2368709.9500000002</v>
      </c>
      <c r="L24" s="61">
        <f>SUM(L19:L23)</f>
        <v>-13632</v>
      </c>
      <c r="M24" s="39">
        <f>SUM(M19:M23)</f>
        <v>-1492657.17</v>
      </c>
      <c r="N24" s="61">
        <f t="shared" si="3"/>
        <v>-15401631</v>
      </c>
      <c r="O24" s="39">
        <f t="shared" si="3"/>
        <v>-42869410.560000002</v>
      </c>
      <c r="P24" s="61">
        <f t="shared" si="3"/>
        <v>15308</v>
      </c>
      <c r="Q24" s="39">
        <f t="shared" si="3"/>
        <v>61237.64</v>
      </c>
      <c r="R24" s="61">
        <f t="shared" si="3"/>
        <v>178668</v>
      </c>
      <c r="S24" s="39">
        <f t="shared" si="3"/>
        <v>300972.67000000004</v>
      </c>
      <c r="T24" s="61">
        <f t="shared" si="3"/>
        <v>-1654</v>
      </c>
      <c r="U24" s="39">
        <f t="shared" si="3"/>
        <v>-3290.47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29650613</v>
      </c>
      <c r="E27" s="38">
        <f>SUM(G27,I27,K27,M27,O27,Q27,S27,U27,W27,Y27,AA27,AC27,AE27)</f>
        <v>83010206.25</v>
      </c>
      <c r="F27" s="64">
        <f>('TIE-OUT'!T27+'TIE-OUT'!V27+'TIE-OUT'!X27)+(RECLASS!R27+RECLASS!T27+RECLASS!V27)</f>
        <v>0</v>
      </c>
      <c r="G27" s="68">
        <f>('TIE-OUT'!U27+'TIE-OUT'!W27+'TIE-OUT'!Y27)+(RECLASS!S27+RECLASS!U27+RECLASS!W27)</f>
        <v>0</v>
      </c>
      <c r="H27" s="60">
        <f>'TX-EGM-GL'!H27+'TX-HPLR-GL '!H27+'TX-HPLC-GL'!H27</f>
        <v>20297210</v>
      </c>
      <c r="I27" s="38">
        <f>'TX-EGM-GL'!I27+'TX-HPLR-GL '!I27+'TX-HPLC-GL'!I27</f>
        <v>56849938.210000001</v>
      </c>
      <c r="J27" s="60">
        <f>'TX-EGM-GL'!J27+'TX-HPLR-GL '!J27+'TX-HPLC-GL'!J27</f>
        <v>9192602</v>
      </c>
      <c r="K27" s="38">
        <f>'TX-EGM-GL'!K27+'TX-HPLR-GL '!K27+'TX-HPLC-GL'!K27</f>
        <v>25709590.289999999</v>
      </c>
      <c r="L27" s="60">
        <f>'TX-EGM-GL'!L27+'TX-HPLR-GL '!L27+'TX-HPLC-GL'!L27</f>
        <v>208805</v>
      </c>
      <c r="M27" s="38">
        <f>'TX-EGM-GL'!M27+'TX-HPLR-GL '!M27+'TX-HPLC-GL'!M27</f>
        <v>585313.06000000006</v>
      </c>
      <c r="N27" s="60">
        <f>'TX-EGM-GL'!N27+'TX-HPLR-GL '!N27+'TX-HPLC-GL'!N27</f>
        <v>-62396</v>
      </c>
      <c r="O27" s="38">
        <f>'TX-EGM-GL'!O27+'TX-HPLR-GL '!O27+'TX-HPLC-GL'!O27</f>
        <v>-173190.43</v>
      </c>
      <c r="P27" s="60">
        <f>'TX-EGM-GL'!P27+'TX-HPLR-GL '!P27+'TX-HPLC-GL'!P27</f>
        <v>-55</v>
      </c>
      <c r="Q27" s="38">
        <f>'TX-EGM-GL'!Q27+'TX-HPLR-GL '!Q27+'TX-HPLC-GL'!Q27</f>
        <v>-1903.85</v>
      </c>
      <c r="R27" s="60">
        <f>'TX-EGM-GL'!R27+'TX-HPLR-GL '!R27+'TX-HPLC-GL'!R27</f>
        <v>9320</v>
      </c>
      <c r="S27" s="38">
        <f>'TX-EGM-GL'!S27+'TX-HPLR-GL '!S27+'TX-HPLC-GL'!S27</f>
        <v>26120.739999999998</v>
      </c>
      <c r="T27" s="60">
        <f>'TX-EGM-GL'!T27+'TX-HPLR-GL '!T27+'TX-HPLC-GL'!T27</f>
        <v>5127</v>
      </c>
      <c r="U27" s="38">
        <f>'TX-EGM-GL'!U27+'TX-HPLR-GL '!U27+'TX-HPLC-GL'!U27</f>
        <v>14338.23</v>
      </c>
      <c r="V27" s="60">
        <f>'TX-EGM-GL'!V27+'TX-HPLR-GL '!V27+'TX-HPLC-GL'!V27</f>
        <v>0</v>
      </c>
      <c r="W27" s="38">
        <f>'TX-EGM-GL'!W27+'TX-HPLR-GL '!W27+'TX-HPLC-GL'!W27</f>
        <v>0</v>
      </c>
      <c r="X27" s="60">
        <f>'TX-EGM-GL'!X27+'TX-HPLR-GL '!X27+'TX-HPLC-GL'!X27</f>
        <v>0</v>
      </c>
      <c r="Y27" s="38">
        <f>'TX-EGM-GL'!Y27+'TX-HPLR-GL '!Y27+'TX-HPLC-GL'!Y27</f>
        <v>0</v>
      </c>
      <c r="Z27" s="60">
        <f>'TX-EGM-GL'!Z27+'TX-HPLR-GL '!Z27+'TX-HPLC-GL'!Z27</f>
        <v>0</v>
      </c>
      <c r="AA27" s="38">
        <f>'TX-EGM-GL'!AA27+'TX-HPLR-GL '!AA27+'TX-HPLC-GL'!AA27</f>
        <v>0</v>
      </c>
      <c r="AB27" s="60">
        <f>'TX-EGM-GL'!AB27+'TX-HPLR-GL '!AB27+'TX-HPLC-GL'!AB27</f>
        <v>0</v>
      </c>
      <c r="AC27" s="38">
        <f>'TX-EGM-GL'!AC27+'TX-HPLR-GL '!AC27+'TX-HPLC-GL'!AC27</f>
        <v>0</v>
      </c>
      <c r="AD27" s="60">
        <f>'TX-EGM-GL'!AD27+'TX-HPLR-GL '!AD27+'TX-HPLC-GL'!AD27</f>
        <v>0</v>
      </c>
      <c r="AE27" s="38">
        <f>'TX-EGM-GL'!AE27+'TX-HPLR-GL '!AE27+'TX-HPLC-GL'!AE27</f>
        <v>0</v>
      </c>
      <c r="AF27" s="60">
        <f>'TX-EGM-GL'!AP27+'TX-HPLR-GL '!AP27+'TX-HPLC-GL'!AP27</f>
        <v>0</v>
      </c>
      <c r="AG27" s="38">
        <f>'TX-EGM-GL'!AQ27+'TX-HPLR-GL '!AQ27+'TX-HPLC-GL'!AQ27</f>
        <v>0</v>
      </c>
      <c r="AH27" s="60">
        <f>'TX-EGM-GL'!AR27+'TX-HPLR-GL '!AR27+'TX-HPLC-GL'!AR27</f>
        <v>0</v>
      </c>
      <c r="AI27" s="38">
        <f>'TX-EGM-GL'!AS27+'TX-HPLR-GL '!AS27+'TX-HPLC-GL'!AS27</f>
        <v>0</v>
      </c>
      <c r="AJ27" s="60">
        <f>'TX-EGM-GL'!AT27+'TX-HPLR-GL '!AT27+'TX-HPLC-GL'!AT27</f>
        <v>0</v>
      </c>
      <c r="AK27" s="38">
        <f>'TX-EGM-GL'!AU27+'TX-HPLR-GL '!AU27+'TX-HPLC-GL'!AU27</f>
        <v>0</v>
      </c>
      <c r="AL27" s="60">
        <f>'TX-EGM-GL'!AV27+'TX-HPLR-GL '!AV27+'TX-HPLC-GL'!AV27</f>
        <v>0</v>
      </c>
      <c r="AM27" s="38">
        <f>'TX-EGM-GL'!AW27+'TX-HPLR-GL '!AW27+'TX-HPLC-GL'!AW27</f>
        <v>0</v>
      </c>
      <c r="AN27" s="60">
        <f>'TX-EGM-GL'!AX27+'TX-HPLR-GL '!AX27+'TX-HPLC-GL'!AX27</f>
        <v>0</v>
      </c>
      <c r="AO27" s="38">
        <f>'TX-EGM-GL'!AY27+'TX-HPLR-GL '!AY27+'TX-HPLC-GL'!AY27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-31704450</v>
      </c>
      <c r="E28" s="38">
        <f>SUM(G28,I28,K28,M28,O28,Q28,S28,U28,W28,Y28,AA28,AC28,AE28)</f>
        <v>-88616604.799999997</v>
      </c>
      <c r="F28" s="81">
        <f>('TIE-OUT'!T28+'TIE-OUT'!V28+'TIE-OUT'!X28)+(RECLASS!R28+RECLASS!T28+RECLASS!V28)</f>
        <v>0</v>
      </c>
      <c r="G28" s="82">
        <f>('TIE-OUT'!U28+'TIE-OUT'!W28+'TIE-OUT'!Y28)+(RECLASS!S28+RECLASS!U28+RECLASS!W28)</f>
        <v>0</v>
      </c>
      <c r="H28" s="60">
        <f>'TX-EGM-GL'!H28+'TX-HPLR-GL '!H28+'TX-HPLC-GL'!H28</f>
        <v>-22163981</v>
      </c>
      <c r="I28" s="38">
        <f>'TX-EGM-GL'!I28+'TX-HPLR-GL '!I28+'TX-HPLC-GL'!I28</f>
        <v>-61882420</v>
      </c>
      <c r="J28" s="60">
        <f>'TX-EGM-GL'!J28+'TX-HPLR-GL '!J28+'TX-HPLC-GL'!J28</f>
        <v>-9598399</v>
      </c>
      <c r="K28" s="38">
        <f>'TX-EGM-GL'!K28+'TX-HPLR-GL '!K28+'TX-HPLC-GL'!K28</f>
        <v>-26898055.599999998</v>
      </c>
      <c r="L28" s="60">
        <f>'TX-EGM-GL'!L28+'TX-HPLR-GL '!L28+'TX-HPLC-GL'!L28</f>
        <v>88570</v>
      </c>
      <c r="M28" s="38">
        <f>'TX-EGM-GL'!M28+'TX-HPLR-GL '!M28+'TX-HPLC-GL'!M28</f>
        <v>248145.91</v>
      </c>
      <c r="N28" s="60">
        <f>'TX-EGM-GL'!N28+'TX-HPLR-GL '!N28+'TX-HPLC-GL'!N28</f>
        <v>-16407</v>
      </c>
      <c r="O28" s="38">
        <f>'TX-EGM-GL'!O28+'TX-HPLR-GL '!O28+'TX-HPLC-GL'!O28</f>
        <v>-46133.39</v>
      </c>
      <c r="P28" s="60">
        <f>'TX-EGM-GL'!P28+'TX-HPLR-GL '!P28+'TX-HPLC-GL'!P28</f>
        <v>55</v>
      </c>
      <c r="Q28" s="38">
        <f>'TX-EGM-GL'!Q28+'TX-HPLR-GL '!Q28+'TX-HPLC-GL'!Q28</f>
        <v>1903.85</v>
      </c>
      <c r="R28" s="60">
        <f>'TX-EGM-GL'!R28+'TX-HPLR-GL '!R28+'TX-HPLC-GL'!R28</f>
        <v>-9320</v>
      </c>
      <c r="S28" s="38">
        <f>'TX-EGM-GL'!S28+'TX-HPLR-GL '!S28+'TX-HPLC-GL'!S28</f>
        <v>-26120.739999999998</v>
      </c>
      <c r="T28" s="60">
        <f>'TX-EGM-GL'!T28+'TX-HPLR-GL '!T28+'TX-HPLC-GL'!T28</f>
        <v>-4968</v>
      </c>
      <c r="U28" s="38">
        <f>'TX-EGM-GL'!U28+'TX-HPLR-GL '!U28+'TX-HPLC-GL'!U28</f>
        <v>-13924.83</v>
      </c>
      <c r="V28" s="60">
        <f>'TX-EGM-GL'!V28+'TX-HPLR-GL '!V28+'TX-HPLC-GL'!V28</f>
        <v>0</v>
      </c>
      <c r="W28" s="38">
        <f>'TX-EGM-GL'!W28+'TX-HPLR-GL '!W28+'TX-HPLC-GL'!W28</f>
        <v>0</v>
      </c>
      <c r="X28" s="60">
        <f>'TX-EGM-GL'!X28+'TX-HPLR-GL '!X28+'TX-HPLC-GL'!X28</f>
        <v>0</v>
      </c>
      <c r="Y28" s="38">
        <f>'TX-EGM-GL'!Y28+'TX-HPLR-GL '!Y28+'TX-HPLC-GL'!Y28</f>
        <v>0</v>
      </c>
      <c r="Z28" s="60">
        <f>'TX-EGM-GL'!Z28+'TX-HPLR-GL '!Z28+'TX-HPLC-GL'!Z28</f>
        <v>0</v>
      </c>
      <c r="AA28" s="38">
        <f>'TX-EGM-GL'!AA28+'TX-HPLR-GL '!AA28+'TX-HPLC-GL'!AA28</f>
        <v>0</v>
      </c>
      <c r="AB28" s="60">
        <f>'TX-EGM-GL'!AB28+'TX-HPLR-GL '!AB28+'TX-HPLC-GL'!AB28</f>
        <v>0</v>
      </c>
      <c r="AC28" s="38">
        <f>'TX-EGM-GL'!AC28+'TX-HPLR-GL '!AC28+'TX-HPLC-GL'!AC28</f>
        <v>0</v>
      </c>
      <c r="AD28" s="60">
        <f>'TX-EGM-GL'!AD28+'TX-HPLR-GL '!AD28+'TX-HPLC-GL'!AD28</f>
        <v>0</v>
      </c>
      <c r="AE28" s="38">
        <f>'TX-EGM-GL'!AE28+'TX-HPLR-GL '!AE28+'TX-HPLC-GL'!AE28</f>
        <v>0</v>
      </c>
      <c r="AF28" s="60">
        <f>'TX-EGM-GL'!AP28+'TX-HPLR-GL '!AP28+'TX-HPLC-GL'!AP28</f>
        <v>0</v>
      </c>
      <c r="AG28" s="38">
        <f>'TX-EGM-GL'!AQ28+'TX-HPLR-GL '!AQ28+'TX-HPLC-GL'!AQ28</f>
        <v>0</v>
      </c>
      <c r="AH28" s="60">
        <f>'TX-EGM-GL'!AR28+'TX-HPLR-GL '!AR28+'TX-HPLC-GL'!AR28</f>
        <v>0</v>
      </c>
      <c r="AI28" s="38">
        <f>'TX-EGM-GL'!AS28+'TX-HPLR-GL '!AS28+'TX-HPLC-GL'!AS28</f>
        <v>0</v>
      </c>
      <c r="AJ28" s="60">
        <f>'TX-EGM-GL'!AT28+'TX-HPLR-GL '!AT28+'TX-HPLC-GL'!AT28</f>
        <v>0</v>
      </c>
      <c r="AK28" s="38">
        <f>'TX-EGM-GL'!AU28+'TX-HPLR-GL '!AU28+'TX-HPLC-GL'!AU28</f>
        <v>0</v>
      </c>
      <c r="AL28" s="60">
        <f>'TX-EGM-GL'!AV28+'TX-HPLR-GL '!AV28+'TX-HPLC-GL'!AV28</f>
        <v>0</v>
      </c>
      <c r="AM28" s="38">
        <f>'TX-EGM-GL'!AW28+'TX-HPLR-GL '!AW28+'TX-HPLC-GL'!AW28</f>
        <v>0</v>
      </c>
      <c r="AN28" s="60">
        <f>'TX-EGM-GL'!AX28+'TX-HPLR-GL '!AX28+'TX-HPLC-GL'!AX28</f>
        <v>0</v>
      </c>
      <c r="AO28" s="38">
        <f>'TX-EGM-GL'!AY28+'TX-HPLR-GL '!AY28+'TX-HPLC-GL'!AY28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-2053837</v>
      </c>
      <c r="E29" s="39">
        <f t="shared" si="4"/>
        <v>-5606398.549999997</v>
      </c>
      <c r="F29" s="61">
        <f t="shared" si="4"/>
        <v>0</v>
      </c>
      <c r="G29" s="39">
        <f t="shared" si="4"/>
        <v>0</v>
      </c>
      <c r="H29" s="61">
        <f t="shared" si="4"/>
        <v>-1866771</v>
      </c>
      <c r="I29" s="39">
        <f t="shared" si="4"/>
        <v>-5032481.7899999991</v>
      </c>
      <c r="J29" s="61">
        <f t="shared" si="4"/>
        <v>-405797</v>
      </c>
      <c r="K29" s="39">
        <f t="shared" si="4"/>
        <v>-1188465.3099999987</v>
      </c>
      <c r="L29" s="61">
        <f>SUM(L27:L28)</f>
        <v>297375</v>
      </c>
      <c r="M29" s="39">
        <f>SUM(M27:M28)</f>
        <v>833458.97000000009</v>
      </c>
      <c r="N29" s="61">
        <f t="shared" si="4"/>
        <v>-78803</v>
      </c>
      <c r="O29" s="39">
        <f t="shared" si="4"/>
        <v>-219323.82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159</v>
      </c>
      <c r="U29" s="39">
        <f t="shared" si="4"/>
        <v>413.39999999999964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-253128</v>
      </c>
      <c r="E32" s="38">
        <f t="shared" si="5"/>
        <v>-642945.39999999991</v>
      </c>
      <c r="F32" s="64">
        <f>('TIE-OUT'!T32+'TIE-OUT'!V32+'TIE-OUT'!X32)+(RECLASS!R32+RECLASS!T32+RECLASS!V32)</f>
        <v>0</v>
      </c>
      <c r="G32" s="68">
        <f>('TIE-OUT'!U32+'TIE-OUT'!W32+'TIE-OUT'!Y32)+(RECLASS!S32+RECLASS!U32+RECLASS!W32)</f>
        <v>0</v>
      </c>
      <c r="H32" s="60">
        <f>'TX-EGM-GL'!H32+'TX-HPLR-GL '!H32+'TX-HPLC-GL'!H32</f>
        <v>-8940288</v>
      </c>
      <c r="I32" s="38">
        <f>'TX-EGM-GL'!I32+'TX-HPLR-GL '!I32+'TX-HPLC-GL'!I32</f>
        <v>-22708331.52</v>
      </c>
      <c r="J32" s="60">
        <f>'TX-EGM-GL'!J32+'TX-HPLR-GL '!J32+'TX-HPLC-GL'!J32</f>
        <v>9153577</v>
      </c>
      <c r="K32" s="38">
        <f>'TX-EGM-GL'!K32+'TX-HPLR-GL '!K32+'TX-HPLC-GL'!K32</f>
        <v>23250085.68</v>
      </c>
      <c r="L32" s="60">
        <f>'TX-EGM-GL'!L32+'TX-HPLR-GL '!L32+'TX-HPLC-GL'!L32</f>
        <v>-294366</v>
      </c>
      <c r="M32" s="38">
        <f>'TX-EGM-GL'!M32+'TX-HPLR-GL '!M32+'TX-HPLC-GL'!M32</f>
        <v>-747690.06</v>
      </c>
      <c r="N32" s="60">
        <f>'TX-EGM-GL'!N32+'TX-HPLR-GL '!N32+'TX-HPLC-GL'!N32</f>
        <v>26336</v>
      </c>
      <c r="O32" s="38">
        <f>'TX-EGM-GL'!O32+'TX-HPLR-GL '!O32+'TX-HPLC-GL'!O32</f>
        <v>66893.48</v>
      </c>
      <c r="P32" s="60">
        <f>'TX-EGM-GL'!P32+'TX-HPLR-GL '!P32+'TX-HPLC-GL'!P32</f>
        <v>13327</v>
      </c>
      <c r="Q32" s="38">
        <f>'TX-EGM-GL'!Q32+'TX-HPLR-GL '!Q32+'TX-HPLC-GL'!Q32</f>
        <v>33850.58</v>
      </c>
      <c r="R32" s="60">
        <f>'TX-EGM-GL'!R32+'TX-HPLR-GL '!R32+'TX-HPLC-GL'!R32</f>
        <v>29693</v>
      </c>
      <c r="S32" s="38">
        <f>'TX-EGM-GL'!S32+'TX-HPLR-GL '!S32+'TX-HPLC-GL'!S32</f>
        <v>75420.22</v>
      </c>
      <c r="T32" s="60">
        <f>'TX-EGM-GL'!T32+'TX-HPLR-GL '!T32+'TX-HPLC-GL'!T32</f>
        <v>-241407</v>
      </c>
      <c r="U32" s="38">
        <f>'TX-EGM-GL'!U32+'TX-HPLR-GL '!U32+'TX-HPLC-GL'!U32</f>
        <v>-613173.78</v>
      </c>
      <c r="V32" s="60">
        <f>'TX-EGM-GL'!V32+'TX-HPLR-GL '!V32+'TX-HPLC-GL'!V32</f>
        <v>0</v>
      </c>
      <c r="W32" s="38">
        <f>'TX-EGM-GL'!W32+'TX-HPLR-GL '!W32+'TX-HPLC-GL'!W32</f>
        <v>0</v>
      </c>
      <c r="X32" s="60">
        <f>'TX-EGM-GL'!X32+'TX-HPLR-GL '!X32+'TX-HPLC-GL'!X32</f>
        <v>0</v>
      </c>
      <c r="Y32" s="38">
        <f>'TX-EGM-GL'!Y32+'TX-HPLR-GL '!Y32+'TX-HPLC-GL'!Y32</f>
        <v>0</v>
      </c>
      <c r="Z32" s="60">
        <f>'TX-EGM-GL'!Z32+'TX-HPLR-GL '!Z32+'TX-HPLC-GL'!Z32</f>
        <v>0</v>
      </c>
      <c r="AA32" s="38">
        <f>'TX-EGM-GL'!AA32+'TX-HPLR-GL '!AA32+'TX-HPLC-GL'!AA32</f>
        <v>0</v>
      </c>
      <c r="AB32" s="60">
        <f>'TX-EGM-GL'!AB32+'TX-HPLR-GL '!AB32+'TX-HPLC-GL'!AB32</f>
        <v>0</v>
      </c>
      <c r="AC32" s="38">
        <f>'TX-EGM-GL'!AC32+'TX-HPLR-GL '!AC32+'TX-HPLC-GL'!AC32</f>
        <v>0</v>
      </c>
      <c r="AD32" s="60">
        <f>'TX-EGM-GL'!AD32+'TX-HPLR-GL '!AD32+'TX-HPLC-GL'!AD32</f>
        <v>0</v>
      </c>
      <c r="AE32" s="38">
        <f>'TX-EGM-GL'!AE32+'TX-HPLR-GL '!AE32+'TX-HPLC-GL'!AE32</f>
        <v>0</v>
      </c>
      <c r="AF32" s="60">
        <f>'TX-EGM-GL'!AP32+'TX-HPLR-GL '!AP32+'TX-HPLC-GL'!AP32</f>
        <v>0</v>
      </c>
      <c r="AG32" s="38">
        <f>'TX-EGM-GL'!AQ32+'TX-HPLR-GL '!AQ32+'TX-HPLC-GL'!AQ32</f>
        <v>0</v>
      </c>
      <c r="AH32" s="60">
        <f>'TX-EGM-GL'!AR32+'TX-HPLR-GL '!AR32+'TX-HPLC-GL'!AR32</f>
        <v>0</v>
      </c>
      <c r="AI32" s="38">
        <f>'TX-EGM-GL'!AS32+'TX-HPLR-GL '!AS32+'TX-HPLC-GL'!AS32</f>
        <v>0</v>
      </c>
      <c r="AJ32" s="60">
        <f>'TX-EGM-GL'!AT32+'TX-HPLR-GL '!AT32+'TX-HPLC-GL'!AT32</f>
        <v>0</v>
      </c>
      <c r="AK32" s="38">
        <f>'TX-EGM-GL'!AU32+'TX-HPLR-GL '!AU32+'TX-HPLC-GL'!AU32</f>
        <v>0</v>
      </c>
      <c r="AL32" s="60">
        <f>'TX-EGM-GL'!AV32+'TX-HPLR-GL '!AV32+'TX-HPLC-GL'!AV32</f>
        <v>0</v>
      </c>
      <c r="AM32" s="38">
        <f>'TX-EGM-GL'!AW32+'TX-HPLR-GL '!AW32+'TX-HPLC-GL'!AW32</f>
        <v>0</v>
      </c>
      <c r="AN32" s="60">
        <f>'TX-EGM-GL'!AX32+'TX-HPLR-GL '!AX32+'TX-HPLC-GL'!AX32</f>
        <v>0</v>
      </c>
      <c r="AO32" s="38">
        <f>'TX-EGM-GL'!AY32+'TX-HPLR-GL '!AY32+'TX-HPLC-GL'!AY32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('TIE-OUT'!T33+'TIE-OUT'!V33+'TIE-OUT'!X33)+(RECLASS!R33+RECLASS!T33+RECLASS!V33)</f>
        <v>0</v>
      </c>
      <c r="G33" s="38">
        <f>('TIE-OUT'!U33+'TIE-OUT'!W33+'TIE-OUT'!Y33)+(RECLASS!S33+RECLASS!U33+RECLASS!W33)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'!L33+'TX-HPLC-GL'!L33</f>
        <v>0</v>
      </c>
      <c r="M33" s="38">
        <f>'TX-EGM-GL'!M33+'TX-HPLR-GL '!M33+'TX-HPLC-GL'!M33</f>
        <v>0</v>
      </c>
      <c r="N33" s="60">
        <f>'TX-EGM-GL'!N33+'TX-HPLR-GL '!N33+'TX-HPLC-GL'!N33</f>
        <v>0</v>
      </c>
      <c r="O33" s="38">
        <f>'TX-EGM-GL'!O33+'TX-HPLR-GL '!O33+'TX-HPLC-GL'!O33</f>
        <v>0</v>
      </c>
      <c r="P33" s="60">
        <f>'TX-EGM-GL'!P33+'TX-HPLR-GL '!P33+'TX-HPLC-GL'!P33</f>
        <v>0</v>
      </c>
      <c r="Q33" s="38">
        <f>'TX-EGM-GL'!Q33+'TX-HPLR-GL '!Q33+'TX-HPLC-GL'!Q33</f>
        <v>0</v>
      </c>
      <c r="R33" s="60">
        <f>'TX-EGM-GL'!R33+'TX-HPLR-GL '!R33+'TX-HPLC-GL'!R33</f>
        <v>0</v>
      </c>
      <c r="S33" s="38">
        <f>'TX-EGM-GL'!S33+'TX-HPLR-GL '!S33+'TX-HPLC-GL'!S33</f>
        <v>0</v>
      </c>
      <c r="T33" s="60">
        <f>'TX-EGM-GL'!T33+'TX-HPLR-GL '!T33+'TX-HPLC-GL'!T33</f>
        <v>0</v>
      </c>
      <c r="U33" s="38">
        <f>'TX-EGM-GL'!U33+'TX-HPLR-GL '!U33+'TX-HPLC-GL'!U33</f>
        <v>0</v>
      </c>
      <c r="V33" s="60">
        <f>'TX-EGM-GL'!V33+'TX-HPLR-GL '!V33+'TX-HPLC-GL'!V33</f>
        <v>0</v>
      </c>
      <c r="W33" s="38">
        <f>'TX-EGM-GL'!W33+'TX-HPLR-GL '!W33+'TX-HPLC-GL'!W33</f>
        <v>0</v>
      </c>
      <c r="X33" s="60">
        <f>'TX-EGM-GL'!X33+'TX-HPLR-GL '!X33+'TX-HPLC-GL'!X33</f>
        <v>0</v>
      </c>
      <c r="Y33" s="38">
        <f>'TX-EGM-GL'!Y33+'TX-HPLR-GL '!Y33+'TX-HPLC-GL'!Y33</f>
        <v>0</v>
      </c>
      <c r="Z33" s="60">
        <f>'TX-EGM-GL'!Z33+'TX-HPLR-GL '!Z33+'TX-HPLC-GL'!Z33</f>
        <v>0</v>
      </c>
      <c r="AA33" s="38">
        <f>'TX-EGM-GL'!AA33+'TX-HPLR-GL '!AA33+'TX-HPLC-GL'!AA33</f>
        <v>0</v>
      </c>
      <c r="AB33" s="60">
        <f>'TX-EGM-GL'!AB33+'TX-HPLR-GL '!AB33+'TX-HPLC-GL'!AB33</f>
        <v>0</v>
      </c>
      <c r="AC33" s="38">
        <f>'TX-EGM-GL'!AC33+'TX-HPLR-GL '!AC33+'TX-HPLC-GL'!AC33</f>
        <v>0</v>
      </c>
      <c r="AD33" s="60">
        <f>'TX-EGM-GL'!AD33+'TX-HPLR-GL '!AD33+'TX-HPLC-GL'!AD33</f>
        <v>0</v>
      </c>
      <c r="AE33" s="38">
        <f>'TX-EGM-GL'!AE33+'TX-HPLR-GL '!AE33+'TX-HPLC-GL'!AE33</f>
        <v>0</v>
      </c>
      <c r="AF33" s="60">
        <f>'TX-EGM-GL'!AP33+'TX-HPLR-GL '!AP33+'TX-HPLC-GL'!AP33</f>
        <v>0</v>
      </c>
      <c r="AG33" s="38">
        <f>'TX-EGM-GL'!AQ33+'TX-HPLR-GL '!AQ33+'TX-HPLC-GL'!AQ33</f>
        <v>0</v>
      </c>
      <c r="AH33" s="60">
        <f>'TX-EGM-GL'!AR33+'TX-HPLR-GL '!AR33+'TX-HPLC-GL'!AR33</f>
        <v>0</v>
      </c>
      <c r="AI33" s="38">
        <f>'TX-EGM-GL'!AS33+'TX-HPLR-GL '!AS33+'TX-HPLC-GL'!AS33</f>
        <v>0</v>
      </c>
      <c r="AJ33" s="60">
        <f>'TX-EGM-GL'!AT33+'TX-HPLR-GL '!AT33+'TX-HPLC-GL'!AT33</f>
        <v>0</v>
      </c>
      <c r="AK33" s="38">
        <f>'TX-EGM-GL'!AU33+'TX-HPLR-GL '!AU33+'TX-HPLC-GL'!AU33</f>
        <v>0</v>
      </c>
      <c r="AL33" s="60">
        <f>'TX-EGM-GL'!AV33+'TX-HPLR-GL '!AV33+'TX-HPLC-GL'!AV33</f>
        <v>0</v>
      </c>
      <c r="AM33" s="38">
        <f>'TX-EGM-GL'!AW33+'TX-HPLR-GL '!AW33+'TX-HPLC-GL'!AW33</f>
        <v>0</v>
      </c>
      <c r="AN33" s="60">
        <f>'TX-EGM-GL'!AX33+'TX-HPLR-GL '!AX33+'TX-HPLC-GL'!AX33</f>
        <v>0</v>
      </c>
      <c r="AO33" s="38">
        <f>'TX-EGM-GL'!AY33+'TX-HPLR-GL '!AY33+'TX-HPLC-GL'!AY33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127457</v>
      </c>
      <c r="E34" s="38">
        <f t="shared" si="5"/>
        <v>323740.78000000003</v>
      </c>
      <c r="F34" s="60">
        <f>('TIE-OUT'!T34+'TIE-OUT'!V34+'TIE-OUT'!X34)+(RECLASS!R34+RECLASS!T34+RECLASS!V34)</f>
        <v>0</v>
      </c>
      <c r="G34" s="38">
        <f>('TIE-OUT'!U34+'TIE-OUT'!W34+'TIE-OUT'!Y34)+(RECLASS!S34+RECLASS!U34+RECLASS!W34)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'!L34+'TX-HPLC-GL'!L34</f>
        <v>0</v>
      </c>
      <c r="M34" s="38">
        <f>'TX-EGM-GL'!M34+'TX-HPLR-GL '!M34+'TX-HPLC-GL'!M34</f>
        <v>0</v>
      </c>
      <c r="N34" s="60">
        <f>'TX-EGM-GL'!N34+'TX-HPLR-GL '!N34+'TX-HPLC-GL'!N34</f>
        <v>0</v>
      </c>
      <c r="O34" s="38">
        <f>'TX-EGM-GL'!O34+'TX-HPLR-GL '!O34+'TX-HPLC-GL'!O34</f>
        <v>0</v>
      </c>
      <c r="P34" s="60">
        <f>'TX-EGM-GL'!P34+'TX-HPLR-GL '!P34+'TX-HPLC-GL'!P34</f>
        <v>0</v>
      </c>
      <c r="Q34" s="38">
        <f>'TX-EGM-GL'!Q34+'TX-HPLR-GL '!Q34+'TX-HPLC-GL'!Q34</f>
        <v>0</v>
      </c>
      <c r="R34" s="60">
        <f>'TX-EGM-GL'!R34+'TX-HPLR-GL '!R34+'TX-HPLC-GL'!R34</f>
        <v>127457</v>
      </c>
      <c r="S34" s="38">
        <f>'TX-EGM-GL'!S34+'TX-HPLR-GL '!S34+'TX-HPLC-GL'!S34</f>
        <v>323740.78000000003</v>
      </c>
      <c r="T34" s="60">
        <f>'TX-EGM-GL'!T34+'TX-HPLR-GL '!T34+'TX-HPLC-GL'!T34</f>
        <v>0</v>
      </c>
      <c r="U34" s="38">
        <f>'TX-EGM-GL'!U34+'TX-HPLR-GL '!U34+'TX-HPLC-GL'!U34</f>
        <v>0</v>
      </c>
      <c r="V34" s="60">
        <f>'TX-EGM-GL'!V34+'TX-HPLR-GL '!V34+'TX-HPLC-GL'!V34</f>
        <v>0</v>
      </c>
      <c r="W34" s="38">
        <f>'TX-EGM-GL'!W34+'TX-HPLR-GL '!W34+'TX-HPLC-GL'!W34</f>
        <v>0</v>
      </c>
      <c r="X34" s="60">
        <f>'TX-EGM-GL'!X34+'TX-HPLR-GL '!X34+'TX-HPLC-GL'!X34</f>
        <v>0</v>
      </c>
      <c r="Y34" s="38">
        <f>'TX-EGM-GL'!Y34+'TX-HPLR-GL '!Y34+'TX-HPLC-GL'!Y34</f>
        <v>0</v>
      </c>
      <c r="Z34" s="60">
        <f>'TX-EGM-GL'!Z34+'TX-HPLR-GL '!Z34+'TX-HPLC-GL'!Z34</f>
        <v>0</v>
      </c>
      <c r="AA34" s="38">
        <f>'TX-EGM-GL'!AA34+'TX-HPLR-GL '!AA34+'TX-HPLC-GL'!AA34</f>
        <v>0</v>
      </c>
      <c r="AB34" s="60">
        <f>'TX-EGM-GL'!AB34+'TX-HPLR-GL '!AB34+'TX-HPLC-GL'!AB34</f>
        <v>0</v>
      </c>
      <c r="AC34" s="38">
        <f>'TX-EGM-GL'!AC34+'TX-HPLR-GL '!AC34+'TX-HPLC-GL'!AC34</f>
        <v>0</v>
      </c>
      <c r="AD34" s="60">
        <f>'TX-EGM-GL'!AD34+'TX-HPLR-GL '!AD34+'TX-HPLC-GL'!AD34</f>
        <v>0</v>
      </c>
      <c r="AE34" s="38">
        <f>'TX-EGM-GL'!AE34+'TX-HPLR-GL '!AE34+'TX-HPLC-GL'!AE34</f>
        <v>0</v>
      </c>
      <c r="AF34" s="60">
        <f>'TX-EGM-GL'!AP34+'TX-HPLR-GL '!AP34+'TX-HPLC-GL'!AP34</f>
        <v>0</v>
      </c>
      <c r="AG34" s="38">
        <f>'TX-EGM-GL'!AQ34+'TX-HPLR-GL '!AQ34+'TX-HPLC-GL'!AQ34</f>
        <v>0</v>
      </c>
      <c r="AH34" s="60">
        <f>'TX-EGM-GL'!AR34+'TX-HPLR-GL '!AR34+'TX-HPLC-GL'!AR34</f>
        <v>0</v>
      </c>
      <c r="AI34" s="38">
        <f>'TX-EGM-GL'!AS34+'TX-HPLR-GL '!AS34+'TX-HPLC-GL'!AS34</f>
        <v>0</v>
      </c>
      <c r="AJ34" s="60">
        <f>'TX-EGM-GL'!AT34+'TX-HPLR-GL '!AT34+'TX-HPLC-GL'!AT34</f>
        <v>0</v>
      </c>
      <c r="AK34" s="38">
        <f>'TX-EGM-GL'!AU34+'TX-HPLR-GL '!AU34+'TX-HPLC-GL'!AU34</f>
        <v>0</v>
      </c>
      <c r="AL34" s="60">
        <f>'TX-EGM-GL'!AV34+'TX-HPLR-GL '!AV34+'TX-HPLC-GL'!AV34</f>
        <v>0</v>
      </c>
      <c r="AM34" s="38">
        <f>'TX-EGM-GL'!AW34+'TX-HPLR-GL '!AW34+'TX-HPLC-GL'!AW34</f>
        <v>0</v>
      </c>
      <c r="AN34" s="60">
        <f>'TX-EGM-GL'!AX34+'TX-HPLR-GL '!AX34+'TX-HPLC-GL'!AX34</f>
        <v>0</v>
      </c>
      <c r="AO34" s="38">
        <f>'TX-EGM-GL'!AY34+'TX-HPLR-GL '!AY34+'TX-HPLC-GL'!AY34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('TIE-OUT'!T35+'TIE-OUT'!V35+'TIE-OUT'!X35)+(RECLASS!R35+RECLASS!T35+RECLASS!V35)</f>
        <v>0</v>
      </c>
      <c r="G35" s="82">
        <f>('TIE-OUT'!U35+'TIE-OUT'!W35+'TIE-OUT'!Y35)+(RECLASS!S35+RECLASS!U35+RECLASS!W35)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'!L35+'TX-HPLC-GL'!L35</f>
        <v>0</v>
      </c>
      <c r="M35" s="38">
        <f>'TX-EGM-GL'!M35+'TX-HPLR-GL '!M35+'TX-HPLC-GL'!M35</f>
        <v>0</v>
      </c>
      <c r="N35" s="60">
        <f>'TX-EGM-GL'!N35+'TX-HPLR-GL '!N35+'TX-HPLC-GL'!N35</f>
        <v>0</v>
      </c>
      <c r="O35" s="38">
        <f>'TX-EGM-GL'!O35+'TX-HPLR-GL '!O35+'TX-HPLC-GL'!O35</f>
        <v>0</v>
      </c>
      <c r="P35" s="60">
        <f>'TX-EGM-GL'!P35+'TX-HPLR-GL '!P35+'TX-HPLC-GL'!P35</f>
        <v>0</v>
      </c>
      <c r="Q35" s="38">
        <f>'TX-EGM-GL'!Q35+'TX-HPLR-GL '!Q35+'TX-HPLC-GL'!Q35</f>
        <v>0</v>
      </c>
      <c r="R35" s="60">
        <f>'TX-EGM-GL'!R35+'TX-HPLR-GL '!R35+'TX-HPLC-GL'!R35</f>
        <v>0</v>
      </c>
      <c r="S35" s="38">
        <f>'TX-EGM-GL'!S35+'TX-HPLR-GL '!S35+'TX-HPLC-GL'!S35</f>
        <v>0</v>
      </c>
      <c r="T35" s="60">
        <f>'TX-EGM-GL'!T35+'TX-HPLR-GL '!T35+'TX-HPLC-GL'!T35</f>
        <v>0</v>
      </c>
      <c r="U35" s="38">
        <f>'TX-EGM-GL'!U35+'TX-HPLR-GL '!U35+'TX-HPLC-GL'!U35</f>
        <v>0</v>
      </c>
      <c r="V35" s="60">
        <f>'TX-EGM-GL'!V35+'TX-HPLR-GL '!V35+'TX-HPLC-GL'!V35</f>
        <v>0</v>
      </c>
      <c r="W35" s="38">
        <f>'TX-EGM-GL'!W35+'TX-HPLR-GL '!W35+'TX-HPLC-GL'!W35</f>
        <v>0</v>
      </c>
      <c r="X35" s="60">
        <f>'TX-EGM-GL'!X35+'TX-HPLR-GL '!X35+'TX-HPLC-GL'!X35</f>
        <v>0</v>
      </c>
      <c r="Y35" s="38">
        <f>'TX-EGM-GL'!Y35+'TX-HPLR-GL '!Y35+'TX-HPLC-GL'!Y35</f>
        <v>0</v>
      </c>
      <c r="Z35" s="60">
        <f>'TX-EGM-GL'!Z35+'TX-HPLR-GL '!Z35+'TX-HPLC-GL'!Z35</f>
        <v>0</v>
      </c>
      <c r="AA35" s="38">
        <f>'TX-EGM-GL'!AA35+'TX-HPLR-GL '!AA35+'TX-HPLC-GL'!AA35</f>
        <v>0</v>
      </c>
      <c r="AB35" s="60">
        <f>'TX-EGM-GL'!AB35+'TX-HPLR-GL '!AB35+'TX-HPLC-GL'!AB35</f>
        <v>0</v>
      </c>
      <c r="AC35" s="38">
        <f>'TX-EGM-GL'!AC35+'TX-HPLR-GL '!AC35+'TX-HPLC-GL'!AC35</f>
        <v>0</v>
      </c>
      <c r="AD35" s="60">
        <f>'TX-EGM-GL'!AD35+'TX-HPLR-GL '!AD35+'TX-HPLC-GL'!AD35</f>
        <v>0</v>
      </c>
      <c r="AE35" s="38">
        <f>'TX-EGM-GL'!AE35+'TX-HPLR-GL '!AE35+'TX-HPLC-GL'!AE35</f>
        <v>0</v>
      </c>
      <c r="AF35" s="60">
        <f>'TX-EGM-GL'!AP35+'TX-HPLR-GL '!AP35+'TX-HPLC-GL'!AP35</f>
        <v>0</v>
      </c>
      <c r="AG35" s="38">
        <f>'TX-EGM-GL'!AQ35+'TX-HPLR-GL '!AQ35+'TX-HPLC-GL'!AQ35</f>
        <v>0</v>
      </c>
      <c r="AH35" s="60">
        <f>'TX-EGM-GL'!AR35+'TX-HPLR-GL '!AR35+'TX-HPLC-GL'!AR35</f>
        <v>0</v>
      </c>
      <c r="AI35" s="38">
        <f>'TX-EGM-GL'!AS35+'TX-HPLR-GL '!AS35+'TX-HPLC-GL'!AS35</f>
        <v>0</v>
      </c>
      <c r="AJ35" s="60">
        <f>'TX-EGM-GL'!AT35+'TX-HPLR-GL '!AT35+'TX-HPLC-GL'!AT35</f>
        <v>0</v>
      </c>
      <c r="AK35" s="38">
        <f>'TX-EGM-GL'!AU35+'TX-HPLR-GL '!AU35+'TX-HPLC-GL'!AU35</f>
        <v>0</v>
      </c>
      <c r="AL35" s="60">
        <f>'TX-EGM-GL'!AV35+'TX-HPLR-GL '!AV35+'TX-HPLC-GL'!AV35</f>
        <v>0</v>
      </c>
      <c r="AM35" s="38">
        <f>'TX-EGM-GL'!AW35+'TX-HPLR-GL '!AW35+'TX-HPLC-GL'!AW35</f>
        <v>0</v>
      </c>
      <c r="AN35" s="60">
        <f>'TX-EGM-GL'!AX35+'TX-HPLR-GL '!AX35+'TX-HPLC-GL'!AX35</f>
        <v>0</v>
      </c>
      <c r="AO35" s="38">
        <f>'TX-EGM-GL'!AY35+'TX-HPLR-GL '!AY35+'TX-HPLC-GL'!AY35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-125671</v>
      </c>
      <c r="E36" s="39">
        <f t="shared" si="6"/>
        <v>-319204.61999999988</v>
      </c>
      <c r="F36" s="61">
        <f t="shared" si="6"/>
        <v>0</v>
      </c>
      <c r="G36" s="39">
        <f t="shared" si="6"/>
        <v>0</v>
      </c>
      <c r="H36" s="61">
        <f t="shared" si="6"/>
        <v>-8940288</v>
      </c>
      <c r="I36" s="39">
        <f t="shared" si="6"/>
        <v>-22708331.52</v>
      </c>
      <c r="J36" s="61">
        <f t="shared" si="6"/>
        <v>9153577</v>
      </c>
      <c r="K36" s="39">
        <f t="shared" si="6"/>
        <v>23250085.68</v>
      </c>
      <c r="L36" s="61">
        <f>SUM(L32:L35)</f>
        <v>-294366</v>
      </c>
      <c r="M36" s="39">
        <f>SUM(M32:M35)</f>
        <v>-747690.06</v>
      </c>
      <c r="N36" s="61">
        <f t="shared" si="6"/>
        <v>26336</v>
      </c>
      <c r="O36" s="39">
        <f t="shared" si="6"/>
        <v>66893.48</v>
      </c>
      <c r="P36" s="61">
        <f t="shared" si="6"/>
        <v>13327</v>
      </c>
      <c r="Q36" s="39">
        <f t="shared" si="6"/>
        <v>33850.58</v>
      </c>
      <c r="R36" s="61">
        <f t="shared" si="6"/>
        <v>157150</v>
      </c>
      <c r="S36" s="39">
        <f t="shared" si="6"/>
        <v>399161</v>
      </c>
      <c r="T36" s="61">
        <f t="shared" si="6"/>
        <v>-241407</v>
      </c>
      <c r="U36" s="39">
        <f t="shared" si="6"/>
        <v>-613173.78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9669411</v>
      </c>
      <c r="E39" s="38">
        <f t="shared" si="7"/>
        <v>25441705.52</v>
      </c>
      <c r="F39" s="64">
        <f>('TIE-OUT'!T39+'TIE-OUT'!V39+'TIE-OUT'!X39)+(RECLASS!R39+RECLASS!T39+RECLASS!V39)</f>
        <v>0</v>
      </c>
      <c r="G39" s="68">
        <f>('TIE-OUT'!U39+'TIE-OUT'!W39+'TIE-OUT'!Y39)+(RECLASS!S39+RECLASS!U39+RECLASS!W39)</f>
        <v>0</v>
      </c>
      <c r="H39" s="60">
        <f>'TX-EGM-GL'!H39+'TX-HPLR-GL '!H39+'TX-HPLC-GL'!H39</f>
        <v>173286</v>
      </c>
      <c r="I39" s="38">
        <f>'TX-EGM-GL'!I39+'TX-HPLR-GL '!I39+'TX-HPLC-GL'!I39</f>
        <v>440146.44</v>
      </c>
      <c r="J39" s="60">
        <f>'TX-EGM-GL'!J39+'TX-HPLR-GL '!J39+'TX-HPLC-GL'!J39</f>
        <v>9496125</v>
      </c>
      <c r="K39" s="38">
        <f>'TX-EGM-GL'!K39+'TX-HPLR-GL '!K39+'TX-HPLC-GL'!K39</f>
        <v>24739418.18</v>
      </c>
      <c r="L39" s="60">
        <f>'TX-EGM-GL'!L39+'TX-HPLR-GL '!L39+'TX-HPLC-GL'!L39</f>
        <v>0</v>
      </c>
      <c r="M39" s="38">
        <f>'TX-EGM-GL'!M39+'TX-HPLR-GL '!M39+'TX-HPLC-GL'!M39</f>
        <v>0</v>
      </c>
      <c r="N39" s="60">
        <f>'TX-EGM-GL'!N39+'TX-HPLR-GL '!N39+'TX-HPLC-GL'!N39</f>
        <v>-5</v>
      </c>
      <c r="O39" s="38">
        <f>'TX-EGM-GL'!O39+'TX-HPLR-GL '!O39+'TX-HPLC-GL'!O39</f>
        <v>-13</v>
      </c>
      <c r="P39" s="60">
        <f>'TX-EGM-GL'!P39+'TX-HPLR-GL '!P39+'TX-HPLC-GL'!P39</f>
        <v>5</v>
      </c>
      <c r="Q39" s="38">
        <f>'TX-EGM-GL'!Q39+'TX-HPLR-GL '!Q39+'TX-HPLC-GL'!Q39</f>
        <v>262153.90000000002</v>
      </c>
      <c r="R39" s="60">
        <f>'TX-EGM-GL'!R39+'TX-HPLR-GL '!R39+'TX-HPLC-GL'!R39</f>
        <v>0</v>
      </c>
      <c r="S39" s="38">
        <f>'TX-EGM-GL'!S39+'TX-HPLR-GL '!S39+'TX-HPLC-GL'!S39</f>
        <v>0</v>
      </c>
      <c r="T39" s="60">
        <f>'TX-EGM-GL'!T39+'TX-HPLR-GL '!T39+'TX-HPLC-GL'!T39</f>
        <v>0</v>
      </c>
      <c r="U39" s="38">
        <f>'TX-EGM-GL'!U39+'TX-HPLR-GL '!U39+'TX-HPLC-GL'!U39</f>
        <v>0</v>
      </c>
      <c r="V39" s="60">
        <f>'TX-EGM-GL'!V39+'TX-HPLR-GL '!V39+'TX-HPLC-GL'!V39</f>
        <v>0</v>
      </c>
      <c r="W39" s="38">
        <f>'TX-EGM-GL'!W39+'TX-HPLR-GL '!W39+'TX-HPLC-GL'!W39</f>
        <v>0</v>
      </c>
      <c r="X39" s="60">
        <f>'TX-EGM-GL'!X39+'TX-HPLR-GL '!X39+'TX-HPLC-GL'!X39</f>
        <v>0</v>
      </c>
      <c r="Y39" s="38">
        <f>'TX-EGM-GL'!Y39+'TX-HPLR-GL '!Y39+'TX-HPLC-GL'!Y39</f>
        <v>0</v>
      </c>
      <c r="Z39" s="60">
        <f>'TX-EGM-GL'!Z39+'TX-HPLR-GL '!Z39+'TX-HPLC-GL'!Z39</f>
        <v>0</v>
      </c>
      <c r="AA39" s="38">
        <f>'TX-EGM-GL'!AA39+'TX-HPLR-GL '!AA39+'TX-HPLC-GL'!AA39</f>
        <v>0</v>
      </c>
      <c r="AB39" s="60">
        <f>'TX-EGM-GL'!AB39+'TX-HPLR-GL '!AB39+'TX-HPLC-GL'!AB39</f>
        <v>0</v>
      </c>
      <c r="AC39" s="38">
        <f>'TX-EGM-GL'!AC39+'TX-HPLR-GL '!AC39+'TX-HPLC-GL'!AC39</f>
        <v>0</v>
      </c>
      <c r="AD39" s="60">
        <f>'TX-EGM-GL'!AD39+'TX-HPLR-GL '!AD39+'TX-HPLC-GL'!AD39</f>
        <v>0</v>
      </c>
      <c r="AE39" s="38">
        <f>'TX-EGM-GL'!AE39+'TX-HPLR-GL '!AE39+'TX-HPLC-GL'!AE39</f>
        <v>0</v>
      </c>
      <c r="AF39" s="60">
        <f>'TX-EGM-GL'!AP39+'TX-HPLR-GL '!AP39+'TX-HPLC-GL'!AP39</f>
        <v>0</v>
      </c>
      <c r="AG39" s="38">
        <f>'TX-EGM-GL'!AQ39+'TX-HPLR-GL '!AQ39+'TX-HPLC-GL'!AQ39</f>
        <v>0</v>
      </c>
      <c r="AH39" s="60">
        <f>'TX-EGM-GL'!AR39+'TX-HPLR-GL '!AR39+'TX-HPLC-GL'!AR39</f>
        <v>0</v>
      </c>
      <c r="AI39" s="38">
        <f>'TX-EGM-GL'!AS39+'TX-HPLR-GL '!AS39+'TX-HPLC-GL'!AS39</f>
        <v>0</v>
      </c>
      <c r="AJ39" s="60">
        <f>'TX-EGM-GL'!AT39+'TX-HPLR-GL '!AT39+'TX-HPLC-GL'!AT39</f>
        <v>0</v>
      </c>
      <c r="AK39" s="38">
        <f>'TX-EGM-GL'!AU39+'TX-HPLR-GL '!AU39+'TX-HPLC-GL'!AU39</f>
        <v>0</v>
      </c>
      <c r="AL39" s="60">
        <f>'TX-EGM-GL'!AV39+'TX-HPLR-GL '!AV39+'TX-HPLC-GL'!AV39</f>
        <v>0</v>
      </c>
      <c r="AM39" s="38">
        <f>'TX-EGM-GL'!AW39+'TX-HPLR-GL '!AW39+'TX-HPLC-GL'!AW39</f>
        <v>0</v>
      </c>
      <c r="AN39" s="60">
        <f>'TX-EGM-GL'!AX39+'TX-HPLR-GL '!AX39+'TX-HPLC-GL'!AX39</f>
        <v>0</v>
      </c>
      <c r="AO39" s="38">
        <f>'TX-EGM-GL'!AY39+'TX-HPLR-GL '!AY39+'TX-HPLC-GL'!AY39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-231242</v>
      </c>
      <c r="E40" s="38">
        <f t="shared" si="7"/>
        <v>-546846.22</v>
      </c>
      <c r="F40" s="60">
        <f>('TIE-OUT'!T40+'TIE-OUT'!V40+'TIE-OUT'!X40)+(RECLASS!R40+RECLASS!T40+RECLASS!V40)</f>
        <v>0</v>
      </c>
      <c r="G40" s="38">
        <f>('TIE-OUT'!U40+'TIE-OUT'!W40+'TIE-OUT'!Y40)+(RECLASS!S40+RECLASS!U40+RECLASS!W40)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'!L40+'TX-HPLC-GL'!L40</f>
        <v>-231242</v>
      </c>
      <c r="M40" s="38">
        <f>'TX-EGM-GL'!M40+'TX-HPLR-GL '!M40+'TX-HPLC-GL'!M40</f>
        <v>-546846.22</v>
      </c>
      <c r="N40" s="60">
        <f>'TX-EGM-GL'!N40+'TX-HPLR-GL '!N40+'TX-HPLC-GL'!N40</f>
        <v>0</v>
      </c>
      <c r="O40" s="38">
        <f>'TX-EGM-GL'!O40+'TX-HPLR-GL '!O40+'TX-HPLC-GL'!O40</f>
        <v>0</v>
      </c>
      <c r="P40" s="60">
        <f>'TX-EGM-GL'!P40+'TX-HPLR-GL '!P40+'TX-HPLC-GL'!P40</f>
        <v>0</v>
      </c>
      <c r="Q40" s="38">
        <f>'TX-EGM-GL'!Q40+'TX-HPLR-GL '!Q40+'TX-HPLC-GL'!Q40</f>
        <v>0</v>
      </c>
      <c r="R40" s="60">
        <f>'TX-EGM-GL'!R40+'TX-HPLR-GL '!R40+'TX-HPLC-GL'!R40</f>
        <v>0</v>
      </c>
      <c r="S40" s="38">
        <f>'TX-EGM-GL'!S40+'TX-HPLR-GL '!S40+'TX-HPLC-GL'!S40</f>
        <v>0</v>
      </c>
      <c r="T40" s="60">
        <f>'TX-EGM-GL'!T40+'TX-HPLR-GL '!T40+'TX-HPLC-GL'!T40</f>
        <v>0</v>
      </c>
      <c r="U40" s="38">
        <f>'TX-EGM-GL'!U40+'TX-HPLR-GL '!U40+'TX-HPLC-GL'!U40</f>
        <v>0</v>
      </c>
      <c r="V40" s="60">
        <f>'TX-EGM-GL'!V40+'TX-HPLR-GL '!V40+'TX-HPLC-GL'!V40</f>
        <v>0</v>
      </c>
      <c r="W40" s="38">
        <f>'TX-EGM-GL'!W40+'TX-HPLR-GL '!W40+'TX-HPLC-GL'!W40</f>
        <v>0</v>
      </c>
      <c r="X40" s="60">
        <f>'TX-EGM-GL'!X40+'TX-HPLR-GL '!X40+'TX-HPLC-GL'!X40</f>
        <v>0</v>
      </c>
      <c r="Y40" s="38">
        <f>'TX-EGM-GL'!Y40+'TX-HPLR-GL '!Y40+'TX-HPLC-GL'!Y40</f>
        <v>0</v>
      </c>
      <c r="Z40" s="60">
        <f>'TX-EGM-GL'!Z40+'TX-HPLR-GL '!Z40+'TX-HPLC-GL'!Z40</f>
        <v>0</v>
      </c>
      <c r="AA40" s="38">
        <f>'TX-EGM-GL'!AA40+'TX-HPLR-GL '!AA40+'TX-HPLC-GL'!AA40</f>
        <v>0</v>
      </c>
      <c r="AB40" s="60">
        <f>'TX-EGM-GL'!AB40+'TX-HPLR-GL '!AB40+'TX-HPLC-GL'!AB40</f>
        <v>0</v>
      </c>
      <c r="AC40" s="38">
        <f>'TX-EGM-GL'!AC40+'TX-HPLR-GL '!AC40+'TX-HPLC-GL'!AC40</f>
        <v>0</v>
      </c>
      <c r="AD40" s="60">
        <f>'TX-EGM-GL'!AD40+'TX-HPLR-GL '!AD40+'TX-HPLC-GL'!AD40</f>
        <v>0</v>
      </c>
      <c r="AE40" s="38">
        <f>'TX-EGM-GL'!AE40+'TX-HPLR-GL '!AE40+'TX-HPLC-GL'!AE40</f>
        <v>0</v>
      </c>
      <c r="AF40" s="60">
        <f>'TX-EGM-GL'!AP40+'TX-HPLR-GL '!AP40+'TX-HPLC-GL'!AP40</f>
        <v>0</v>
      </c>
      <c r="AG40" s="38">
        <f>'TX-EGM-GL'!AQ40+'TX-HPLR-GL '!AQ40+'TX-HPLC-GL'!AQ40</f>
        <v>0</v>
      </c>
      <c r="AH40" s="60">
        <f>'TX-EGM-GL'!AR40+'TX-HPLR-GL '!AR40+'TX-HPLC-GL'!AR40</f>
        <v>0</v>
      </c>
      <c r="AI40" s="38">
        <f>'TX-EGM-GL'!AS40+'TX-HPLR-GL '!AS40+'TX-HPLC-GL'!AS40</f>
        <v>0</v>
      </c>
      <c r="AJ40" s="60">
        <f>'TX-EGM-GL'!AT40+'TX-HPLR-GL '!AT40+'TX-HPLC-GL'!AT40</f>
        <v>0</v>
      </c>
      <c r="AK40" s="38">
        <f>'TX-EGM-GL'!AU40+'TX-HPLR-GL '!AU40+'TX-HPLC-GL'!AU40</f>
        <v>0</v>
      </c>
      <c r="AL40" s="60">
        <f>'TX-EGM-GL'!AV40+'TX-HPLR-GL '!AV40+'TX-HPLC-GL'!AV40</f>
        <v>0</v>
      </c>
      <c r="AM40" s="38">
        <f>'TX-EGM-GL'!AW40+'TX-HPLR-GL '!AW40+'TX-HPLC-GL'!AW40</f>
        <v>0</v>
      </c>
      <c r="AN40" s="60">
        <f>'TX-EGM-GL'!AX40+'TX-HPLR-GL '!AX40+'TX-HPLC-GL'!AX40</f>
        <v>0</v>
      </c>
      <c r="AO40" s="38">
        <f>'TX-EGM-GL'!AY40+'TX-HPLR-GL '!AY40+'TX-HPLC-GL'!AY40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('TIE-OUT'!T41+'TIE-OUT'!V41+'TIE-OUT'!X41)+(RECLASS!R41+RECLASS!T41+RECLASS!V41)</f>
        <v>0</v>
      </c>
      <c r="G41" s="82">
        <f>('TIE-OUT'!U41+'TIE-OUT'!W41+'TIE-OUT'!Y41)+(RECLASS!S41+RECLASS!U41+RECLASS!W41)</f>
        <v>0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'!L41+'TX-HPLC-GL'!L41</f>
        <v>0</v>
      </c>
      <c r="M41" s="38">
        <f>'TX-EGM-GL'!M41+'TX-HPLR-GL '!M41+'TX-HPLC-GL'!M41</f>
        <v>0</v>
      </c>
      <c r="N41" s="60">
        <f>'TX-EGM-GL'!N41+'TX-HPLR-GL '!N41+'TX-HPLC-GL'!N41</f>
        <v>0</v>
      </c>
      <c r="O41" s="38">
        <f>'TX-EGM-GL'!O41+'TX-HPLR-GL '!O41+'TX-HPLC-GL'!O41</f>
        <v>0</v>
      </c>
      <c r="P41" s="60">
        <f>'TX-EGM-GL'!P41+'TX-HPLR-GL '!P41+'TX-HPLC-GL'!P41</f>
        <v>0</v>
      </c>
      <c r="Q41" s="38">
        <f>'TX-EGM-GL'!Q41+'TX-HPLR-GL '!Q41+'TX-HPLC-GL'!Q41</f>
        <v>0</v>
      </c>
      <c r="R41" s="60">
        <f>'TX-EGM-GL'!R41+'TX-HPLR-GL '!R41+'TX-HPLC-GL'!R41</f>
        <v>0</v>
      </c>
      <c r="S41" s="38">
        <f>'TX-EGM-GL'!S41+'TX-HPLR-GL '!S41+'TX-HPLC-GL'!S41</f>
        <v>0</v>
      </c>
      <c r="T41" s="60">
        <f>'TX-EGM-GL'!T41+'TX-HPLR-GL '!T41+'TX-HPLC-GL'!T41</f>
        <v>0</v>
      </c>
      <c r="U41" s="38">
        <f>'TX-EGM-GL'!U41+'TX-HPLR-GL '!U41+'TX-HPLC-GL'!U41</f>
        <v>0</v>
      </c>
      <c r="V41" s="60">
        <f>'TX-EGM-GL'!V41+'TX-HPLR-GL '!V41+'TX-HPLC-GL'!V41</f>
        <v>0</v>
      </c>
      <c r="W41" s="38">
        <f>'TX-EGM-GL'!W41+'TX-HPLR-GL '!W41+'TX-HPLC-GL'!W41</f>
        <v>0</v>
      </c>
      <c r="X41" s="60">
        <f>'TX-EGM-GL'!X41+'TX-HPLR-GL '!X41+'TX-HPLC-GL'!X41</f>
        <v>0</v>
      </c>
      <c r="Y41" s="38">
        <f>'TX-EGM-GL'!Y41+'TX-HPLR-GL '!Y41+'TX-HPLC-GL'!Y41</f>
        <v>0</v>
      </c>
      <c r="Z41" s="60">
        <f>'TX-EGM-GL'!Z41+'TX-HPLR-GL '!Z41+'TX-HPLC-GL'!Z41</f>
        <v>0</v>
      </c>
      <c r="AA41" s="38">
        <f>'TX-EGM-GL'!AA41+'TX-HPLR-GL '!AA41+'TX-HPLC-GL'!AA41</f>
        <v>0</v>
      </c>
      <c r="AB41" s="60">
        <f>'TX-EGM-GL'!AB41+'TX-HPLR-GL '!AB41+'TX-HPLC-GL'!AB41</f>
        <v>0</v>
      </c>
      <c r="AC41" s="38">
        <f>'TX-EGM-GL'!AC41+'TX-HPLR-GL '!AC41+'TX-HPLC-GL'!AC41</f>
        <v>0</v>
      </c>
      <c r="AD41" s="60">
        <f>'TX-EGM-GL'!AD41+'TX-HPLR-GL '!AD41+'TX-HPLC-GL'!AD41</f>
        <v>0</v>
      </c>
      <c r="AE41" s="38">
        <f>'TX-EGM-GL'!AE41+'TX-HPLR-GL '!AE41+'TX-HPLC-GL'!AE41</f>
        <v>0</v>
      </c>
      <c r="AF41" s="60">
        <f>'TX-EGM-GL'!AP41+'TX-HPLR-GL '!AP41+'TX-HPLC-GL'!AP41</f>
        <v>0</v>
      </c>
      <c r="AG41" s="38">
        <f>'TX-EGM-GL'!AQ41+'TX-HPLR-GL '!AQ41+'TX-HPLC-GL'!AQ41</f>
        <v>0</v>
      </c>
      <c r="AH41" s="60">
        <f>'TX-EGM-GL'!AR41+'TX-HPLR-GL '!AR41+'TX-HPLC-GL'!AR41</f>
        <v>0</v>
      </c>
      <c r="AI41" s="38">
        <f>'TX-EGM-GL'!AS41+'TX-HPLR-GL '!AS41+'TX-HPLC-GL'!AS41</f>
        <v>0</v>
      </c>
      <c r="AJ41" s="60">
        <f>'TX-EGM-GL'!AT41+'TX-HPLR-GL '!AT41+'TX-HPLC-GL'!AT41</f>
        <v>0</v>
      </c>
      <c r="AK41" s="38">
        <f>'TX-EGM-GL'!AU41+'TX-HPLR-GL '!AU41+'TX-HPLC-GL'!AU41</f>
        <v>0</v>
      </c>
      <c r="AL41" s="60">
        <f>'TX-EGM-GL'!AV41+'TX-HPLR-GL '!AV41+'TX-HPLC-GL'!AV41</f>
        <v>0</v>
      </c>
      <c r="AM41" s="38">
        <f>'TX-EGM-GL'!AW41+'TX-HPLR-GL '!AW41+'TX-HPLC-GL'!AW41</f>
        <v>0</v>
      </c>
      <c r="AN41" s="60">
        <f>'TX-EGM-GL'!AX41+'TX-HPLR-GL '!AX41+'TX-HPLC-GL'!AX41</f>
        <v>0</v>
      </c>
      <c r="AO41" s="38">
        <f>'TX-EGM-GL'!AY41+'TX-HPLR-GL '!AY41+'TX-HPLC-GL'!AY41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-231242</v>
      </c>
      <c r="E42" s="39">
        <f t="shared" si="8"/>
        <v>-546846.22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>SUM(L40:L41)</f>
        <v>-231242</v>
      </c>
      <c r="M42" s="39">
        <f>SUM(M40:M41)</f>
        <v>-546846.22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9438169</v>
      </c>
      <c r="E43" s="39">
        <f t="shared" si="9"/>
        <v>24894859.300000001</v>
      </c>
      <c r="F43" s="61">
        <f t="shared" si="9"/>
        <v>0</v>
      </c>
      <c r="G43" s="39">
        <f t="shared" si="9"/>
        <v>0</v>
      </c>
      <c r="H43" s="61">
        <f t="shared" si="9"/>
        <v>173286</v>
      </c>
      <c r="I43" s="39">
        <f t="shared" si="9"/>
        <v>440146.44</v>
      </c>
      <c r="J43" s="61">
        <f t="shared" si="9"/>
        <v>9496125</v>
      </c>
      <c r="K43" s="39">
        <f t="shared" si="9"/>
        <v>24739418.18</v>
      </c>
      <c r="L43" s="61">
        <f>L42+L39</f>
        <v>-231242</v>
      </c>
      <c r="M43" s="39">
        <f>M42+M39</f>
        <v>-546846.22</v>
      </c>
      <c r="N43" s="61">
        <f t="shared" si="9"/>
        <v>-5</v>
      </c>
      <c r="O43" s="39">
        <f t="shared" si="9"/>
        <v>-13</v>
      </c>
      <c r="P43" s="61">
        <f t="shared" si="9"/>
        <v>5</v>
      </c>
      <c r="Q43" s="39">
        <f t="shared" si="9"/>
        <v>262153.90000000002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('TIE-OUT'!T45+'TIE-OUT'!V45+'TIE-OUT'!X45)+(RECLASS!R45+RECLASS!T45+RECLASS!V45)</f>
        <v>0</v>
      </c>
      <c r="G45" s="68">
        <f>('TIE-OUT'!U45+'TIE-OUT'!W45+'TIE-OUT'!Y45)+(RECLASS!S45+RECLASS!U45+RECLASS!W45)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'!L45+'TX-HPLC-GL'!L45</f>
        <v>0</v>
      </c>
      <c r="M45" s="38">
        <f>'TX-EGM-GL'!M45+'TX-HPLR-GL '!M45+'TX-HPLC-GL'!M45</f>
        <v>0</v>
      </c>
      <c r="N45" s="60">
        <f>'TX-EGM-GL'!N45+'TX-HPLR-GL '!N45+'TX-HPLC-GL'!N45</f>
        <v>0</v>
      </c>
      <c r="O45" s="38">
        <f>'TX-EGM-GL'!O45+'TX-HPLR-GL '!O45+'TX-HPLC-GL'!O45</f>
        <v>0</v>
      </c>
      <c r="P45" s="60">
        <f>'TX-EGM-GL'!P45+'TX-HPLR-GL '!P45+'TX-HPLC-GL'!P45</f>
        <v>0</v>
      </c>
      <c r="Q45" s="38">
        <f>'TX-EGM-GL'!Q45+'TX-HPLR-GL '!Q45+'TX-HPLC-GL'!Q45</f>
        <v>0</v>
      </c>
      <c r="R45" s="60">
        <f>'TX-EGM-GL'!R45+'TX-HPLR-GL '!R45+'TX-HPLC-GL'!R45</f>
        <v>0</v>
      </c>
      <c r="S45" s="38">
        <f>'TX-EGM-GL'!S45+'TX-HPLR-GL '!S45+'TX-HPLC-GL'!S45</f>
        <v>0</v>
      </c>
      <c r="T45" s="60">
        <f>'TX-EGM-GL'!T45+'TX-HPLR-GL '!T45+'TX-HPLC-GL'!T45</f>
        <v>0</v>
      </c>
      <c r="U45" s="38">
        <f>'TX-EGM-GL'!U45+'TX-HPLR-GL '!U45+'TX-HPLC-GL'!U45</f>
        <v>0</v>
      </c>
      <c r="V45" s="60">
        <f>'TX-EGM-GL'!V45+'TX-HPLR-GL '!V45+'TX-HPLC-GL'!V45</f>
        <v>0</v>
      </c>
      <c r="W45" s="38">
        <f>'TX-EGM-GL'!W45+'TX-HPLR-GL '!W45+'TX-HPLC-GL'!W45</f>
        <v>0</v>
      </c>
      <c r="X45" s="60">
        <f>'TX-EGM-GL'!X45+'TX-HPLR-GL '!X45+'TX-HPLC-GL'!X45</f>
        <v>0</v>
      </c>
      <c r="Y45" s="38">
        <f>'TX-EGM-GL'!Y45+'TX-HPLR-GL '!Y45+'TX-HPLC-GL'!Y45</f>
        <v>0</v>
      </c>
      <c r="Z45" s="60">
        <f>'TX-EGM-GL'!Z45+'TX-HPLR-GL '!Z45+'TX-HPLC-GL'!Z45</f>
        <v>0</v>
      </c>
      <c r="AA45" s="38">
        <f>'TX-EGM-GL'!AA45+'TX-HPLR-GL '!AA45+'TX-HPLC-GL'!AA45</f>
        <v>0</v>
      </c>
      <c r="AB45" s="60">
        <f>'TX-EGM-GL'!AB45+'TX-HPLR-GL '!AB45+'TX-HPLC-GL'!AB45</f>
        <v>0</v>
      </c>
      <c r="AC45" s="38">
        <f>'TX-EGM-GL'!AC45+'TX-HPLR-GL '!AC45+'TX-HPLC-GL'!AC45</f>
        <v>0</v>
      </c>
      <c r="AD45" s="60">
        <f>'TX-EGM-GL'!AD45+'TX-HPLR-GL '!AD45+'TX-HPLC-GL'!AD45</f>
        <v>0</v>
      </c>
      <c r="AE45" s="38">
        <f>'TX-EGM-GL'!AE45+'TX-HPLR-GL '!AE45+'TX-HPLC-GL'!AE45</f>
        <v>0</v>
      </c>
      <c r="AF45" s="60">
        <f>'TX-EGM-GL'!AP45+'TX-HPLR-GL '!AP45+'TX-HPLC-GL'!AP45</f>
        <v>0</v>
      </c>
      <c r="AG45" s="38">
        <f>'TX-EGM-GL'!AQ45+'TX-HPLR-GL '!AQ45+'TX-HPLC-GL'!AQ45</f>
        <v>0</v>
      </c>
      <c r="AH45" s="60">
        <f>'TX-EGM-GL'!AR45+'TX-HPLR-GL '!AR45+'TX-HPLC-GL'!AR45</f>
        <v>0</v>
      </c>
      <c r="AI45" s="38">
        <f>'TX-EGM-GL'!AS45+'TX-HPLR-GL '!AS45+'TX-HPLC-GL'!AS45</f>
        <v>0</v>
      </c>
      <c r="AJ45" s="60">
        <f>'TX-EGM-GL'!AT45+'TX-HPLR-GL '!AT45+'TX-HPLC-GL'!AT45</f>
        <v>0</v>
      </c>
      <c r="AK45" s="38">
        <f>'TX-EGM-GL'!AU45+'TX-HPLR-GL '!AU45+'TX-HPLC-GL'!AU45</f>
        <v>0</v>
      </c>
      <c r="AL45" s="60">
        <f>'TX-EGM-GL'!AV45+'TX-HPLR-GL '!AV45+'TX-HPLC-GL'!AV45</f>
        <v>0</v>
      </c>
      <c r="AM45" s="38">
        <f>'TX-EGM-GL'!AW45+'TX-HPLR-GL '!AW45+'TX-HPLC-GL'!AW45</f>
        <v>0</v>
      </c>
      <c r="AN45" s="60">
        <f>'TX-EGM-GL'!AX45+'TX-HPLR-GL '!AX45+'TX-HPLC-GL'!AX45</f>
        <v>0</v>
      </c>
      <c r="AO45" s="38">
        <f>'TX-EGM-GL'!AY45+'TX-HPLR-GL '!AY45+'TX-HPLC-GL'!AY45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-0.40000000000145519</v>
      </c>
      <c r="F47" s="60">
        <f>('TIE-OUT'!T47+'TIE-OUT'!V47+'TIE-OUT'!X47)+(RECLASS!R47+RECLASS!T47+RECLASS!V47)</f>
        <v>0</v>
      </c>
      <c r="G47" s="38">
        <f>('TIE-OUT'!U47+'TIE-OUT'!W47+'TIE-OUT'!Y47)+(RECLASS!S47+RECLASS!U47+RECLASS!W47)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'!L47+'TX-HPLC-GL'!L47</f>
        <v>0</v>
      </c>
      <c r="M47" s="38">
        <f>'TX-EGM-GL'!M47+'TX-HPLR-GL '!M47+'TX-HPLC-GL'!M47</f>
        <v>-0.40000000000145519</v>
      </c>
      <c r="N47" s="60">
        <f>'TX-EGM-GL'!N47+'TX-HPLR-GL '!N47+'TX-HPLC-GL'!N47</f>
        <v>0</v>
      </c>
      <c r="O47" s="38">
        <f>'TX-EGM-GL'!O47+'TX-HPLR-GL '!O47+'TX-HPLC-GL'!O47</f>
        <v>0</v>
      </c>
      <c r="P47" s="60">
        <f>'TX-EGM-GL'!P47+'TX-HPLR-GL '!P47+'TX-HPLC-GL'!P47</f>
        <v>0</v>
      </c>
      <c r="Q47" s="38">
        <f>'TX-EGM-GL'!Q47+'TX-HPLR-GL '!Q47+'TX-HPLC-GL'!Q47</f>
        <v>0</v>
      </c>
      <c r="R47" s="60">
        <f>'TX-EGM-GL'!R47+'TX-HPLR-GL '!R47+'TX-HPLC-GL'!R47</f>
        <v>0</v>
      </c>
      <c r="S47" s="38">
        <f>'TX-EGM-GL'!S47+'TX-HPLR-GL '!S47+'TX-HPLC-GL'!S47</f>
        <v>0</v>
      </c>
      <c r="T47" s="60">
        <f>'TX-EGM-GL'!T47+'TX-HPLR-GL '!T47+'TX-HPLC-GL'!T47</f>
        <v>0</v>
      </c>
      <c r="U47" s="38">
        <f>'TX-EGM-GL'!U47+'TX-HPLR-GL '!U47+'TX-HPLC-GL'!U47</f>
        <v>0</v>
      </c>
      <c r="V47" s="60">
        <f>'TX-EGM-GL'!V47+'TX-HPLR-GL '!V47+'TX-HPLC-GL'!V47</f>
        <v>0</v>
      </c>
      <c r="W47" s="38">
        <f>'TX-EGM-GL'!W47+'TX-HPLR-GL '!W47+'TX-HPLC-GL'!W47</f>
        <v>0</v>
      </c>
      <c r="X47" s="60">
        <f>'TX-EGM-GL'!X47+'TX-HPLR-GL '!X47+'TX-HPLC-GL'!X47</f>
        <v>0</v>
      </c>
      <c r="Y47" s="38">
        <f>'TX-EGM-GL'!Y47+'TX-HPLR-GL '!Y47+'TX-HPLC-GL'!Y47</f>
        <v>0</v>
      </c>
      <c r="Z47" s="60">
        <f>'TX-EGM-GL'!Z47+'TX-HPLR-GL '!Z47+'TX-HPLC-GL'!Z47</f>
        <v>0</v>
      </c>
      <c r="AA47" s="38">
        <f>'TX-EGM-GL'!AA47+'TX-HPLR-GL '!AA47+'TX-HPLC-GL'!AA47</f>
        <v>0</v>
      </c>
      <c r="AB47" s="60">
        <f>'TX-EGM-GL'!AB47+'TX-HPLR-GL '!AB47+'TX-HPLC-GL'!AB47</f>
        <v>0</v>
      </c>
      <c r="AC47" s="38">
        <f>'TX-EGM-GL'!AC47+'TX-HPLR-GL '!AC47+'TX-HPLC-GL'!AC47</f>
        <v>0</v>
      </c>
      <c r="AD47" s="60">
        <f>'TX-EGM-GL'!AD47+'TX-HPLR-GL '!AD47+'TX-HPLC-GL'!AD47</f>
        <v>0</v>
      </c>
      <c r="AE47" s="38">
        <f>'TX-EGM-GL'!AE47+'TX-HPLR-GL '!AE47+'TX-HPLC-GL'!AE47</f>
        <v>0</v>
      </c>
      <c r="AF47" s="60">
        <f>'TX-EGM-GL'!AP47+'TX-HPLR-GL '!AP47+'TX-HPLC-GL'!AP47</f>
        <v>0</v>
      </c>
      <c r="AG47" s="38">
        <f>'TX-EGM-GL'!AQ47+'TX-HPLR-GL '!AQ47+'TX-HPLC-GL'!AQ47</f>
        <v>0</v>
      </c>
      <c r="AH47" s="60">
        <f>'TX-EGM-GL'!AR47+'TX-HPLR-GL '!AR47+'TX-HPLC-GL'!AR47</f>
        <v>0</v>
      </c>
      <c r="AI47" s="38">
        <f>'TX-EGM-GL'!AS47+'TX-HPLR-GL '!AS47+'TX-HPLC-GL'!AS47</f>
        <v>0</v>
      </c>
      <c r="AJ47" s="60">
        <f>'TX-EGM-GL'!AT47+'TX-HPLR-GL '!AT47+'TX-HPLC-GL'!AT47</f>
        <v>0</v>
      </c>
      <c r="AK47" s="38">
        <f>'TX-EGM-GL'!AU47+'TX-HPLR-GL '!AU47+'TX-HPLC-GL'!AU47</f>
        <v>0</v>
      </c>
      <c r="AL47" s="60">
        <f>'TX-EGM-GL'!AV47+'TX-HPLR-GL '!AV47+'TX-HPLC-GL'!AV47</f>
        <v>0</v>
      </c>
      <c r="AM47" s="38">
        <f>'TX-EGM-GL'!AW47+'TX-HPLR-GL '!AW47+'TX-HPLC-GL'!AW47</f>
        <v>0</v>
      </c>
      <c r="AN47" s="60">
        <f>'TX-EGM-GL'!AX47+'TX-HPLR-GL '!AX47+'TX-HPLC-GL'!AX47</f>
        <v>0</v>
      </c>
      <c r="AO47" s="38">
        <f>'TX-EGM-GL'!AY47+'TX-HPLR-GL '!AY47+'TX-HPLC-GL'!AY47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397286</v>
      </c>
      <c r="E49" s="38">
        <f>SUM(G49,I49,K49,M49,O49,Q49,S49,U49,W49,Y49,AA49,AC49,AE49)</f>
        <v>1009107.2799999999</v>
      </c>
      <c r="F49" s="60">
        <f>('TIE-OUT'!T49+'TIE-OUT'!V49+'TIE-OUT'!X49)+(RECLASS!R49+RECLASS!T49+RECLASS!V49)</f>
        <v>0</v>
      </c>
      <c r="G49" s="38">
        <f>('TIE-OUT'!U49+'TIE-OUT'!W49+'TIE-OUT'!Y49)+(RECLASS!S49+RECLASS!U49+RECLASS!W49)</f>
        <v>0</v>
      </c>
      <c r="H49" s="60">
        <f>'TX-EGM-GL'!H49+'TX-HPLR-GL '!H49+'TX-HPLC-GL'!H49</f>
        <v>15883630</v>
      </c>
      <c r="I49" s="38">
        <f>'TX-EGM-GL'!I49+'TX-HPLR-GL '!I49+'TX-HPLC-GL'!I49</f>
        <v>40344420.68</v>
      </c>
      <c r="J49" s="60">
        <f>'TX-EGM-GL'!J49+'TX-HPLR-GL '!J49+'TX-HPLC-GL'!J49</f>
        <v>-16418614</v>
      </c>
      <c r="K49" s="38">
        <f>'TX-EGM-GL'!K49+'TX-HPLR-GL '!K49+'TX-HPLC-GL'!K49</f>
        <v>-41703279.18</v>
      </c>
      <c r="L49" s="60">
        <f>'TX-EGM-GL'!L49+'TX-HPLR-GL '!L49+'TX-HPLC-GL'!L49</f>
        <v>593688</v>
      </c>
      <c r="M49" s="38">
        <f>'TX-EGM-GL'!M49+'TX-HPLR-GL '!M49+'TX-HPLC-GL'!M49</f>
        <v>1507967.34</v>
      </c>
      <c r="N49" s="60">
        <f>'TX-EGM-GL'!N49+'TX-HPLR-GL '!N49+'TX-HPLC-GL'!N49</f>
        <v>504264</v>
      </c>
      <c r="O49" s="38">
        <f>'TX-EGM-GL'!O49+'TX-HPLR-GL '!O49+'TX-HPLC-GL'!O49</f>
        <v>1280830.72</v>
      </c>
      <c r="P49" s="60">
        <f>'TX-EGM-GL'!P49+'TX-HPLR-GL '!P49+'TX-HPLC-GL'!P49</f>
        <v>12217</v>
      </c>
      <c r="Q49" s="38">
        <f>'TX-EGM-GL'!Q49+'TX-HPLR-GL '!Q49+'TX-HPLC-GL'!Q49</f>
        <v>31031.18</v>
      </c>
      <c r="R49" s="60">
        <f>'TX-EGM-GL'!R49+'TX-HPLR-GL '!R49+'TX-HPLC-GL'!R49</f>
        <v>-344417</v>
      </c>
      <c r="S49" s="38">
        <f>'TX-EGM-GL'!S49+'TX-HPLR-GL '!S49+'TX-HPLC-GL'!S49</f>
        <v>-874819.18</v>
      </c>
      <c r="T49" s="60">
        <f>'TX-EGM-GL'!T49+'TX-HPLR-GL '!T49+'TX-HPLC-GL'!T49</f>
        <v>166518</v>
      </c>
      <c r="U49" s="38">
        <f>'TX-EGM-GL'!U49+'TX-HPLR-GL '!U49+'TX-HPLC-GL'!U49</f>
        <v>422955.72</v>
      </c>
      <c r="V49" s="60">
        <f>'TX-EGM-GL'!V49+'TX-HPLR-GL '!V49+'TX-HPLC-GL'!V49</f>
        <v>0</v>
      </c>
      <c r="W49" s="38">
        <f>'TX-EGM-GL'!W49+'TX-HPLR-GL '!W49+'TX-HPLC-GL'!W49</f>
        <v>0</v>
      </c>
      <c r="X49" s="60">
        <f>'TX-EGM-GL'!X49+'TX-HPLR-GL '!X49+'TX-HPLC-GL'!X49</f>
        <v>0</v>
      </c>
      <c r="Y49" s="38">
        <f>'TX-EGM-GL'!Y49+'TX-HPLR-GL '!Y49+'TX-HPLC-GL'!Y49</f>
        <v>0</v>
      </c>
      <c r="Z49" s="60">
        <f>'TX-EGM-GL'!Z49+'TX-HPLR-GL '!Z49+'TX-HPLC-GL'!Z49</f>
        <v>0</v>
      </c>
      <c r="AA49" s="38">
        <f>'TX-EGM-GL'!AA49+'TX-HPLR-GL '!AA49+'TX-HPLC-GL'!AA49</f>
        <v>0</v>
      </c>
      <c r="AB49" s="60">
        <f>'TX-EGM-GL'!AB49+'TX-HPLR-GL '!AB49+'TX-HPLC-GL'!AB49</f>
        <v>0</v>
      </c>
      <c r="AC49" s="38">
        <f>'TX-EGM-GL'!AC49+'TX-HPLR-GL '!AC49+'TX-HPLC-GL'!AC49</f>
        <v>0</v>
      </c>
      <c r="AD49" s="60">
        <f>'TX-EGM-GL'!AD49+'TX-HPLR-GL '!AD49+'TX-HPLC-GL'!AD49</f>
        <v>0</v>
      </c>
      <c r="AE49" s="38">
        <f>'TX-EGM-GL'!AE49+'TX-HPLR-GL '!AE49+'TX-HPLC-GL'!AE49</f>
        <v>0</v>
      </c>
      <c r="AF49" s="60">
        <f>'TX-EGM-GL'!AP49+'TX-HPLR-GL '!AP49+'TX-HPLC-GL'!AP49</f>
        <v>0</v>
      </c>
      <c r="AG49" s="38">
        <f>'TX-EGM-GL'!AQ49+'TX-HPLR-GL '!AQ49+'TX-HPLC-GL'!AQ49</f>
        <v>0</v>
      </c>
      <c r="AH49" s="60">
        <f>'TX-EGM-GL'!AR49+'TX-HPLR-GL '!AR49+'TX-HPLC-GL'!AR49</f>
        <v>0</v>
      </c>
      <c r="AI49" s="38">
        <f>'TX-EGM-GL'!AS49+'TX-HPLR-GL '!AS49+'TX-HPLC-GL'!AS49</f>
        <v>0</v>
      </c>
      <c r="AJ49" s="60">
        <f>'TX-EGM-GL'!AT49+'TX-HPLR-GL '!AT49+'TX-HPLC-GL'!AT49</f>
        <v>0</v>
      </c>
      <c r="AK49" s="38">
        <f>'TX-EGM-GL'!AU49+'TX-HPLR-GL '!AU49+'TX-HPLC-GL'!AU49</f>
        <v>0</v>
      </c>
      <c r="AL49" s="60">
        <f>'TX-EGM-GL'!AV49+'TX-HPLR-GL '!AV49+'TX-HPLC-GL'!AV49</f>
        <v>0</v>
      </c>
      <c r="AM49" s="38">
        <f>'TX-EGM-GL'!AW49+'TX-HPLR-GL '!AW49+'TX-HPLC-GL'!AW49</f>
        <v>0</v>
      </c>
      <c r="AN49" s="60">
        <f>'TX-EGM-GL'!AX49+'TX-HPLR-GL '!AX49+'TX-HPLC-GL'!AX49</f>
        <v>0</v>
      </c>
      <c r="AO49" s="38">
        <f>'TX-EGM-GL'!AY49+'TX-HPLR-GL '!AY49+'TX-HPLC-GL'!AY49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-19392</v>
      </c>
      <c r="E51" s="38">
        <f>SUM(G51,I51,K51,M51,O51,Q51,S51,U51,W51,Y51,AA51,AC51,AE51)</f>
        <v>-49255.679999999993</v>
      </c>
      <c r="F51" s="60">
        <f>('TIE-OUT'!T51+'TIE-OUT'!V51+'TIE-OUT'!X51)+(RECLASS!R51+RECLASS!T51+RECLASS!V51)</f>
        <v>0</v>
      </c>
      <c r="G51" s="38">
        <f>('TIE-OUT'!U51+'TIE-OUT'!W51+'TIE-OUT'!Y51)+(RECLASS!S51+RECLASS!U51+RECLASS!W51)</f>
        <v>0</v>
      </c>
      <c r="H51" s="60">
        <f>'TX-EGM-GL'!H51+'TX-HPLR-GL '!H51+'TX-HPLC-GL'!H51</f>
        <v>-15521</v>
      </c>
      <c r="I51" s="38">
        <f>'TX-EGM-GL'!I51+'TX-HPLR-GL '!I51+'TX-HPLC-GL'!I51</f>
        <v>-39423.339999999997</v>
      </c>
      <c r="J51" s="60">
        <f>'TX-EGM-GL'!J51+'TX-HPLR-GL '!J51+'TX-HPLC-GL'!J51</f>
        <v>-3871</v>
      </c>
      <c r="K51" s="38">
        <f>'TX-EGM-GL'!K51+'TX-HPLR-GL '!K51+'TX-HPLC-GL'!K51</f>
        <v>-9832.34</v>
      </c>
      <c r="L51" s="60">
        <f>'TX-EGM-GL'!L51+'TX-HPLR-GL '!L51+'TX-HPLC-GL'!L51</f>
        <v>0</v>
      </c>
      <c r="M51" s="38">
        <f>'TX-EGM-GL'!M51+'TX-HPLR-GL '!M51+'TX-HPLC-GL'!M51</f>
        <v>0</v>
      </c>
      <c r="N51" s="60">
        <f>'TX-EGM-GL'!N51+'TX-HPLR-GL '!N51+'TX-HPLC-GL'!N51</f>
        <v>0</v>
      </c>
      <c r="O51" s="38">
        <f>'TX-EGM-GL'!O51+'TX-HPLR-GL '!O51+'TX-HPLC-GL'!O51</f>
        <v>0</v>
      </c>
      <c r="P51" s="60">
        <f>'TX-EGM-GL'!P51+'TX-HPLR-GL '!P51+'TX-HPLC-GL'!P51</f>
        <v>0</v>
      </c>
      <c r="Q51" s="38">
        <f>'TX-EGM-GL'!Q51+'TX-HPLR-GL '!Q51+'TX-HPLC-GL'!Q51</f>
        <v>0</v>
      </c>
      <c r="R51" s="60">
        <f>'TX-EGM-GL'!R51+'TX-HPLR-GL '!R51+'TX-HPLC-GL'!R51</f>
        <v>0</v>
      </c>
      <c r="S51" s="38">
        <f>'TX-EGM-GL'!S51+'TX-HPLR-GL '!S51+'TX-HPLC-GL'!S51</f>
        <v>0</v>
      </c>
      <c r="T51" s="60">
        <f>'TX-EGM-GL'!T51+'TX-HPLR-GL '!T51+'TX-HPLC-GL'!T51</f>
        <v>0</v>
      </c>
      <c r="U51" s="38">
        <f>'TX-EGM-GL'!U51+'TX-HPLR-GL '!U51+'TX-HPLC-GL'!U51</f>
        <v>0</v>
      </c>
      <c r="V51" s="60">
        <f>'TX-EGM-GL'!V51+'TX-HPLR-GL '!V51+'TX-HPLC-GL'!V51</f>
        <v>0</v>
      </c>
      <c r="W51" s="38">
        <f>'TX-EGM-GL'!W51+'TX-HPLR-GL '!W51+'TX-HPLC-GL'!W51</f>
        <v>0</v>
      </c>
      <c r="X51" s="60">
        <f>'TX-EGM-GL'!X51+'TX-HPLR-GL '!X51+'TX-HPLC-GL'!X51</f>
        <v>0</v>
      </c>
      <c r="Y51" s="38">
        <f>'TX-EGM-GL'!Y51+'TX-HPLR-GL '!Y51+'TX-HPLC-GL'!Y51</f>
        <v>0</v>
      </c>
      <c r="Z51" s="60">
        <f>'TX-EGM-GL'!Z51+'TX-HPLR-GL '!Z51+'TX-HPLC-GL'!Z51</f>
        <v>0</v>
      </c>
      <c r="AA51" s="38">
        <f>'TX-EGM-GL'!AA51+'TX-HPLR-GL '!AA51+'TX-HPLC-GL'!AA51</f>
        <v>0</v>
      </c>
      <c r="AB51" s="60">
        <f>'TX-EGM-GL'!AB51+'TX-HPLR-GL '!AB51+'TX-HPLC-GL'!AB51</f>
        <v>0</v>
      </c>
      <c r="AC51" s="38">
        <f>'TX-EGM-GL'!AC51+'TX-HPLR-GL '!AC51+'TX-HPLC-GL'!AC51</f>
        <v>0</v>
      </c>
      <c r="AD51" s="60">
        <f>'TX-EGM-GL'!AD51+'TX-HPLR-GL '!AD51+'TX-HPLC-GL'!AD51</f>
        <v>0</v>
      </c>
      <c r="AE51" s="38">
        <f>'TX-EGM-GL'!AE51+'TX-HPLR-GL '!AE51+'TX-HPLC-GL'!AE51</f>
        <v>0</v>
      </c>
      <c r="AF51" s="60">
        <f>'TX-EGM-GL'!AP51+'TX-HPLR-GL '!AP51+'TX-HPLC-GL'!AP51</f>
        <v>0</v>
      </c>
      <c r="AG51" s="38">
        <f>'TX-EGM-GL'!AQ51+'TX-HPLR-GL '!AQ51+'TX-HPLC-GL'!AQ51</f>
        <v>0</v>
      </c>
      <c r="AH51" s="60">
        <f>'TX-EGM-GL'!AR51+'TX-HPLR-GL '!AR51+'TX-HPLC-GL'!AR51</f>
        <v>0</v>
      </c>
      <c r="AI51" s="38">
        <f>'TX-EGM-GL'!AS51+'TX-HPLR-GL '!AS51+'TX-HPLC-GL'!AS51</f>
        <v>0</v>
      </c>
      <c r="AJ51" s="60">
        <f>'TX-EGM-GL'!AT51+'TX-HPLR-GL '!AT51+'TX-HPLC-GL'!AT51</f>
        <v>0</v>
      </c>
      <c r="AK51" s="38">
        <f>'TX-EGM-GL'!AU51+'TX-HPLR-GL '!AU51+'TX-HPLC-GL'!AU51</f>
        <v>0</v>
      </c>
      <c r="AL51" s="60">
        <f>'TX-EGM-GL'!AV51+'TX-HPLR-GL '!AV51+'TX-HPLC-GL'!AV51</f>
        <v>0</v>
      </c>
      <c r="AM51" s="38">
        <f>'TX-EGM-GL'!AW51+'TX-HPLR-GL '!AW51+'TX-HPLC-GL'!AW51</f>
        <v>0</v>
      </c>
      <c r="AN51" s="60">
        <f>'TX-EGM-GL'!AX51+'TX-HPLR-GL '!AX51+'TX-HPLC-GL'!AX51</f>
        <v>0</v>
      </c>
      <c r="AO51" s="38">
        <f>'TX-EGM-GL'!AY51+'TX-HPLR-GL '!AY51+'TX-HPLC-GL'!AY51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-18943055</v>
      </c>
      <c r="E54" s="38">
        <f>SUM(G54,I54,K54,M54,O54,Q54,S54,U54,W54,Y54,AA54,AC54,AE54)</f>
        <v>-1666047.4699999997</v>
      </c>
      <c r="F54" s="64">
        <f>('TIE-OUT'!T54+'TIE-OUT'!V54+'TIE-OUT'!X54)+(RECLASS!R54+RECLASS!T54+RECLASS!V54)</f>
        <v>0</v>
      </c>
      <c r="G54" s="68">
        <f>('TIE-OUT'!U54+'TIE-OUT'!W54+'TIE-OUT'!Y54)+(RECLASS!S54+RECLASS!U54+RECLASS!W54)</f>
        <v>-1293893</v>
      </c>
      <c r="H54" s="60">
        <f>'TX-EGM-GL'!H54+'TX-HPLR-GL '!H54+'TX-HPLC-GL'!H54</f>
        <v>-9443043</v>
      </c>
      <c r="I54" s="38">
        <f>'TX-EGM-GL'!I54+'TX-HPLR-GL '!I54+'TX-HPLC-GL'!I54</f>
        <v>-206392.49</v>
      </c>
      <c r="J54" s="60">
        <f>'TX-EGM-GL'!J54+'TX-HPLR-GL '!J54+'TX-HPLC-GL'!J54</f>
        <v>-9162445</v>
      </c>
      <c r="K54" s="38">
        <f>'TX-EGM-GL'!K54+'TX-HPLR-GL '!K54+'TX-HPLC-GL'!K54</f>
        <v>-302383.37</v>
      </c>
      <c r="L54" s="60">
        <f>'TX-EGM-GL'!L54+'TX-HPLR-GL '!L54+'TX-HPLC-GL'!L54</f>
        <v>-22274</v>
      </c>
      <c r="M54" s="38">
        <f>'TX-EGM-GL'!M54+'TX-HPLR-GL '!M54+'TX-HPLC-GL'!M54</f>
        <v>152741.42000000001</v>
      </c>
      <c r="N54" s="60">
        <f>'TX-EGM-GL'!N54+'TX-HPLR-GL '!N54+'TX-HPLC-GL'!N54</f>
        <v>0</v>
      </c>
      <c r="O54" s="38">
        <f>'TX-EGM-GL'!O54+'TX-HPLR-GL '!O54+'TX-HPLC-GL'!O54</f>
        <v>-0.47</v>
      </c>
      <c r="P54" s="60">
        <f>'TX-EGM-GL'!P54+'TX-HPLR-GL '!P54+'TX-HPLC-GL'!P54</f>
        <v>-533067</v>
      </c>
      <c r="Q54" s="38">
        <f>'TX-EGM-GL'!Q54+'TX-HPLR-GL '!Q54+'TX-HPLC-GL'!Q54</f>
        <v>-10286.030000000001</v>
      </c>
      <c r="R54" s="60">
        <f>'TX-EGM-GL'!R54+'TX-HPLR-GL '!R54+'TX-HPLC-GL'!R54</f>
        <v>218528</v>
      </c>
      <c r="S54" s="38">
        <f>'TX-EGM-GL'!S54+'TX-HPLR-GL '!S54+'TX-HPLC-GL'!S54</f>
        <v>-5845.65</v>
      </c>
      <c r="T54" s="60">
        <f>'TX-EGM-GL'!T54+'TX-HPLR-GL '!T54+'TX-HPLC-GL'!T54</f>
        <v>-754</v>
      </c>
      <c r="U54" s="38">
        <f>'TX-EGM-GL'!U54+'TX-HPLR-GL '!U54+'TX-HPLC-GL'!U54</f>
        <v>12.120000000000001</v>
      </c>
      <c r="V54" s="60">
        <f>'TX-EGM-GL'!V54+'TX-HPLR-GL '!V54+'TX-HPLC-GL'!V54</f>
        <v>0</v>
      </c>
      <c r="W54" s="38">
        <f>'TX-EGM-GL'!W54+'TX-HPLR-GL '!W54+'TX-HPLC-GL'!W54</f>
        <v>0</v>
      </c>
      <c r="X54" s="60">
        <f>'TX-EGM-GL'!X54+'TX-HPLR-GL '!X54+'TX-HPLC-GL'!X54</f>
        <v>0</v>
      </c>
      <c r="Y54" s="38">
        <f>'TX-EGM-GL'!Y54+'TX-HPLR-GL '!Y54+'TX-HPLC-GL'!Y54</f>
        <v>0</v>
      </c>
      <c r="Z54" s="60">
        <f>'TX-EGM-GL'!Z54+'TX-HPLR-GL '!Z54+'TX-HPLC-GL'!Z54</f>
        <v>0</v>
      </c>
      <c r="AA54" s="38">
        <f>'TX-EGM-GL'!AA54+'TX-HPLR-GL '!AA54+'TX-HPLC-GL'!AA54</f>
        <v>0</v>
      </c>
      <c r="AB54" s="60">
        <f>'TX-EGM-GL'!AB54+'TX-HPLR-GL '!AB54+'TX-HPLC-GL'!AB54</f>
        <v>0</v>
      </c>
      <c r="AC54" s="38">
        <f>'TX-EGM-GL'!AC54+'TX-HPLR-GL '!AC54+'TX-HPLC-GL'!AC54</f>
        <v>0</v>
      </c>
      <c r="AD54" s="60">
        <f>'TX-EGM-GL'!AD54+'TX-HPLR-GL '!AD54+'TX-HPLC-GL'!AD54</f>
        <v>0</v>
      </c>
      <c r="AE54" s="38">
        <f>'TX-EGM-GL'!AE54+'TX-HPLR-GL '!AE54+'TX-HPLC-GL'!AE54</f>
        <v>0</v>
      </c>
      <c r="AF54" s="60">
        <f>'TX-EGM-GL'!AP54+'TX-HPLR-GL '!AP54+'TX-HPLC-GL'!AP54</f>
        <v>0</v>
      </c>
      <c r="AG54" s="38">
        <f>'TX-EGM-GL'!AQ54+'TX-HPLR-GL '!AQ54+'TX-HPLC-GL'!AQ54</f>
        <v>0</v>
      </c>
      <c r="AH54" s="60">
        <f>'TX-EGM-GL'!AR54+'TX-HPLR-GL '!AR54+'TX-HPLC-GL'!AR54</f>
        <v>0</v>
      </c>
      <c r="AI54" s="38">
        <f>'TX-EGM-GL'!AS54+'TX-HPLR-GL '!AS54+'TX-HPLC-GL'!AS54</f>
        <v>0</v>
      </c>
      <c r="AJ54" s="60">
        <f>'TX-EGM-GL'!AT54+'TX-HPLR-GL '!AT54+'TX-HPLC-GL'!AT54</f>
        <v>0</v>
      </c>
      <c r="AK54" s="38">
        <f>'TX-EGM-GL'!AU54+'TX-HPLR-GL '!AU54+'TX-HPLC-GL'!AU54</f>
        <v>0</v>
      </c>
      <c r="AL54" s="60">
        <f>'TX-EGM-GL'!AV54+'TX-HPLR-GL '!AV54+'TX-HPLC-GL'!AV54</f>
        <v>0</v>
      </c>
      <c r="AM54" s="38">
        <f>'TX-EGM-GL'!AW54+'TX-HPLR-GL '!AW54+'TX-HPLC-GL'!AW54</f>
        <v>0</v>
      </c>
      <c r="AN54" s="60">
        <f>'TX-EGM-GL'!AX54+'TX-HPLR-GL '!AX54+'TX-HPLC-GL'!AX54</f>
        <v>0</v>
      </c>
      <c r="AO54" s="38">
        <f>'TX-EGM-GL'!AY54+'TX-HPLR-GL '!AY54+'TX-HPLC-GL'!AY54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-662</v>
      </c>
      <c r="E55" s="38">
        <f>SUM(G55,I55,K55,M55,O55,Q55,S55,U55,W55,Y55,AA55,AC55,AE55)</f>
        <v>-140806.09</v>
      </c>
      <c r="F55" s="81">
        <f>('TIE-OUT'!T55+'TIE-OUT'!V55+'TIE-OUT'!X55)+(RECLASS!R55+RECLASS!T55+RECLASS!V55)</f>
        <v>0</v>
      </c>
      <c r="G55" s="82">
        <f>('TIE-OUT'!U55+'TIE-OUT'!W55+'TIE-OUT'!Y55)+(RECLASS!S55+RECLASS!U55+RECLASS!W55)</f>
        <v>93300</v>
      </c>
      <c r="H55" s="60">
        <f>'TX-EGM-GL'!H55+'TX-HPLR-GL '!H55+'TX-HPLC-GL'!H55</f>
        <v>0</v>
      </c>
      <c r="I55" s="38">
        <f>'TX-EGM-GL'!I55+'TX-HPLR-GL '!I55+'TX-HPLC-GL'!I55</f>
        <v>-166300</v>
      </c>
      <c r="J55" s="60">
        <f>'TX-EGM-GL'!J55+'TX-HPLR-GL '!J55+'TX-HPLC-GL'!J55</f>
        <v>0</v>
      </c>
      <c r="K55" s="38">
        <f>'TX-EGM-GL'!K55+'TX-HPLR-GL '!K55+'TX-HPLC-GL'!K55</f>
        <v>-8000</v>
      </c>
      <c r="L55" s="60">
        <f>'TX-EGM-GL'!L55+'TX-HPLR-GL '!L55+'TX-HPLC-GL'!L55</f>
        <v>0</v>
      </c>
      <c r="M55" s="38">
        <f>'TX-EGM-GL'!M55+'TX-HPLR-GL '!M55+'TX-HPLC-GL'!M55</f>
        <v>-155721</v>
      </c>
      <c r="N55" s="60">
        <f>'TX-EGM-GL'!N55+'TX-HPLR-GL '!N55+'TX-HPLC-GL'!N55</f>
        <v>0</v>
      </c>
      <c r="O55" s="38">
        <f>'TX-EGM-GL'!O55+'TX-HPLR-GL '!O55+'TX-HPLC-GL'!O55</f>
        <v>95925</v>
      </c>
      <c r="P55" s="60">
        <f>'TX-EGM-GL'!P55+'TX-HPLR-GL '!P55+'TX-HPLC-GL'!P55</f>
        <v>0</v>
      </c>
      <c r="Q55" s="38">
        <f>'TX-EGM-GL'!Q55+'TX-HPLR-GL '!Q55+'TX-HPLC-GL'!Q55</f>
        <v>0</v>
      </c>
      <c r="R55" s="60">
        <f>'TX-EGM-GL'!R55+'TX-HPLR-GL '!R55+'TX-HPLC-GL'!R55</f>
        <v>-662</v>
      </c>
      <c r="S55" s="38">
        <f>'TX-EGM-GL'!S55+'TX-HPLR-GL '!S55+'TX-HPLC-GL'!S55</f>
        <v>-10.09</v>
      </c>
      <c r="T55" s="60">
        <f>'TX-EGM-GL'!T55+'TX-HPLR-GL '!T55+'TX-HPLC-GL'!T55</f>
        <v>0</v>
      </c>
      <c r="U55" s="38">
        <f>'TX-EGM-GL'!U55+'TX-HPLR-GL '!U55+'TX-HPLC-GL'!U55</f>
        <v>0</v>
      </c>
      <c r="V55" s="60">
        <f>'TX-EGM-GL'!V55+'TX-HPLR-GL '!V55+'TX-HPLC-GL'!V55</f>
        <v>0</v>
      </c>
      <c r="W55" s="38">
        <f>'TX-EGM-GL'!W55+'TX-HPLR-GL '!W55+'TX-HPLC-GL'!W55</f>
        <v>0</v>
      </c>
      <c r="X55" s="60">
        <f>'TX-EGM-GL'!X55+'TX-HPLR-GL '!X55+'TX-HPLC-GL'!X55</f>
        <v>0</v>
      </c>
      <c r="Y55" s="38">
        <f>'TX-EGM-GL'!Y55+'TX-HPLR-GL '!Y55+'TX-HPLC-GL'!Y55</f>
        <v>0</v>
      </c>
      <c r="Z55" s="60">
        <f>'TX-EGM-GL'!Z55+'TX-HPLR-GL '!Z55+'TX-HPLC-GL'!Z55</f>
        <v>0</v>
      </c>
      <c r="AA55" s="38">
        <f>'TX-EGM-GL'!AA55+'TX-HPLR-GL '!AA55+'TX-HPLC-GL'!AA55</f>
        <v>0</v>
      </c>
      <c r="AB55" s="60">
        <f>'TX-EGM-GL'!AB55+'TX-HPLR-GL '!AB55+'TX-HPLC-GL'!AB55</f>
        <v>0</v>
      </c>
      <c r="AC55" s="38">
        <f>'TX-EGM-GL'!AC55+'TX-HPLR-GL '!AC55+'TX-HPLC-GL'!AC55</f>
        <v>0</v>
      </c>
      <c r="AD55" s="60">
        <f>'TX-EGM-GL'!AD55+'TX-HPLR-GL '!AD55+'TX-HPLC-GL'!AD55</f>
        <v>0</v>
      </c>
      <c r="AE55" s="38">
        <f>'TX-EGM-GL'!AE55+'TX-HPLR-GL '!AE55+'TX-HPLC-GL'!AE55</f>
        <v>0</v>
      </c>
      <c r="AF55" s="60">
        <f>'TX-EGM-GL'!AP55+'TX-HPLR-GL '!AP55+'TX-HPLC-GL'!AP55</f>
        <v>0</v>
      </c>
      <c r="AG55" s="38">
        <f>'TX-EGM-GL'!AQ55+'TX-HPLR-GL '!AQ55+'TX-HPLC-GL'!AQ55</f>
        <v>0</v>
      </c>
      <c r="AH55" s="60">
        <f>'TX-EGM-GL'!AR55+'TX-HPLR-GL '!AR55+'TX-HPLC-GL'!AR55</f>
        <v>0</v>
      </c>
      <c r="AI55" s="38">
        <f>'TX-EGM-GL'!AS55+'TX-HPLR-GL '!AS55+'TX-HPLC-GL'!AS55</f>
        <v>0</v>
      </c>
      <c r="AJ55" s="60">
        <f>'TX-EGM-GL'!AT55+'TX-HPLR-GL '!AT55+'TX-HPLC-GL'!AT55</f>
        <v>0</v>
      </c>
      <c r="AK55" s="38">
        <f>'TX-EGM-GL'!AU55+'TX-HPLR-GL '!AU55+'TX-HPLC-GL'!AU55</f>
        <v>0</v>
      </c>
      <c r="AL55" s="60">
        <f>'TX-EGM-GL'!AV55+'TX-HPLR-GL '!AV55+'TX-HPLC-GL'!AV55</f>
        <v>0</v>
      </c>
      <c r="AM55" s="38">
        <f>'TX-EGM-GL'!AW55+'TX-HPLR-GL '!AW55+'TX-HPLC-GL'!AW55</f>
        <v>0</v>
      </c>
      <c r="AN55" s="60">
        <f>'TX-EGM-GL'!AX55+'TX-HPLR-GL '!AX55+'TX-HPLC-GL'!AX55</f>
        <v>0</v>
      </c>
      <c r="AO55" s="38">
        <f>'TX-EGM-GL'!AY55+'TX-HPLR-GL '!AY55+'TX-HPLC-GL'!AY55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-18943717</v>
      </c>
      <c r="E56" s="39">
        <f t="shared" si="10"/>
        <v>-1806853.5599999998</v>
      </c>
      <c r="F56" s="61">
        <f t="shared" si="10"/>
        <v>0</v>
      </c>
      <c r="G56" s="39">
        <f t="shared" si="10"/>
        <v>-1200593</v>
      </c>
      <c r="H56" s="61">
        <f t="shared" si="10"/>
        <v>-9443043</v>
      </c>
      <c r="I56" s="39">
        <f t="shared" si="10"/>
        <v>-372692.49</v>
      </c>
      <c r="J56" s="61">
        <f t="shared" si="10"/>
        <v>-9162445</v>
      </c>
      <c r="K56" s="39">
        <f t="shared" si="10"/>
        <v>-310383.37</v>
      </c>
      <c r="L56" s="61">
        <f>SUM(L54:L55)</f>
        <v>-22274</v>
      </c>
      <c r="M56" s="39">
        <f>SUM(M54:M55)</f>
        <v>-2979.5799999999872</v>
      </c>
      <c r="N56" s="61">
        <f t="shared" si="10"/>
        <v>0</v>
      </c>
      <c r="O56" s="39">
        <f t="shared" si="10"/>
        <v>95924.53</v>
      </c>
      <c r="P56" s="61">
        <f t="shared" si="10"/>
        <v>-533067</v>
      </c>
      <c r="Q56" s="39">
        <f t="shared" si="10"/>
        <v>-10286.030000000001</v>
      </c>
      <c r="R56" s="61">
        <f t="shared" si="10"/>
        <v>217866</v>
      </c>
      <c r="S56" s="39">
        <f t="shared" si="10"/>
        <v>-5855.74</v>
      </c>
      <c r="T56" s="61">
        <f t="shared" si="10"/>
        <v>-754</v>
      </c>
      <c r="U56" s="39">
        <f t="shared" si="10"/>
        <v>12.120000000000001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('TIE-OUT'!T59+'TIE-OUT'!V59+'TIE-OUT'!X59)+(RECLASS!R59+RECLASS!T59+RECLASS!V59)</f>
        <v>0</v>
      </c>
      <c r="G59" s="68">
        <f>('TIE-OUT'!U59+'TIE-OUT'!W59+'TIE-OUT'!Y59)+(RECLASS!S59+RECLASS!U59+RECLASS!W59)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'!L59+'TX-HPLC-GL'!L59</f>
        <v>0</v>
      </c>
      <c r="M59" s="38">
        <f>'TX-EGM-GL'!M59+'TX-HPLR-GL '!M59+'TX-HPLC-GL'!M59</f>
        <v>0</v>
      </c>
      <c r="N59" s="60">
        <f>'TX-EGM-GL'!N59+'TX-HPLR-GL '!N59+'TX-HPLC-GL'!N59</f>
        <v>0</v>
      </c>
      <c r="O59" s="38">
        <f>'TX-EGM-GL'!O59+'TX-HPLR-GL '!O59+'TX-HPLC-GL'!O59</f>
        <v>0</v>
      </c>
      <c r="P59" s="60">
        <f>'TX-EGM-GL'!P59+'TX-HPLR-GL '!P59+'TX-HPLC-GL'!P59</f>
        <v>0</v>
      </c>
      <c r="Q59" s="38">
        <f>'TX-EGM-GL'!Q59+'TX-HPLR-GL '!Q59+'TX-HPLC-GL'!Q59</f>
        <v>0</v>
      </c>
      <c r="R59" s="60">
        <f>'TX-EGM-GL'!R59+'TX-HPLR-GL '!R59+'TX-HPLC-GL'!R59</f>
        <v>0</v>
      </c>
      <c r="S59" s="38">
        <f>'TX-EGM-GL'!S59+'TX-HPLR-GL '!S59+'TX-HPLC-GL'!S59</f>
        <v>0</v>
      </c>
      <c r="T59" s="60">
        <f>'TX-EGM-GL'!T59+'TX-HPLR-GL '!T59+'TX-HPLC-GL'!T59</f>
        <v>0</v>
      </c>
      <c r="U59" s="38">
        <f>'TX-EGM-GL'!U59+'TX-HPLR-GL '!U59+'TX-HPLC-GL'!U59</f>
        <v>0</v>
      </c>
      <c r="V59" s="60">
        <f>'TX-EGM-GL'!V59+'TX-HPLR-GL '!V59+'TX-HPLC-GL'!V59</f>
        <v>0</v>
      </c>
      <c r="W59" s="38">
        <f>'TX-EGM-GL'!W59+'TX-HPLR-GL '!W59+'TX-HPLC-GL'!W59</f>
        <v>0</v>
      </c>
      <c r="X59" s="60">
        <f>'TX-EGM-GL'!X59+'TX-HPLR-GL '!X59+'TX-HPLC-GL'!X59</f>
        <v>0</v>
      </c>
      <c r="Y59" s="38">
        <f>'TX-EGM-GL'!Y59+'TX-HPLR-GL '!Y59+'TX-HPLC-GL'!Y59</f>
        <v>0</v>
      </c>
      <c r="Z59" s="60">
        <f>'TX-EGM-GL'!Z59+'TX-HPLR-GL '!Z59+'TX-HPLC-GL'!Z59</f>
        <v>0</v>
      </c>
      <c r="AA59" s="38">
        <f>'TX-EGM-GL'!AA59+'TX-HPLR-GL '!AA59+'TX-HPLC-GL'!AA59</f>
        <v>0</v>
      </c>
      <c r="AB59" s="60">
        <f>'TX-EGM-GL'!AB59+'TX-HPLR-GL '!AB59+'TX-HPLC-GL'!AB59</f>
        <v>0</v>
      </c>
      <c r="AC59" s="38">
        <f>'TX-EGM-GL'!AC59+'TX-HPLR-GL '!AC59+'TX-HPLC-GL'!AC59</f>
        <v>0</v>
      </c>
      <c r="AD59" s="60">
        <f>'TX-EGM-GL'!AD59+'TX-HPLR-GL '!AD59+'TX-HPLC-GL'!AD59</f>
        <v>0</v>
      </c>
      <c r="AE59" s="38">
        <f>'TX-EGM-GL'!AE59+'TX-HPLR-GL '!AE59+'TX-HPLC-GL'!AE59</f>
        <v>0</v>
      </c>
      <c r="AF59" s="60">
        <f>'TX-EGM-GL'!AP59+'TX-HPLR-GL '!AP59+'TX-HPLC-GL'!AP59</f>
        <v>0</v>
      </c>
      <c r="AG59" s="38">
        <f>'TX-EGM-GL'!AQ59+'TX-HPLR-GL '!AQ59+'TX-HPLC-GL'!AQ59</f>
        <v>0</v>
      </c>
      <c r="AH59" s="60">
        <f>'TX-EGM-GL'!AR59+'TX-HPLR-GL '!AR59+'TX-HPLC-GL'!AR59</f>
        <v>0</v>
      </c>
      <c r="AI59" s="38">
        <f>'TX-EGM-GL'!AS59+'TX-HPLR-GL '!AS59+'TX-HPLC-GL'!AS59</f>
        <v>0</v>
      </c>
      <c r="AJ59" s="60">
        <f>'TX-EGM-GL'!AT59+'TX-HPLR-GL '!AT59+'TX-HPLC-GL'!AT59</f>
        <v>0</v>
      </c>
      <c r="AK59" s="38">
        <f>'TX-EGM-GL'!AU59+'TX-HPLR-GL '!AU59+'TX-HPLC-GL'!AU59</f>
        <v>0</v>
      </c>
      <c r="AL59" s="60">
        <f>'TX-EGM-GL'!AV59+'TX-HPLR-GL '!AV59+'TX-HPLC-GL'!AV59</f>
        <v>0</v>
      </c>
      <c r="AM59" s="38">
        <f>'TX-EGM-GL'!AW59+'TX-HPLR-GL '!AW59+'TX-HPLC-GL'!AW59</f>
        <v>0</v>
      </c>
      <c r="AN59" s="60">
        <f>'TX-EGM-GL'!AX59+'TX-HPLR-GL '!AX59+'TX-HPLC-GL'!AX59</f>
        <v>0</v>
      </c>
      <c r="AO59" s="38">
        <f>'TX-EGM-GL'!AY59+'TX-HPLR-GL '!AY59+'TX-HPLC-GL'!AY59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('TIE-OUT'!T60+'TIE-OUT'!V60+'TIE-OUT'!X60)+(RECLASS!R60+RECLASS!T60+RECLASS!V60)</f>
        <v>0</v>
      </c>
      <c r="G60" s="82">
        <f>('TIE-OUT'!U60+'TIE-OUT'!W60+'TIE-OUT'!Y60)+(RECLASS!S60+RECLASS!U60+RECLASS!W60)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'!L60+'TX-HPLC-GL'!L60</f>
        <v>0</v>
      </c>
      <c r="M60" s="38">
        <f>'TX-EGM-GL'!M60+'TX-HPLR-GL '!M60+'TX-HPLC-GL'!M60</f>
        <v>0</v>
      </c>
      <c r="N60" s="60">
        <f>'TX-EGM-GL'!N60+'TX-HPLR-GL '!N60+'TX-HPLC-GL'!N60</f>
        <v>0</v>
      </c>
      <c r="O60" s="38">
        <f>'TX-EGM-GL'!O60+'TX-HPLR-GL '!O60+'TX-HPLC-GL'!O60</f>
        <v>0</v>
      </c>
      <c r="P60" s="60">
        <f>'TX-EGM-GL'!P60+'TX-HPLR-GL '!P60+'TX-HPLC-GL'!P60</f>
        <v>0</v>
      </c>
      <c r="Q60" s="38">
        <f>'TX-EGM-GL'!Q60+'TX-HPLR-GL '!Q60+'TX-HPLC-GL'!Q60</f>
        <v>0</v>
      </c>
      <c r="R60" s="60">
        <f>'TX-EGM-GL'!R60+'TX-HPLR-GL '!R60+'TX-HPLC-GL'!R60</f>
        <v>0</v>
      </c>
      <c r="S60" s="38">
        <f>'TX-EGM-GL'!S60+'TX-HPLR-GL '!S60+'TX-HPLC-GL'!S60</f>
        <v>0</v>
      </c>
      <c r="T60" s="60">
        <f>'TX-EGM-GL'!T60+'TX-HPLR-GL '!T60+'TX-HPLC-GL'!T60</f>
        <v>0</v>
      </c>
      <c r="U60" s="38">
        <f>'TX-EGM-GL'!U60+'TX-HPLR-GL '!U60+'TX-HPLC-GL'!U60</f>
        <v>0</v>
      </c>
      <c r="V60" s="60">
        <f>'TX-EGM-GL'!V60+'TX-HPLR-GL '!V60+'TX-HPLC-GL'!V60</f>
        <v>0</v>
      </c>
      <c r="W60" s="38">
        <f>'TX-EGM-GL'!W60+'TX-HPLR-GL '!W60+'TX-HPLC-GL'!W60</f>
        <v>0</v>
      </c>
      <c r="X60" s="60">
        <f>'TX-EGM-GL'!X60+'TX-HPLR-GL '!X60+'TX-HPLC-GL'!X60</f>
        <v>0</v>
      </c>
      <c r="Y60" s="38">
        <f>'TX-EGM-GL'!Y60+'TX-HPLR-GL '!Y60+'TX-HPLC-GL'!Y60</f>
        <v>0</v>
      </c>
      <c r="Z60" s="60">
        <f>'TX-EGM-GL'!Z60+'TX-HPLR-GL '!Z60+'TX-HPLC-GL'!Z60</f>
        <v>0</v>
      </c>
      <c r="AA60" s="38">
        <f>'TX-EGM-GL'!AA60+'TX-HPLR-GL '!AA60+'TX-HPLC-GL'!AA60</f>
        <v>0</v>
      </c>
      <c r="AB60" s="60">
        <f>'TX-EGM-GL'!AB60+'TX-HPLR-GL '!AB60+'TX-HPLC-GL'!AB60</f>
        <v>0</v>
      </c>
      <c r="AC60" s="38">
        <f>'TX-EGM-GL'!AC60+'TX-HPLR-GL '!AC60+'TX-HPLC-GL'!AC60</f>
        <v>0</v>
      </c>
      <c r="AD60" s="60">
        <f>'TX-EGM-GL'!AD60+'TX-HPLR-GL '!AD60+'TX-HPLC-GL'!AD60</f>
        <v>0</v>
      </c>
      <c r="AE60" s="38">
        <f>'TX-EGM-GL'!AE60+'TX-HPLR-GL '!AE60+'TX-HPLC-GL'!AE60</f>
        <v>0</v>
      </c>
      <c r="AF60" s="60">
        <f>'TX-EGM-GL'!AP60+'TX-HPLR-GL '!AP60+'TX-HPLC-GL'!AP60</f>
        <v>0</v>
      </c>
      <c r="AG60" s="38">
        <f>'TX-EGM-GL'!AQ60+'TX-HPLR-GL '!AQ60+'TX-HPLC-GL'!AQ60</f>
        <v>0</v>
      </c>
      <c r="AH60" s="60">
        <f>'TX-EGM-GL'!AR60+'TX-HPLR-GL '!AR60+'TX-HPLC-GL'!AR60</f>
        <v>0</v>
      </c>
      <c r="AI60" s="38">
        <f>'TX-EGM-GL'!AS60+'TX-HPLR-GL '!AS60+'TX-HPLC-GL'!AS60</f>
        <v>0</v>
      </c>
      <c r="AJ60" s="60">
        <f>'TX-EGM-GL'!AT60+'TX-HPLR-GL '!AT60+'TX-HPLC-GL'!AT60</f>
        <v>0</v>
      </c>
      <c r="AK60" s="38">
        <f>'TX-EGM-GL'!AU60+'TX-HPLR-GL '!AU60+'TX-HPLC-GL'!AU60</f>
        <v>0</v>
      </c>
      <c r="AL60" s="60">
        <f>'TX-EGM-GL'!AV60+'TX-HPLR-GL '!AV60+'TX-HPLC-GL'!AV60</f>
        <v>0</v>
      </c>
      <c r="AM60" s="38">
        <f>'TX-EGM-GL'!AW60+'TX-HPLR-GL '!AW60+'TX-HPLC-GL'!AW60</f>
        <v>0</v>
      </c>
      <c r="AN60" s="60">
        <f>'TX-EGM-GL'!AX60+'TX-HPLR-GL '!AX60+'TX-HPLC-GL'!AX60</f>
        <v>0</v>
      </c>
      <c r="AO60" s="38">
        <f>'TX-EGM-GL'!AY60+'TX-HPLR-GL '!AY60+'TX-HPLC-GL'!AY60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>SUM(L59:L60)</f>
        <v>0</v>
      </c>
      <c r="M61" s="39">
        <f>SUM(M59:M60)</f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49452.31</v>
      </c>
      <c r="F64" s="64">
        <f>('TIE-OUT'!T64+'TIE-OUT'!V64+'TIE-OUT'!X64)+(RECLASS!R64+RECLASS!T64+RECLASS!V64)</f>
        <v>0</v>
      </c>
      <c r="G64" s="68">
        <f>('TIE-OUT'!U64+'TIE-OUT'!W64+'TIE-OUT'!Y64)+(RECLASS!S64+RECLASS!U64+RECLASS!W64)</f>
        <v>0</v>
      </c>
      <c r="H64" s="60">
        <f>'TX-EGM-GL'!H64+'TX-HPLR-GL '!H64+'TX-HPLC-GL'!H64</f>
        <v>0</v>
      </c>
      <c r="I64" s="38">
        <f>'TX-EGM-GL'!I64+'TX-HPLR-GL '!I64+'TX-HPLC-GL'!I64</f>
        <v>50000</v>
      </c>
      <c r="J64" s="60">
        <f>'TX-EGM-GL'!J64+'TX-HPLR-GL '!J64+'TX-HPLC-GL'!J64</f>
        <v>0</v>
      </c>
      <c r="K64" s="38">
        <f>'TX-EGM-GL'!K64+'TX-HPLR-GL '!K64+'TX-HPLC-GL'!K64</f>
        <v>-546.73</v>
      </c>
      <c r="L64" s="60">
        <f>'TX-EGM-GL'!L64+'TX-HPLR-GL '!L64+'TX-HPLC-GL'!L64</f>
        <v>0</v>
      </c>
      <c r="M64" s="38">
        <f>'TX-EGM-GL'!M64+'TX-HPLR-GL '!M64+'TX-HPLC-GL'!M64</f>
        <v>-0.96</v>
      </c>
      <c r="N64" s="60">
        <f>'TX-EGM-GL'!N64+'TX-HPLR-GL '!N64+'TX-HPLC-GL'!N64</f>
        <v>0</v>
      </c>
      <c r="O64" s="38">
        <f>'TX-EGM-GL'!O64+'TX-HPLR-GL '!O64+'TX-HPLC-GL'!O64</f>
        <v>0</v>
      </c>
      <c r="P64" s="60">
        <f>'TX-EGM-GL'!P64+'TX-HPLR-GL '!P64+'TX-HPLC-GL'!P64</f>
        <v>0</v>
      </c>
      <c r="Q64" s="38">
        <f>'TX-EGM-GL'!Q64+'TX-HPLR-GL '!Q64+'TX-HPLC-GL'!Q64</f>
        <v>0</v>
      </c>
      <c r="R64" s="60">
        <f>'TX-EGM-GL'!R64+'TX-HPLR-GL '!R64+'TX-HPLC-GL'!R64</f>
        <v>0</v>
      </c>
      <c r="S64" s="38">
        <f>'TX-EGM-GL'!S64+'TX-HPLR-GL '!S64+'TX-HPLC-GL'!S64</f>
        <v>0</v>
      </c>
      <c r="T64" s="60">
        <f>'TX-EGM-GL'!T64+'TX-HPLR-GL '!T64+'TX-HPLC-GL'!T64</f>
        <v>0</v>
      </c>
      <c r="U64" s="38">
        <f>'TX-EGM-GL'!U64+'TX-HPLR-GL '!U64+'TX-HPLC-GL'!U64</f>
        <v>0</v>
      </c>
      <c r="V64" s="60">
        <f>'TX-EGM-GL'!V64+'TX-HPLR-GL '!V64+'TX-HPLC-GL'!V64</f>
        <v>0</v>
      </c>
      <c r="W64" s="38">
        <f>'TX-EGM-GL'!W64+'TX-HPLR-GL '!W64+'TX-HPLC-GL'!W64</f>
        <v>0</v>
      </c>
      <c r="X64" s="60">
        <f>'TX-EGM-GL'!X64+'TX-HPLR-GL '!X64+'TX-HPLC-GL'!X64</f>
        <v>0</v>
      </c>
      <c r="Y64" s="38">
        <f>'TX-EGM-GL'!Y64+'TX-HPLR-GL '!Y64+'TX-HPLC-GL'!Y64</f>
        <v>0</v>
      </c>
      <c r="Z64" s="60">
        <f>'TX-EGM-GL'!Z64+'TX-HPLR-GL '!Z64+'TX-HPLC-GL'!Z64</f>
        <v>0</v>
      </c>
      <c r="AA64" s="38">
        <f>'TX-EGM-GL'!AA64+'TX-HPLR-GL '!AA64+'TX-HPLC-GL'!AA64</f>
        <v>0</v>
      </c>
      <c r="AB64" s="60">
        <f>'TX-EGM-GL'!AB64+'TX-HPLR-GL '!AB64+'TX-HPLC-GL'!AB64</f>
        <v>0</v>
      </c>
      <c r="AC64" s="38">
        <f>'TX-EGM-GL'!AC64+'TX-HPLR-GL '!AC64+'TX-HPLC-GL'!AC64</f>
        <v>0</v>
      </c>
      <c r="AD64" s="60">
        <f>'TX-EGM-GL'!AD64+'TX-HPLR-GL '!AD64+'TX-HPLC-GL'!AD64</f>
        <v>0</v>
      </c>
      <c r="AE64" s="38">
        <f>'TX-EGM-GL'!AE64+'TX-HPLR-GL '!AE64+'TX-HPLC-GL'!AE64</f>
        <v>0</v>
      </c>
      <c r="AF64" s="60">
        <f>'TX-EGM-GL'!AP64+'TX-HPLR-GL '!AP64+'TX-HPLC-GL'!AP64</f>
        <v>0</v>
      </c>
      <c r="AG64" s="38">
        <f>'TX-EGM-GL'!AQ64+'TX-HPLR-GL '!AQ64+'TX-HPLC-GL'!AQ64</f>
        <v>0</v>
      </c>
      <c r="AH64" s="60">
        <f>'TX-EGM-GL'!AR64+'TX-HPLR-GL '!AR64+'TX-HPLC-GL'!AR64</f>
        <v>0</v>
      </c>
      <c r="AI64" s="38">
        <f>'TX-EGM-GL'!AS64+'TX-HPLR-GL '!AS64+'TX-HPLC-GL'!AS64</f>
        <v>0</v>
      </c>
      <c r="AJ64" s="60">
        <f>'TX-EGM-GL'!AT64+'TX-HPLR-GL '!AT64+'TX-HPLC-GL'!AT64</f>
        <v>0</v>
      </c>
      <c r="AK64" s="38">
        <f>'TX-EGM-GL'!AU64+'TX-HPLR-GL '!AU64+'TX-HPLC-GL'!AU64</f>
        <v>0</v>
      </c>
      <c r="AL64" s="60">
        <f>'TX-EGM-GL'!AV64+'TX-HPLR-GL '!AV64+'TX-HPLC-GL'!AV64</f>
        <v>0</v>
      </c>
      <c r="AM64" s="38">
        <f>'TX-EGM-GL'!AW64+'TX-HPLR-GL '!AW64+'TX-HPLC-GL'!AW64</f>
        <v>0</v>
      </c>
      <c r="AN64" s="60">
        <f>'TX-EGM-GL'!AX64+'TX-HPLR-GL '!AX64+'TX-HPLC-GL'!AX64</f>
        <v>0</v>
      </c>
      <c r="AO64" s="38">
        <f>'TX-EGM-GL'!AY64+'TX-HPLR-GL '!AY64+'TX-HPLC-GL'!AY64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('TIE-OUT'!T65+'TIE-OUT'!V65+'TIE-OUT'!X65)+(RECLASS!R65+RECLASS!T65+RECLASS!V65)</f>
        <v>0</v>
      </c>
      <c r="G65" s="82">
        <f>('TIE-OUT'!U65+'TIE-OUT'!W65+'TIE-OUT'!Y65)+(RECLASS!S65+RECLASS!U65+RECLASS!W65)</f>
        <v>0</v>
      </c>
      <c r="H65" s="60">
        <f>'TX-EGM-GL'!H65+'TX-HPLR-GL '!H65+'TX-HPLC-GL'!H65</f>
        <v>0</v>
      </c>
      <c r="I65" s="38">
        <f>'TX-EGM-GL'!I65+'TX-HPLR-GL '!I65+'TX-HPLC-GL'!I65</f>
        <v>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'!L65+'TX-HPLC-GL'!L65</f>
        <v>0</v>
      </c>
      <c r="M65" s="38">
        <f>'TX-EGM-GL'!M65+'TX-HPLR-GL '!M65+'TX-HPLC-GL'!M65</f>
        <v>0</v>
      </c>
      <c r="N65" s="60">
        <f>'TX-EGM-GL'!N65+'TX-HPLR-GL '!N65+'TX-HPLC-GL'!N65</f>
        <v>0</v>
      </c>
      <c r="O65" s="38">
        <f>'TX-EGM-GL'!O65+'TX-HPLR-GL '!O65+'TX-HPLC-GL'!O65</f>
        <v>0</v>
      </c>
      <c r="P65" s="60">
        <f>'TX-EGM-GL'!P65+'TX-HPLR-GL '!P65+'TX-HPLC-GL'!P65</f>
        <v>0</v>
      </c>
      <c r="Q65" s="38">
        <f>'TX-EGM-GL'!Q65+'TX-HPLR-GL '!Q65+'TX-HPLC-GL'!Q65</f>
        <v>0</v>
      </c>
      <c r="R65" s="60">
        <f>'TX-EGM-GL'!R65+'TX-HPLR-GL '!R65+'TX-HPLC-GL'!R65</f>
        <v>0</v>
      </c>
      <c r="S65" s="38">
        <f>'TX-EGM-GL'!S65+'TX-HPLR-GL '!S65+'TX-HPLC-GL'!S65</f>
        <v>0</v>
      </c>
      <c r="T65" s="60">
        <f>'TX-EGM-GL'!T65+'TX-HPLR-GL '!T65+'TX-HPLC-GL'!T65</f>
        <v>0</v>
      </c>
      <c r="U65" s="38">
        <f>'TX-EGM-GL'!U65+'TX-HPLR-GL '!U65+'TX-HPLC-GL'!U65</f>
        <v>0</v>
      </c>
      <c r="V65" s="60">
        <f>'TX-EGM-GL'!V65+'TX-HPLR-GL '!V65+'TX-HPLC-GL'!V65</f>
        <v>0</v>
      </c>
      <c r="W65" s="38">
        <f>'TX-EGM-GL'!W65+'TX-HPLR-GL '!W65+'TX-HPLC-GL'!W65</f>
        <v>0</v>
      </c>
      <c r="X65" s="60">
        <f>'TX-EGM-GL'!X65+'TX-HPLR-GL '!X65+'TX-HPLC-GL'!X65</f>
        <v>0</v>
      </c>
      <c r="Y65" s="38">
        <f>'TX-EGM-GL'!Y65+'TX-HPLR-GL '!Y65+'TX-HPLC-GL'!Y65</f>
        <v>0</v>
      </c>
      <c r="Z65" s="60">
        <f>'TX-EGM-GL'!Z65+'TX-HPLR-GL '!Z65+'TX-HPLC-GL'!Z65</f>
        <v>0</v>
      </c>
      <c r="AA65" s="38">
        <f>'TX-EGM-GL'!AA65+'TX-HPLR-GL '!AA65+'TX-HPLC-GL'!AA65</f>
        <v>0</v>
      </c>
      <c r="AB65" s="60">
        <f>'TX-EGM-GL'!AB65+'TX-HPLR-GL '!AB65+'TX-HPLC-GL'!AB65</f>
        <v>0</v>
      </c>
      <c r="AC65" s="38">
        <f>'TX-EGM-GL'!AC65+'TX-HPLR-GL '!AC65+'TX-HPLC-GL'!AC65</f>
        <v>0</v>
      </c>
      <c r="AD65" s="60">
        <f>'TX-EGM-GL'!AD65+'TX-HPLR-GL '!AD65+'TX-HPLC-GL'!AD65</f>
        <v>0</v>
      </c>
      <c r="AE65" s="38">
        <f>'TX-EGM-GL'!AE65+'TX-HPLR-GL '!AE65+'TX-HPLC-GL'!AE65</f>
        <v>0</v>
      </c>
      <c r="AF65" s="60">
        <f>'TX-EGM-GL'!AP65+'TX-HPLR-GL '!AP65+'TX-HPLC-GL'!AP65</f>
        <v>0</v>
      </c>
      <c r="AG65" s="38">
        <f>'TX-EGM-GL'!AQ65+'TX-HPLR-GL '!AQ65+'TX-HPLC-GL'!AQ65</f>
        <v>0</v>
      </c>
      <c r="AH65" s="60">
        <f>'TX-EGM-GL'!AR65+'TX-HPLR-GL '!AR65+'TX-HPLC-GL'!AR65</f>
        <v>0</v>
      </c>
      <c r="AI65" s="38">
        <f>'TX-EGM-GL'!AS65+'TX-HPLR-GL '!AS65+'TX-HPLC-GL'!AS65</f>
        <v>0</v>
      </c>
      <c r="AJ65" s="60">
        <f>'TX-EGM-GL'!AT65+'TX-HPLR-GL '!AT65+'TX-HPLC-GL'!AT65</f>
        <v>0</v>
      </c>
      <c r="AK65" s="38">
        <f>'TX-EGM-GL'!AU65+'TX-HPLR-GL '!AU65+'TX-HPLC-GL'!AU65</f>
        <v>0</v>
      </c>
      <c r="AL65" s="60">
        <f>'TX-EGM-GL'!AV65+'TX-HPLR-GL '!AV65+'TX-HPLC-GL'!AV65</f>
        <v>0</v>
      </c>
      <c r="AM65" s="38">
        <f>'TX-EGM-GL'!AW65+'TX-HPLR-GL '!AW65+'TX-HPLC-GL'!AW65</f>
        <v>0</v>
      </c>
      <c r="AN65" s="60">
        <f>'TX-EGM-GL'!AX65+'TX-HPLR-GL '!AX65+'TX-HPLC-GL'!AX65</f>
        <v>0</v>
      </c>
      <c r="AO65" s="38">
        <f>'TX-EGM-GL'!AY65+'TX-HPLR-GL '!AY65+'TX-HPLC-GL'!AY65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49452.31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50000</v>
      </c>
      <c r="J66" s="61">
        <f t="shared" si="12"/>
        <v>0</v>
      </c>
      <c r="K66" s="39">
        <f t="shared" si="12"/>
        <v>-546.73</v>
      </c>
      <c r="L66" s="61">
        <f>SUM(L64:L65)</f>
        <v>0</v>
      </c>
      <c r="M66" s="39">
        <f>SUM(M64:M65)</f>
        <v>-0.96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-8691498.1899999995</v>
      </c>
      <c r="F70" s="64">
        <f>('TIE-OUT'!T70+'TIE-OUT'!V70+'TIE-OUT'!X70)+(RECLASS!R70+RECLASS!T70+RECLASS!V70)</f>
        <v>0</v>
      </c>
      <c r="G70" s="68">
        <f>('TIE-OUT'!U70+'TIE-OUT'!W70+'TIE-OUT'!Y70)+(RECLASS!S70+RECLASS!U70+RECLASS!W70)</f>
        <v>-8691498.1899999995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'!L70+'TX-HPLC-GL'!L70</f>
        <v>0</v>
      </c>
      <c r="M70" s="38">
        <f>'TX-EGM-GL'!M70+'TX-HPLR-GL '!M70+'TX-HPLC-GL'!M70</f>
        <v>0</v>
      </c>
      <c r="N70" s="60">
        <f>'TX-EGM-GL'!N70+'TX-HPLR-GL '!N70+'TX-HPLC-GL'!N70</f>
        <v>0</v>
      </c>
      <c r="O70" s="38">
        <f>'TX-EGM-GL'!O70+'TX-HPLR-GL '!O70+'TX-HPLC-GL'!O70</f>
        <v>0</v>
      </c>
      <c r="P70" s="60">
        <f>'TX-EGM-GL'!P70+'TX-HPLR-GL '!P70+'TX-HPLC-GL'!P70</f>
        <v>0</v>
      </c>
      <c r="Q70" s="38">
        <f>'TX-EGM-GL'!Q70+'TX-HPLR-GL '!Q70+'TX-HPLC-GL'!Q70</f>
        <v>0</v>
      </c>
      <c r="R70" s="60">
        <f>'TX-EGM-GL'!R70+'TX-HPLR-GL '!R70+'TX-HPLC-GL'!R70</f>
        <v>0</v>
      </c>
      <c r="S70" s="38">
        <f>'TX-EGM-GL'!S70+'TX-HPLR-GL '!S70+'TX-HPLC-GL'!S70</f>
        <v>0</v>
      </c>
      <c r="T70" s="60">
        <f>'TX-EGM-GL'!T70+'TX-HPLR-GL '!T70+'TX-HPLC-GL'!T70</f>
        <v>0</v>
      </c>
      <c r="U70" s="38">
        <f>'TX-EGM-GL'!U70+'TX-HPLR-GL '!U70+'TX-HPLC-GL'!U70</f>
        <v>0</v>
      </c>
      <c r="V70" s="60">
        <f>'TX-EGM-GL'!V70+'TX-HPLR-GL '!V70+'TX-HPLC-GL'!V70</f>
        <v>0</v>
      </c>
      <c r="W70" s="38">
        <f>'TX-EGM-GL'!W70+'TX-HPLR-GL '!W70+'TX-HPLC-GL'!W70</f>
        <v>0</v>
      </c>
      <c r="X70" s="60">
        <f>'TX-EGM-GL'!X70+'TX-HPLR-GL '!X70+'TX-HPLC-GL'!X70</f>
        <v>0</v>
      </c>
      <c r="Y70" s="38">
        <f>'TX-EGM-GL'!Y70+'TX-HPLR-GL '!Y70+'TX-HPLC-GL'!Y70</f>
        <v>0</v>
      </c>
      <c r="Z70" s="60">
        <f>'TX-EGM-GL'!Z70+'TX-HPLR-GL '!Z70+'TX-HPLC-GL'!Z70</f>
        <v>0</v>
      </c>
      <c r="AA70" s="38">
        <f>'TX-EGM-GL'!AA70+'TX-HPLR-GL '!AA70+'TX-HPLC-GL'!AA70</f>
        <v>0</v>
      </c>
      <c r="AB70" s="60">
        <f>'TX-EGM-GL'!AB70+'TX-HPLR-GL '!AB70+'TX-HPLC-GL'!AB70</f>
        <v>0</v>
      </c>
      <c r="AC70" s="38">
        <f>'TX-EGM-GL'!AC70+'TX-HPLR-GL '!AC70+'TX-HPLC-GL'!AC70</f>
        <v>0</v>
      </c>
      <c r="AD70" s="60">
        <f>'TX-EGM-GL'!AD70+'TX-HPLR-GL '!AD70+'TX-HPLC-GL'!AD70</f>
        <v>0</v>
      </c>
      <c r="AE70" s="38">
        <f>'TX-EGM-GL'!AE70+'TX-HPLR-GL '!AE70+'TX-HPLC-GL'!AE70</f>
        <v>0</v>
      </c>
      <c r="AF70" s="60">
        <f>'TX-EGM-GL'!AP70+'TX-HPLR-GL '!AP70+'TX-HPLC-GL'!AP70</f>
        <v>0</v>
      </c>
      <c r="AG70" s="38">
        <f>'TX-EGM-GL'!AQ70+'TX-HPLR-GL '!AQ70+'TX-HPLC-GL'!AQ70</f>
        <v>0</v>
      </c>
      <c r="AH70" s="60">
        <f>'TX-EGM-GL'!AR70+'TX-HPLR-GL '!AR70+'TX-HPLC-GL'!AR70</f>
        <v>0</v>
      </c>
      <c r="AI70" s="38">
        <f>'TX-EGM-GL'!AS70+'TX-HPLR-GL '!AS70+'TX-HPLC-GL'!AS70</f>
        <v>0</v>
      </c>
      <c r="AJ70" s="60">
        <f>'TX-EGM-GL'!AT70+'TX-HPLR-GL '!AT70+'TX-HPLC-GL'!AT70</f>
        <v>0</v>
      </c>
      <c r="AK70" s="38">
        <f>'TX-EGM-GL'!AU70+'TX-HPLR-GL '!AU70+'TX-HPLC-GL'!AU70</f>
        <v>0</v>
      </c>
      <c r="AL70" s="60">
        <f>'TX-EGM-GL'!AV70+'TX-HPLR-GL '!AV70+'TX-HPLC-GL'!AV70</f>
        <v>0</v>
      </c>
      <c r="AM70" s="38">
        <f>'TX-EGM-GL'!AW70+'TX-HPLR-GL '!AW70+'TX-HPLC-GL'!AW70</f>
        <v>0</v>
      </c>
      <c r="AN70" s="60">
        <f>'TX-EGM-GL'!AX70+'TX-HPLR-GL '!AX70+'TX-HPLC-GL'!AX70</f>
        <v>0</v>
      </c>
      <c r="AO70" s="38">
        <f>'TX-EGM-GL'!AY70+'TX-HPLR-GL '!AY70+'TX-HPLC-GL'!AY70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7489614.6200000001</v>
      </c>
      <c r="F71" s="81">
        <f>('TIE-OUT'!T71+'TIE-OUT'!V71+'TIE-OUT'!X71)+(RECLASS!R71+RECLASS!T71+RECLASS!V71)</f>
        <v>0</v>
      </c>
      <c r="G71" s="82">
        <f>('TIE-OUT'!U71+'TIE-OUT'!W71+'TIE-OUT'!Y71)+(RECLASS!S71+RECLASS!U71+RECLASS!W71)</f>
        <v>7489614.6200000001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'!L71+'TX-HPLC-GL'!L71</f>
        <v>0</v>
      </c>
      <c r="M71" s="38">
        <f>'TX-EGM-GL'!M71+'TX-HPLR-GL '!M71+'TX-HPLC-GL'!M71</f>
        <v>0</v>
      </c>
      <c r="N71" s="60">
        <f>'TX-EGM-GL'!N71+'TX-HPLR-GL '!N71+'TX-HPLC-GL'!N71</f>
        <v>0</v>
      </c>
      <c r="O71" s="38">
        <f>'TX-EGM-GL'!O71+'TX-HPLR-GL '!O71+'TX-HPLC-GL'!O71</f>
        <v>0</v>
      </c>
      <c r="P71" s="60">
        <f>'TX-EGM-GL'!P71+'TX-HPLR-GL '!P71+'TX-HPLC-GL'!P71</f>
        <v>0</v>
      </c>
      <c r="Q71" s="38">
        <f>'TX-EGM-GL'!Q71+'TX-HPLR-GL '!Q71+'TX-HPLC-GL'!Q71</f>
        <v>0</v>
      </c>
      <c r="R71" s="60">
        <f>'TX-EGM-GL'!R71+'TX-HPLR-GL '!R71+'TX-HPLC-GL'!R71</f>
        <v>0</v>
      </c>
      <c r="S71" s="38">
        <f>'TX-EGM-GL'!S71+'TX-HPLR-GL '!S71+'TX-HPLC-GL'!S71</f>
        <v>0</v>
      </c>
      <c r="T71" s="60">
        <f>'TX-EGM-GL'!T71+'TX-HPLR-GL '!T71+'TX-HPLC-GL'!T71</f>
        <v>0</v>
      </c>
      <c r="U71" s="38">
        <f>'TX-EGM-GL'!U71+'TX-HPLR-GL '!U71+'TX-HPLC-GL'!U71</f>
        <v>0</v>
      </c>
      <c r="V71" s="60">
        <f>'TX-EGM-GL'!V71+'TX-HPLR-GL '!V71+'TX-HPLC-GL'!V71</f>
        <v>0</v>
      </c>
      <c r="W71" s="38">
        <f>'TX-EGM-GL'!W71+'TX-HPLR-GL '!W71+'TX-HPLC-GL'!W71</f>
        <v>0</v>
      </c>
      <c r="X71" s="60">
        <f>'TX-EGM-GL'!X71+'TX-HPLR-GL '!X71+'TX-HPLC-GL'!X71</f>
        <v>0</v>
      </c>
      <c r="Y71" s="38">
        <f>'TX-EGM-GL'!Y71+'TX-HPLR-GL '!Y71+'TX-HPLC-GL'!Y71</f>
        <v>0</v>
      </c>
      <c r="Z71" s="60">
        <f>'TX-EGM-GL'!Z71+'TX-HPLR-GL '!Z71+'TX-HPLC-GL'!Z71</f>
        <v>0</v>
      </c>
      <c r="AA71" s="38">
        <f>'TX-EGM-GL'!AA71+'TX-HPLR-GL '!AA71+'TX-HPLC-GL'!AA71</f>
        <v>0</v>
      </c>
      <c r="AB71" s="60">
        <f>'TX-EGM-GL'!AB71+'TX-HPLR-GL '!AB71+'TX-HPLC-GL'!AB71</f>
        <v>0</v>
      </c>
      <c r="AC71" s="38">
        <f>'TX-EGM-GL'!AC71+'TX-HPLR-GL '!AC71+'TX-HPLC-GL'!AC71</f>
        <v>0</v>
      </c>
      <c r="AD71" s="60">
        <f>'TX-EGM-GL'!AD71+'TX-HPLR-GL '!AD71+'TX-HPLC-GL'!AD71</f>
        <v>0</v>
      </c>
      <c r="AE71" s="38">
        <f>'TX-EGM-GL'!AE71+'TX-HPLR-GL '!AE71+'TX-HPLC-GL'!AE71</f>
        <v>0</v>
      </c>
      <c r="AF71" s="60">
        <f>'TX-EGM-GL'!AP71+'TX-HPLR-GL '!AP71+'TX-HPLC-GL'!AP71</f>
        <v>0</v>
      </c>
      <c r="AG71" s="38">
        <f>'TX-EGM-GL'!AQ71+'TX-HPLR-GL '!AQ71+'TX-HPLC-GL'!AQ71</f>
        <v>0</v>
      </c>
      <c r="AH71" s="60">
        <f>'TX-EGM-GL'!AR71+'TX-HPLR-GL '!AR71+'TX-HPLC-GL'!AR71</f>
        <v>0</v>
      </c>
      <c r="AI71" s="38">
        <f>'TX-EGM-GL'!AS71+'TX-HPLR-GL '!AS71+'TX-HPLC-GL'!AS71</f>
        <v>0</v>
      </c>
      <c r="AJ71" s="60">
        <f>'TX-EGM-GL'!AT71+'TX-HPLR-GL '!AT71+'TX-HPLC-GL'!AT71</f>
        <v>0</v>
      </c>
      <c r="AK71" s="38">
        <f>'TX-EGM-GL'!AU71+'TX-HPLR-GL '!AU71+'TX-HPLC-GL'!AU71</f>
        <v>0</v>
      </c>
      <c r="AL71" s="60">
        <f>'TX-EGM-GL'!AV71+'TX-HPLR-GL '!AV71+'TX-HPLC-GL'!AV71</f>
        <v>0</v>
      </c>
      <c r="AM71" s="38">
        <f>'TX-EGM-GL'!AW71+'TX-HPLR-GL '!AW71+'TX-HPLC-GL'!AW71</f>
        <v>0</v>
      </c>
      <c r="AN71" s="60">
        <f>'TX-EGM-GL'!AX71+'TX-HPLR-GL '!AX71+'TX-HPLC-GL'!AX71</f>
        <v>0</v>
      </c>
      <c r="AO71" s="38">
        <f>'TX-EGM-GL'!AY71+'TX-HPLR-GL '!AY71+'TX-HPLC-GL'!AY71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-1201883.5699999994</v>
      </c>
      <c r="F72" s="61">
        <f t="shared" si="13"/>
        <v>0</v>
      </c>
      <c r="G72" s="39">
        <f t="shared" si="13"/>
        <v>-1201883.5699999994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>SUM(L70:L71)</f>
        <v>0</v>
      </c>
      <c r="M72" s="39">
        <f>SUM(M70:M71)</f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('TIE-OUT'!T73+'TIE-OUT'!V73+'TIE-OUT'!X73)+(RECLASS!R73+RECLASS!T73+RECLASS!V73)</f>
        <v>0</v>
      </c>
      <c r="G73" s="60">
        <f>('TIE-OUT'!U73+'TIE-OUT'!W73+'TIE-OUT'!Y73)+(RECLASS!S73+RECLASS!U73+RECLASS!W73)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'!L73+'TX-HPLC-GL'!L73</f>
        <v>0</v>
      </c>
      <c r="M73" s="38">
        <f>'TX-EGM-GL'!M73+'TX-HPLR-GL '!M73+'TX-HPLC-GL'!M73</f>
        <v>0</v>
      </c>
      <c r="N73" s="60">
        <f>'TX-EGM-GL'!N73+'TX-HPLR-GL '!N73+'TX-HPLC-GL'!N73</f>
        <v>0</v>
      </c>
      <c r="O73" s="38">
        <f>'TX-EGM-GL'!O73+'TX-HPLR-GL '!O73+'TX-HPLC-GL'!O73</f>
        <v>0</v>
      </c>
      <c r="P73" s="60">
        <f>'TX-EGM-GL'!P73+'TX-HPLR-GL '!P73+'TX-HPLC-GL'!P73</f>
        <v>0</v>
      </c>
      <c r="Q73" s="38">
        <f>'TX-EGM-GL'!Q73+'TX-HPLR-GL '!Q73+'TX-HPLC-GL'!Q73</f>
        <v>0</v>
      </c>
      <c r="R73" s="60">
        <f>'TX-EGM-GL'!R73+'TX-HPLR-GL '!R73+'TX-HPLC-GL'!R73</f>
        <v>0</v>
      </c>
      <c r="S73" s="38">
        <f>'TX-EGM-GL'!S73+'TX-HPLR-GL '!S73+'TX-HPLC-GL'!S73</f>
        <v>0</v>
      </c>
      <c r="T73" s="60">
        <f>'TX-EGM-GL'!T73+'TX-HPLR-GL '!T73+'TX-HPLC-GL'!T73</f>
        <v>0</v>
      </c>
      <c r="U73" s="38">
        <f>'TX-EGM-GL'!U73+'TX-HPLR-GL '!U73+'TX-HPLC-GL'!U73</f>
        <v>0</v>
      </c>
      <c r="V73" s="60">
        <f>'TX-EGM-GL'!V73+'TX-HPLR-GL '!V73+'TX-HPLC-GL'!V73</f>
        <v>0</v>
      </c>
      <c r="W73" s="38">
        <f>'TX-EGM-GL'!W73+'TX-HPLR-GL '!W73+'TX-HPLC-GL'!W73</f>
        <v>0</v>
      </c>
      <c r="X73" s="60">
        <f>'TX-EGM-GL'!X73+'TX-HPLR-GL '!X73+'TX-HPLC-GL'!X73</f>
        <v>0</v>
      </c>
      <c r="Y73" s="38">
        <f>'TX-EGM-GL'!Y73+'TX-HPLR-GL '!Y73+'TX-HPLC-GL'!Y73</f>
        <v>0</v>
      </c>
      <c r="Z73" s="60">
        <f>'TX-EGM-GL'!Z73+'TX-HPLR-GL '!Z73+'TX-HPLC-GL'!Z73</f>
        <v>0</v>
      </c>
      <c r="AA73" s="38">
        <f>'TX-EGM-GL'!AA73+'TX-HPLR-GL '!AA73+'TX-HPLC-GL'!AA73</f>
        <v>0</v>
      </c>
      <c r="AB73" s="60">
        <f>'TX-EGM-GL'!AB73+'TX-HPLR-GL '!AB73+'TX-HPLC-GL'!AB73</f>
        <v>0</v>
      </c>
      <c r="AC73" s="38">
        <f>'TX-EGM-GL'!AC73+'TX-HPLR-GL '!AC73+'TX-HPLC-GL'!AC73</f>
        <v>0</v>
      </c>
      <c r="AD73" s="60">
        <f>'TX-EGM-GL'!AD73+'TX-HPLR-GL '!AD73+'TX-HPLC-GL'!AD73</f>
        <v>0</v>
      </c>
      <c r="AE73" s="38">
        <f>'TX-EGM-GL'!AE73+'TX-HPLR-GL '!AE73+'TX-HPLC-GL'!AE73</f>
        <v>0</v>
      </c>
      <c r="AF73" s="60">
        <f>'TX-EGM-GL'!AP73+'TX-HPLR-GL '!AP73+'TX-HPLC-GL'!AP73</f>
        <v>0</v>
      </c>
      <c r="AG73" s="38">
        <f>'TX-EGM-GL'!AQ73+'TX-HPLR-GL '!AQ73+'TX-HPLC-GL'!AQ73</f>
        <v>0</v>
      </c>
      <c r="AH73" s="60">
        <f>'TX-EGM-GL'!AR73+'TX-HPLR-GL '!AR73+'TX-HPLC-GL'!AR73</f>
        <v>0</v>
      </c>
      <c r="AI73" s="38">
        <f>'TX-EGM-GL'!AS73+'TX-HPLR-GL '!AS73+'TX-HPLC-GL'!AS73</f>
        <v>0</v>
      </c>
      <c r="AJ73" s="60">
        <f>'TX-EGM-GL'!AT73+'TX-HPLR-GL '!AT73+'TX-HPLC-GL'!AT73</f>
        <v>0</v>
      </c>
      <c r="AK73" s="38">
        <f>'TX-EGM-GL'!AU73+'TX-HPLR-GL '!AU73+'TX-HPLC-GL'!AU73</f>
        <v>0</v>
      </c>
      <c r="AL73" s="60">
        <f>'TX-EGM-GL'!AV73+'TX-HPLR-GL '!AV73+'TX-HPLC-GL'!AV73</f>
        <v>0</v>
      </c>
      <c r="AM73" s="38">
        <f>'TX-EGM-GL'!AW73+'TX-HPLR-GL '!AW73+'TX-HPLC-GL'!AW73</f>
        <v>0</v>
      </c>
      <c r="AN73" s="60">
        <f>'TX-EGM-GL'!AX73+'TX-HPLR-GL '!AX73+'TX-HPLC-GL'!AX73</f>
        <v>0</v>
      </c>
      <c r="AO73" s="38">
        <f>'TX-EGM-GL'!AY73+'TX-HPLR-GL '!AY73+'TX-HPLC-GL'!AY73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613133.79999999981</v>
      </c>
      <c r="F74" s="60">
        <f>('TIE-OUT'!T74+'TIE-OUT'!V74+'TIE-OUT'!X74)+(RECLASS!R74+RECLASS!T74+RECLASS!V74)</f>
        <v>0</v>
      </c>
      <c r="G74" s="60">
        <f>('TIE-OUT'!U74+'TIE-OUT'!W74+'TIE-OUT'!Y74)+(RECLASS!S74+RECLASS!U74+RECLASS!W74)</f>
        <v>7922918.7599999998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-7270260</v>
      </c>
      <c r="L74" s="60">
        <f>'TX-EGM-GL'!L74+'TX-HPLR-GL '!L74+'TX-HPLC-GL'!L74</f>
        <v>0</v>
      </c>
      <c r="M74" s="38">
        <f>'TX-EGM-GL'!M74+'TX-HPLR-GL '!M74+'TX-HPLC-GL'!M74</f>
        <v>-39524.959999999999</v>
      </c>
      <c r="N74" s="60">
        <f>'TX-EGM-GL'!N74+'TX-HPLR-GL '!N74+'TX-HPLC-GL'!N74</f>
        <v>0</v>
      </c>
      <c r="O74" s="38">
        <f>'TX-EGM-GL'!O74+'TX-HPLR-GL '!O74+'TX-HPLC-GL'!O74</f>
        <v>0</v>
      </c>
      <c r="P74" s="60">
        <f>'TX-EGM-GL'!P74+'TX-HPLR-GL '!P74+'TX-HPLC-GL'!P74</f>
        <v>0</v>
      </c>
      <c r="Q74" s="38">
        <f>'TX-EGM-GL'!Q74+'TX-HPLR-GL '!Q74+'TX-HPLC-GL'!Q74</f>
        <v>0</v>
      </c>
      <c r="R74" s="60">
        <f>'TX-EGM-GL'!R74+'TX-HPLR-GL '!R74+'TX-HPLC-GL'!R74</f>
        <v>0</v>
      </c>
      <c r="S74" s="38">
        <f>'TX-EGM-GL'!S74+'TX-HPLR-GL '!S74+'TX-HPLC-GL'!S74</f>
        <v>0</v>
      </c>
      <c r="T74" s="60">
        <f>'TX-EGM-GL'!T74+'TX-HPLR-GL '!T74+'TX-HPLC-GL'!T74</f>
        <v>0</v>
      </c>
      <c r="U74" s="38">
        <f>'TX-EGM-GL'!U74+'TX-HPLR-GL '!U74+'TX-HPLC-GL'!U74</f>
        <v>0</v>
      </c>
      <c r="V74" s="60">
        <f>'TX-EGM-GL'!V74+'TX-HPLR-GL '!V74+'TX-HPLC-GL'!V74</f>
        <v>0</v>
      </c>
      <c r="W74" s="38">
        <f>'TX-EGM-GL'!W74+'TX-HPLR-GL '!W74+'TX-HPLC-GL'!W74</f>
        <v>0</v>
      </c>
      <c r="X74" s="60">
        <f>'TX-EGM-GL'!X74+'TX-HPLR-GL '!X74+'TX-HPLC-GL'!X74</f>
        <v>0</v>
      </c>
      <c r="Y74" s="38">
        <f>'TX-EGM-GL'!Y74+'TX-HPLR-GL '!Y74+'TX-HPLC-GL'!Y74</f>
        <v>0</v>
      </c>
      <c r="Z74" s="60">
        <f>'TX-EGM-GL'!Z74+'TX-HPLR-GL '!Z74+'TX-HPLC-GL'!Z74</f>
        <v>0</v>
      </c>
      <c r="AA74" s="38">
        <f>'TX-EGM-GL'!AA74+'TX-HPLR-GL '!AA74+'TX-HPLC-GL'!AA74</f>
        <v>0</v>
      </c>
      <c r="AB74" s="60">
        <f>'TX-EGM-GL'!AB74+'TX-HPLR-GL '!AB74+'TX-HPLC-GL'!AB74</f>
        <v>0</v>
      </c>
      <c r="AC74" s="38">
        <f>'TX-EGM-GL'!AC74+'TX-HPLR-GL '!AC74+'TX-HPLC-GL'!AC74</f>
        <v>0</v>
      </c>
      <c r="AD74" s="60">
        <f>'TX-EGM-GL'!AD74+'TX-HPLR-GL '!AD74+'TX-HPLC-GL'!AD74</f>
        <v>0</v>
      </c>
      <c r="AE74" s="38">
        <f>'TX-EGM-GL'!AE74+'TX-HPLR-GL '!AE74+'TX-HPLC-GL'!AE74</f>
        <v>0</v>
      </c>
      <c r="AF74" s="60">
        <f>'TX-EGM-GL'!AP74+'TX-HPLR-GL '!AP74+'TX-HPLC-GL'!AP74</f>
        <v>0</v>
      </c>
      <c r="AG74" s="38">
        <f>'TX-EGM-GL'!AQ74+'TX-HPLR-GL '!AQ74+'TX-HPLC-GL'!AQ74</f>
        <v>0</v>
      </c>
      <c r="AH74" s="60">
        <f>'TX-EGM-GL'!AR74+'TX-HPLR-GL '!AR74+'TX-HPLC-GL'!AR74</f>
        <v>0</v>
      </c>
      <c r="AI74" s="38">
        <f>'TX-EGM-GL'!AS74+'TX-HPLR-GL '!AS74+'TX-HPLC-GL'!AS74</f>
        <v>0</v>
      </c>
      <c r="AJ74" s="60">
        <f>'TX-EGM-GL'!AT74+'TX-HPLR-GL '!AT74+'TX-HPLC-GL'!AT74</f>
        <v>0</v>
      </c>
      <c r="AK74" s="38">
        <f>'TX-EGM-GL'!AU74+'TX-HPLR-GL '!AU74+'TX-HPLC-GL'!AU74</f>
        <v>0</v>
      </c>
      <c r="AL74" s="60">
        <f>'TX-EGM-GL'!AV74+'TX-HPLR-GL '!AV74+'TX-HPLC-GL'!AV74</f>
        <v>0</v>
      </c>
      <c r="AM74" s="38">
        <f>'TX-EGM-GL'!AW74+'TX-HPLR-GL '!AW74+'TX-HPLC-GL'!AW74</f>
        <v>0</v>
      </c>
      <c r="AN74" s="60">
        <f>'TX-EGM-GL'!AX74+'TX-HPLR-GL '!AX74+'TX-HPLC-GL'!AX74</f>
        <v>0</v>
      </c>
      <c r="AO74" s="38">
        <f>'TX-EGM-GL'!AY74+'TX-HPLR-GL '!AY74+'TX-HPLC-GL'!AY74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2600</v>
      </c>
      <c r="F75" s="60">
        <f>('TIE-OUT'!T75+'TIE-OUT'!V75+'TIE-OUT'!X75)+(RECLASS!R75+RECLASS!T75+RECLASS!V75)</f>
        <v>0</v>
      </c>
      <c r="G75" s="60">
        <f>('TIE-OUT'!U75+'TIE-OUT'!W75+'TIE-OUT'!Y75)+(RECLASS!S75+RECLASS!U75+RECLASS!W75)</f>
        <v>2600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'!L75+'TX-HPLC-GL'!L75</f>
        <v>0</v>
      </c>
      <c r="M75" s="38">
        <f>'TX-EGM-GL'!M75+'TX-HPLR-GL '!M75+'TX-HPLC-GL'!M75</f>
        <v>0</v>
      </c>
      <c r="N75" s="60">
        <f>'TX-EGM-GL'!N75+'TX-HPLR-GL '!N75+'TX-HPLC-GL'!N75</f>
        <v>0</v>
      </c>
      <c r="O75" s="38">
        <f>'TX-EGM-GL'!O75+'TX-HPLR-GL '!O75+'TX-HPLC-GL'!O75</f>
        <v>0</v>
      </c>
      <c r="P75" s="60">
        <f>'TX-EGM-GL'!P75+'TX-HPLR-GL '!P75+'TX-HPLC-GL'!P75</f>
        <v>0</v>
      </c>
      <c r="Q75" s="38">
        <f>'TX-EGM-GL'!Q75+'TX-HPLR-GL '!Q75+'TX-HPLC-GL'!Q75</f>
        <v>0</v>
      </c>
      <c r="R75" s="60">
        <f>'TX-EGM-GL'!R75+'TX-HPLR-GL '!R75+'TX-HPLC-GL'!R75</f>
        <v>0</v>
      </c>
      <c r="S75" s="38">
        <f>'TX-EGM-GL'!S75+'TX-HPLR-GL '!S75+'TX-HPLC-GL'!S75</f>
        <v>0</v>
      </c>
      <c r="T75" s="60">
        <f>'TX-EGM-GL'!T75+'TX-HPLR-GL '!T75+'TX-HPLC-GL'!T75</f>
        <v>0</v>
      </c>
      <c r="U75" s="38">
        <f>'TX-EGM-GL'!U75+'TX-HPLR-GL '!U75+'TX-HPLC-GL'!U75</f>
        <v>0</v>
      </c>
      <c r="V75" s="60">
        <f>'TX-EGM-GL'!V75+'TX-HPLR-GL '!V75+'TX-HPLC-GL'!V75</f>
        <v>0</v>
      </c>
      <c r="W75" s="38">
        <f>'TX-EGM-GL'!W75+'TX-HPLR-GL '!W75+'TX-HPLC-GL'!W75</f>
        <v>0</v>
      </c>
      <c r="X75" s="60">
        <f>'TX-EGM-GL'!X75+'TX-HPLR-GL '!X75+'TX-HPLC-GL'!X75</f>
        <v>0</v>
      </c>
      <c r="Y75" s="38">
        <f>'TX-EGM-GL'!Y75+'TX-HPLR-GL '!Y75+'TX-HPLC-GL'!Y75</f>
        <v>0</v>
      </c>
      <c r="Z75" s="60">
        <f>'TX-EGM-GL'!Z75+'TX-HPLR-GL '!Z75+'TX-HPLC-GL'!Z75</f>
        <v>0</v>
      </c>
      <c r="AA75" s="38">
        <f>'TX-EGM-GL'!AA75+'TX-HPLR-GL '!AA75+'TX-HPLC-GL'!AA75</f>
        <v>0</v>
      </c>
      <c r="AB75" s="60">
        <f>'TX-EGM-GL'!AB75+'TX-HPLR-GL '!AB75+'TX-HPLC-GL'!AB75</f>
        <v>0</v>
      </c>
      <c r="AC75" s="38">
        <f>'TX-EGM-GL'!AC75+'TX-HPLR-GL '!AC75+'TX-HPLC-GL'!AC75</f>
        <v>0</v>
      </c>
      <c r="AD75" s="60">
        <f>'TX-EGM-GL'!AD75+'TX-HPLR-GL '!AD75+'TX-HPLC-GL'!AD75</f>
        <v>0</v>
      </c>
      <c r="AE75" s="38">
        <f>'TX-EGM-GL'!AE75+'TX-HPLR-GL '!AE75+'TX-HPLC-GL'!AE75</f>
        <v>0</v>
      </c>
      <c r="AF75" s="60">
        <f>'TX-EGM-GL'!AP75+'TX-HPLR-GL '!AP75+'TX-HPLC-GL'!AP75</f>
        <v>0</v>
      </c>
      <c r="AG75" s="38">
        <f>'TX-EGM-GL'!AQ75+'TX-HPLR-GL '!AQ75+'TX-HPLC-GL'!AQ75</f>
        <v>0</v>
      </c>
      <c r="AH75" s="60">
        <f>'TX-EGM-GL'!AR75+'TX-HPLR-GL '!AR75+'TX-HPLC-GL'!AR75</f>
        <v>0</v>
      </c>
      <c r="AI75" s="38">
        <f>'TX-EGM-GL'!AS75+'TX-HPLR-GL '!AS75+'TX-HPLC-GL'!AS75</f>
        <v>0</v>
      </c>
      <c r="AJ75" s="60">
        <f>'TX-EGM-GL'!AT75+'TX-HPLR-GL '!AT75+'TX-HPLC-GL'!AT75</f>
        <v>0</v>
      </c>
      <c r="AK75" s="38">
        <f>'TX-EGM-GL'!AU75+'TX-HPLR-GL '!AU75+'TX-HPLC-GL'!AU75</f>
        <v>0</v>
      </c>
      <c r="AL75" s="60">
        <f>'TX-EGM-GL'!AV75+'TX-HPLR-GL '!AV75+'TX-HPLC-GL'!AV75</f>
        <v>0</v>
      </c>
      <c r="AM75" s="38">
        <f>'TX-EGM-GL'!AW75+'TX-HPLR-GL '!AW75+'TX-HPLC-GL'!AW75</f>
        <v>0</v>
      </c>
      <c r="AN75" s="60">
        <f>'TX-EGM-GL'!AX75+'TX-HPLR-GL '!AX75+'TX-HPLC-GL'!AX75</f>
        <v>0</v>
      </c>
      <c r="AO75" s="38">
        <f>'TX-EGM-GL'!AY75+'TX-HPLR-GL '!AY75+'TX-HPLC-GL'!AY75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-2726.01</v>
      </c>
      <c r="F76" s="60">
        <f>('TIE-OUT'!T76+'TIE-OUT'!V76+'TIE-OUT'!X76)+(RECLASS!R76+RECLASS!T76+RECLASS!V76)</f>
        <v>0</v>
      </c>
      <c r="G76" s="60">
        <f>('TIE-OUT'!U76+'TIE-OUT'!W76+'TIE-OUT'!Y76)+(RECLASS!S76+RECLASS!U76+RECLASS!W76)</f>
        <v>0</v>
      </c>
      <c r="H76" s="60">
        <f>'TX-EGM-GL'!H76+'TX-HPLR-GL '!H76+'TX-HPLC-GL'!H76</f>
        <v>0</v>
      </c>
      <c r="I76" s="38">
        <f>'TX-EGM-GL'!I76+'TX-HPLR-GL '!I76+'TX-HPLC-GL'!I76</f>
        <v>-1075</v>
      </c>
      <c r="J76" s="60">
        <f>'TX-EGM-GL'!J76+'TX-HPLR-GL '!J76+'TX-HPLC-GL'!J76</f>
        <v>0</v>
      </c>
      <c r="K76" s="38">
        <f>'TX-EGM-GL'!K76+'TX-HPLR-GL '!K76+'TX-HPLC-GL'!K76</f>
        <v>-1651.01</v>
      </c>
      <c r="L76" s="60">
        <f>'TX-EGM-GL'!L76+'TX-HPLR-GL '!L76+'TX-HPLC-GL'!L76</f>
        <v>0</v>
      </c>
      <c r="M76" s="38">
        <f>'TX-EGM-GL'!M76+'TX-HPLR-GL '!M76+'TX-HPLC-GL'!M76</f>
        <v>0</v>
      </c>
      <c r="N76" s="60">
        <f>'TX-EGM-GL'!N76+'TX-HPLR-GL '!N76+'TX-HPLC-GL'!N76</f>
        <v>0</v>
      </c>
      <c r="O76" s="38">
        <f>'TX-EGM-GL'!O76+'TX-HPLR-GL '!O76+'TX-HPLC-GL'!O76</f>
        <v>0</v>
      </c>
      <c r="P76" s="60">
        <f>'TX-EGM-GL'!P76+'TX-HPLR-GL '!P76+'TX-HPLC-GL'!P76</f>
        <v>0</v>
      </c>
      <c r="Q76" s="38">
        <f>'TX-EGM-GL'!Q76+'TX-HPLR-GL '!Q76+'TX-HPLC-GL'!Q76</f>
        <v>0</v>
      </c>
      <c r="R76" s="60">
        <f>'TX-EGM-GL'!R76+'TX-HPLR-GL '!R76+'TX-HPLC-GL'!R76</f>
        <v>0</v>
      </c>
      <c r="S76" s="38">
        <f>'TX-EGM-GL'!S76+'TX-HPLR-GL '!S76+'TX-HPLC-GL'!S76</f>
        <v>0</v>
      </c>
      <c r="T76" s="60">
        <f>'TX-EGM-GL'!T76+'TX-HPLR-GL '!T76+'TX-HPLC-GL'!T76</f>
        <v>0</v>
      </c>
      <c r="U76" s="38">
        <f>'TX-EGM-GL'!U76+'TX-HPLR-GL '!U76+'TX-HPLC-GL'!U76</f>
        <v>0</v>
      </c>
      <c r="V76" s="60">
        <f>'TX-EGM-GL'!V76+'TX-HPLR-GL '!V76+'TX-HPLC-GL'!V76</f>
        <v>0</v>
      </c>
      <c r="W76" s="38">
        <f>'TX-EGM-GL'!W76+'TX-HPLR-GL '!W76+'TX-HPLC-GL'!W76</f>
        <v>0</v>
      </c>
      <c r="X76" s="60">
        <f>'TX-EGM-GL'!X76+'TX-HPLR-GL '!X76+'TX-HPLC-GL'!X76</f>
        <v>0</v>
      </c>
      <c r="Y76" s="38">
        <f>'TX-EGM-GL'!Y76+'TX-HPLR-GL '!Y76+'TX-HPLC-GL'!Y76</f>
        <v>0</v>
      </c>
      <c r="Z76" s="60">
        <f>'TX-EGM-GL'!Z76+'TX-HPLR-GL '!Z76+'TX-HPLC-GL'!Z76</f>
        <v>0</v>
      </c>
      <c r="AA76" s="38">
        <f>'TX-EGM-GL'!AA76+'TX-HPLR-GL '!AA76+'TX-HPLC-GL'!AA76</f>
        <v>0</v>
      </c>
      <c r="AB76" s="60">
        <f>'TX-EGM-GL'!AB76+'TX-HPLR-GL '!AB76+'TX-HPLC-GL'!AB76</f>
        <v>0</v>
      </c>
      <c r="AC76" s="38">
        <f>'TX-EGM-GL'!AC76+'TX-HPLR-GL '!AC76+'TX-HPLC-GL'!AC76</f>
        <v>0</v>
      </c>
      <c r="AD76" s="60">
        <f>'TX-EGM-GL'!AD76+'TX-HPLR-GL '!AD76+'TX-HPLC-GL'!AD76</f>
        <v>0</v>
      </c>
      <c r="AE76" s="38">
        <f>'TX-EGM-GL'!AE76+'TX-HPLR-GL '!AE76+'TX-HPLC-GL'!AE76</f>
        <v>0</v>
      </c>
      <c r="AF76" s="60">
        <f>'TX-EGM-GL'!AP76+'TX-HPLR-GL '!AP76+'TX-HPLC-GL'!AP76</f>
        <v>0</v>
      </c>
      <c r="AG76" s="38">
        <f>'TX-EGM-GL'!AQ76+'TX-HPLR-GL '!AQ76+'TX-HPLC-GL'!AQ76</f>
        <v>0</v>
      </c>
      <c r="AH76" s="60">
        <f>'TX-EGM-GL'!AR76+'TX-HPLR-GL '!AR76+'TX-HPLC-GL'!AR76</f>
        <v>0</v>
      </c>
      <c r="AI76" s="38">
        <f>'TX-EGM-GL'!AS76+'TX-HPLR-GL '!AS76+'TX-HPLC-GL'!AS76</f>
        <v>0</v>
      </c>
      <c r="AJ76" s="60">
        <f>'TX-EGM-GL'!AT76+'TX-HPLR-GL '!AT76+'TX-HPLC-GL'!AT76</f>
        <v>0</v>
      </c>
      <c r="AK76" s="38">
        <f>'TX-EGM-GL'!AU76+'TX-HPLR-GL '!AU76+'TX-HPLC-GL'!AU76</f>
        <v>0</v>
      </c>
      <c r="AL76" s="60">
        <f>'TX-EGM-GL'!AV76+'TX-HPLR-GL '!AV76+'TX-HPLC-GL'!AV76</f>
        <v>0</v>
      </c>
      <c r="AM76" s="38">
        <f>'TX-EGM-GL'!AW76+'TX-HPLR-GL '!AW76+'TX-HPLC-GL'!AW76</f>
        <v>0</v>
      </c>
      <c r="AN76" s="60">
        <f>'TX-EGM-GL'!AX76+'TX-HPLR-GL '!AX76+'TX-HPLC-GL'!AX76</f>
        <v>0</v>
      </c>
      <c r="AO76" s="38">
        <f>'TX-EGM-GL'!AY76+'TX-HPLR-GL '!AY76+'TX-HPLC-GL'!AY76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-98300</v>
      </c>
      <c r="F77" s="60">
        <f>('TIE-OUT'!T77+'TIE-OUT'!V77+'TIE-OUT'!X77)+(RECLASS!R77+RECLASS!T77+RECLASS!V77)</f>
        <v>0</v>
      </c>
      <c r="G77" s="60">
        <f>('TIE-OUT'!U77+'TIE-OUT'!W77+'TIE-OUT'!Y77)+(RECLASS!S77+RECLASS!U77+RECLASS!W77)</f>
        <v>-98300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'!L77+'TX-HPLC-GL'!L77</f>
        <v>0</v>
      </c>
      <c r="M77" s="38">
        <f>'TX-EGM-GL'!M77+'TX-HPLR-GL '!M77+'TX-HPLC-GL'!M77</f>
        <v>0</v>
      </c>
      <c r="N77" s="60">
        <f>'TX-EGM-GL'!N77+'TX-HPLR-GL '!N77+'TX-HPLC-GL'!N77</f>
        <v>0</v>
      </c>
      <c r="O77" s="38">
        <f>'TX-EGM-GL'!O77+'TX-HPLR-GL '!O77+'TX-HPLC-GL'!O77</f>
        <v>0</v>
      </c>
      <c r="P77" s="60">
        <f>'TX-EGM-GL'!P77+'TX-HPLR-GL '!P77+'TX-HPLC-GL'!P77</f>
        <v>0</v>
      </c>
      <c r="Q77" s="38">
        <f>'TX-EGM-GL'!Q77+'TX-HPLR-GL '!Q77+'TX-HPLC-GL'!Q77</f>
        <v>0</v>
      </c>
      <c r="R77" s="60">
        <f>'TX-EGM-GL'!R77+'TX-HPLR-GL '!R77+'TX-HPLC-GL'!R77</f>
        <v>0</v>
      </c>
      <c r="S77" s="38">
        <f>'TX-EGM-GL'!S77+'TX-HPLR-GL '!S77+'TX-HPLC-GL'!S77</f>
        <v>0</v>
      </c>
      <c r="T77" s="60">
        <f>'TX-EGM-GL'!T77+'TX-HPLR-GL '!T77+'TX-HPLC-GL'!T77</f>
        <v>0</v>
      </c>
      <c r="U77" s="38">
        <f>'TX-EGM-GL'!U77+'TX-HPLR-GL '!U77+'TX-HPLC-GL'!U77</f>
        <v>0</v>
      </c>
      <c r="V77" s="60">
        <f>'TX-EGM-GL'!V77+'TX-HPLR-GL '!V77+'TX-HPLC-GL'!V77</f>
        <v>0</v>
      </c>
      <c r="W77" s="38">
        <f>'TX-EGM-GL'!W77+'TX-HPLR-GL '!W77+'TX-HPLC-GL'!W77</f>
        <v>0</v>
      </c>
      <c r="X77" s="60">
        <f>'TX-EGM-GL'!X77+'TX-HPLR-GL '!X77+'TX-HPLC-GL'!X77</f>
        <v>0</v>
      </c>
      <c r="Y77" s="38">
        <f>'TX-EGM-GL'!Y77+'TX-HPLR-GL '!Y77+'TX-HPLC-GL'!Y77</f>
        <v>0</v>
      </c>
      <c r="Z77" s="60">
        <f>'TX-EGM-GL'!Z77+'TX-HPLR-GL '!Z77+'TX-HPLC-GL'!Z77</f>
        <v>0</v>
      </c>
      <c r="AA77" s="38">
        <f>'TX-EGM-GL'!AA77+'TX-HPLR-GL '!AA77+'TX-HPLC-GL'!AA77</f>
        <v>0</v>
      </c>
      <c r="AB77" s="60">
        <f>'TX-EGM-GL'!AB77+'TX-HPLR-GL '!AB77+'TX-HPLC-GL'!AB77</f>
        <v>0</v>
      </c>
      <c r="AC77" s="38">
        <f>'TX-EGM-GL'!AC77+'TX-HPLR-GL '!AC77+'TX-HPLC-GL'!AC77</f>
        <v>0</v>
      </c>
      <c r="AD77" s="60">
        <f>'TX-EGM-GL'!AD77+'TX-HPLR-GL '!AD77+'TX-HPLC-GL'!AD77</f>
        <v>0</v>
      </c>
      <c r="AE77" s="38">
        <f>'TX-EGM-GL'!AE77+'TX-HPLR-GL '!AE77+'TX-HPLC-GL'!AE77</f>
        <v>0</v>
      </c>
      <c r="AF77" s="60">
        <f>'TX-EGM-GL'!AP77+'TX-HPLR-GL '!AP77+'TX-HPLC-GL'!AP77</f>
        <v>0</v>
      </c>
      <c r="AG77" s="38">
        <f>'TX-EGM-GL'!AQ77+'TX-HPLR-GL '!AQ77+'TX-HPLC-GL'!AQ77</f>
        <v>0</v>
      </c>
      <c r="AH77" s="60">
        <f>'TX-EGM-GL'!AR77+'TX-HPLR-GL '!AR77+'TX-HPLC-GL'!AR77</f>
        <v>0</v>
      </c>
      <c r="AI77" s="38">
        <f>'TX-EGM-GL'!AS77+'TX-HPLR-GL '!AS77+'TX-HPLC-GL'!AS77</f>
        <v>0</v>
      </c>
      <c r="AJ77" s="60">
        <f>'TX-EGM-GL'!AT77+'TX-HPLR-GL '!AT77+'TX-HPLC-GL'!AT77</f>
        <v>0</v>
      </c>
      <c r="AK77" s="38">
        <f>'TX-EGM-GL'!AU77+'TX-HPLR-GL '!AU77+'TX-HPLC-GL'!AU77</f>
        <v>0</v>
      </c>
      <c r="AL77" s="60">
        <f>'TX-EGM-GL'!AV77+'TX-HPLR-GL '!AV77+'TX-HPLC-GL'!AV77</f>
        <v>0</v>
      </c>
      <c r="AM77" s="38">
        <f>'TX-EGM-GL'!AW77+'TX-HPLR-GL '!AW77+'TX-HPLC-GL'!AW77</f>
        <v>0</v>
      </c>
      <c r="AN77" s="60">
        <f>'TX-EGM-GL'!AX77+'TX-HPLR-GL '!AX77+'TX-HPLC-GL'!AX77</f>
        <v>0</v>
      </c>
      <c r="AO77" s="38">
        <f>'TX-EGM-GL'!AY77+'TX-HPLR-GL '!AY77+'TX-HPLC-GL'!AY77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('TIE-OUT'!T78+'TIE-OUT'!V78+'TIE-OUT'!X78)+(RECLASS!R78+RECLASS!T78+RECLASS!V78)</f>
        <v>0</v>
      </c>
      <c r="G78" s="60">
        <f>('TIE-OUT'!U78+'TIE-OUT'!W78+'TIE-OUT'!Y78)+(RECLASS!S78+RECLASS!U78+RECLASS!W78)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'!L78+'TX-HPLC-GL'!L78</f>
        <v>0</v>
      </c>
      <c r="M78" s="38">
        <f>'TX-EGM-GL'!M78+'TX-HPLR-GL '!M78+'TX-HPLC-GL'!M78</f>
        <v>0</v>
      </c>
      <c r="N78" s="60">
        <f>'TX-EGM-GL'!N78+'TX-HPLR-GL '!N78+'TX-HPLC-GL'!N78</f>
        <v>0</v>
      </c>
      <c r="O78" s="38">
        <f>'TX-EGM-GL'!O78+'TX-HPLR-GL '!O78+'TX-HPLC-GL'!O78</f>
        <v>0</v>
      </c>
      <c r="P78" s="60">
        <f>'TX-EGM-GL'!P78+'TX-HPLR-GL '!P78+'TX-HPLC-GL'!P78</f>
        <v>0</v>
      </c>
      <c r="Q78" s="38">
        <f>'TX-EGM-GL'!Q78+'TX-HPLR-GL '!Q78+'TX-HPLC-GL'!Q78</f>
        <v>0</v>
      </c>
      <c r="R78" s="60">
        <f>'TX-EGM-GL'!R78+'TX-HPLR-GL '!R78+'TX-HPLC-GL'!R78</f>
        <v>0</v>
      </c>
      <c r="S78" s="38">
        <f>'TX-EGM-GL'!S78+'TX-HPLR-GL '!S78+'TX-HPLC-GL'!S78</f>
        <v>0</v>
      </c>
      <c r="T78" s="60">
        <f>'TX-EGM-GL'!T78+'TX-HPLR-GL '!T78+'TX-HPLC-GL'!T78</f>
        <v>0</v>
      </c>
      <c r="U78" s="38">
        <f>'TX-EGM-GL'!U78+'TX-HPLR-GL '!U78+'TX-HPLC-GL'!U78</f>
        <v>0</v>
      </c>
      <c r="V78" s="60">
        <f>'TX-EGM-GL'!V78+'TX-HPLR-GL '!V78+'TX-HPLC-GL'!V78</f>
        <v>0</v>
      </c>
      <c r="W78" s="38">
        <f>'TX-EGM-GL'!W78+'TX-HPLR-GL '!W78+'TX-HPLC-GL'!W78</f>
        <v>0</v>
      </c>
      <c r="X78" s="60">
        <f>'TX-EGM-GL'!X78+'TX-HPLR-GL '!X78+'TX-HPLC-GL'!X78</f>
        <v>0</v>
      </c>
      <c r="Y78" s="38">
        <f>'TX-EGM-GL'!Y78+'TX-HPLR-GL '!Y78+'TX-HPLC-GL'!Y78</f>
        <v>0</v>
      </c>
      <c r="Z78" s="60">
        <f>'TX-EGM-GL'!Z78+'TX-HPLR-GL '!Z78+'TX-HPLC-GL'!Z78</f>
        <v>0</v>
      </c>
      <c r="AA78" s="38">
        <f>'TX-EGM-GL'!AA78+'TX-HPLR-GL '!AA78+'TX-HPLC-GL'!AA78</f>
        <v>0</v>
      </c>
      <c r="AB78" s="60">
        <f>'TX-EGM-GL'!AB78+'TX-HPLR-GL '!AB78+'TX-HPLC-GL'!AB78</f>
        <v>0</v>
      </c>
      <c r="AC78" s="38">
        <f>'TX-EGM-GL'!AC78+'TX-HPLR-GL '!AC78+'TX-HPLC-GL'!AC78</f>
        <v>0</v>
      </c>
      <c r="AD78" s="60">
        <f>'TX-EGM-GL'!AD78+'TX-HPLR-GL '!AD78+'TX-HPLC-GL'!AD78</f>
        <v>0</v>
      </c>
      <c r="AE78" s="38">
        <f>'TX-EGM-GL'!AE78+'TX-HPLR-GL '!AE78+'TX-HPLC-GL'!AE78</f>
        <v>0</v>
      </c>
      <c r="AF78" s="60">
        <f>'TX-EGM-GL'!AP78+'TX-HPLR-GL '!AP78+'TX-HPLC-GL'!AP78</f>
        <v>0</v>
      </c>
      <c r="AG78" s="38">
        <f>'TX-EGM-GL'!AQ78+'TX-HPLR-GL '!AQ78+'TX-HPLC-GL'!AQ78</f>
        <v>0</v>
      </c>
      <c r="AH78" s="60">
        <f>'TX-EGM-GL'!AR78+'TX-HPLR-GL '!AR78+'TX-HPLC-GL'!AR78</f>
        <v>0</v>
      </c>
      <c r="AI78" s="38">
        <f>'TX-EGM-GL'!AS78+'TX-HPLR-GL '!AS78+'TX-HPLC-GL'!AS78</f>
        <v>0</v>
      </c>
      <c r="AJ78" s="60">
        <f>'TX-EGM-GL'!AT78+'TX-HPLR-GL '!AT78+'TX-HPLC-GL'!AT78</f>
        <v>0</v>
      </c>
      <c r="AK78" s="38">
        <f>'TX-EGM-GL'!AU78+'TX-HPLR-GL '!AU78+'TX-HPLC-GL'!AU78</f>
        <v>0</v>
      </c>
      <c r="AL78" s="60">
        <f>'TX-EGM-GL'!AV78+'TX-HPLR-GL '!AV78+'TX-HPLC-GL'!AV78</f>
        <v>0</v>
      </c>
      <c r="AM78" s="38">
        <f>'TX-EGM-GL'!AW78+'TX-HPLR-GL '!AW78+'TX-HPLC-GL'!AW78</f>
        <v>0</v>
      </c>
      <c r="AN78" s="60">
        <f>'TX-EGM-GL'!AX78+'TX-HPLR-GL '!AX78+'TX-HPLC-GL'!AX78</f>
        <v>0</v>
      </c>
      <c r="AO78" s="38">
        <f>'TX-EGM-GL'!AY78+'TX-HPLR-GL '!AY78+'TX-HPLC-GL'!AY78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('TIE-OUT'!T79+'TIE-OUT'!V79+'TIE-OUT'!X79)+(RECLASS!R79+RECLASS!T79+RECLASS!V79)</f>
        <v>0</v>
      </c>
      <c r="G79" s="60">
        <f>('TIE-OUT'!U79+'TIE-OUT'!W79+'TIE-OUT'!Y79)+(RECLASS!S79+RECLASS!U79+RECLASS!W79)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'!L79+'TX-HPLC-GL'!L79</f>
        <v>0</v>
      </c>
      <c r="M79" s="38">
        <f>'TX-EGM-GL'!M79+'TX-HPLR-GL '!M79+'TX-HPLC-GL'!M79</f>
        <v>0</v>
      </c>
      <c r="N79" s="60">
        <f>'TX-EGM-GL'!N79+'TX-HPLR-GL '!N79+'TX-HPLC-GL'!N79</f>
        <v>0</v>
      </c>
      <c r="O79" s="38">
        <f>'TX-EGM-GL'!O79+'TX-HPLR-GL '!O79+'TX-HPLC-GL'!O79</f>
        <v>0</v>
      </c>
      <c r="P79" s="60">
        <f>'TX-EGM-GL'!P79+'TX-HPLR-GL '!P79+'TX-HPLC-GL'!P79</f>
        <v>0</v>
      </c>
      <c r="Q79" s="38">
        <f>'TX-EGM-GL'!Q79+'TX-HPLR-GL '!Q79+'TX-HPLC-GL'!Q79</f>
        <v>0</v>
      </c>
      <c r="R79" s="60">
        <f>'TX-EGM-GL'!R79+'TX-HPLR-GL '!R79+'TX-HPLC-GL'!R79</f>
        <v>0</v>
      </c>
      <c r="S79" s="38">
        <f>'TX-EGM-GL'!S79+'TX-HPLR-GL '!S79+'TX-HPLC-GL'!S79</f>
        <v>0</v>
      </c>
      <c r="T79" s="60">
        <f>'TX-EGM-GL'!T79+'TX-HPLR-GL '!T79+'TX-HPLC-GL'!T79</f>
        <v>0</v>
      </c>
      <c r="U79" s="38">
        <f>'TX-EGM-GL'!U79+'TX-HPLR-GL '!U79+'TX-HPLC-GL'!U79</f>
        <v>0</v>
      </c>
      <c r="V79" s="60">
        <f>'TX-EGM-GL'!V79+'TX-HPLR-GL '!V79+'TX-HPLC-GL'!V79</f>
        <v>0</v>
      </c>
      <c r="W79" s="38">
        <f>'TX-EGM-GL'!W79+'TX-HPLR-GL '!W79+'TX-HPLC-GL'!W79</f>
        <v>0</v>
      </c>
      <c r="X79" s="60">
        <f>'TX-EGM-GL'!X79+'TX-HPLR-GL '!X79+'TX-HPLC-GL'!X79</f>
        <v>0</v>
      </c>
      <c r="Y79" s="38">
        <f>'TX-EGM-GL'!Y79+'TX-HPLR-GL '!Y79+'TX-HPLC-GL'!Y79</f>
        <v>0</v>
      </c>
      <c r="Z79" s="60">
        <f>'TX-EGM-GL'!Z79+'TX-HPLR-GL '!Z79+'TX-HPLC-GL'!Z79</f>
        <v>0</v>
      </c>
      <c r="AA79" s="38">
        <f>'TX-EGM-GL'!AA79+'TX-HPLR-GL '!AA79+'TX-HPLC-GL'!AA79</f>
        <v>0</v>
      </c>
      <c r="AB79" s="60">
        <f>'TX-EGM-GL'!AB79+'TX-HPLR-GL '!AB79+'TX-HPLC-GL'!AB79</f>
        <v>0</v>
      </c>
      <c r="AC79" s="38">
        <f>'TX-EGM-GL'!AC79+'TX-HPLR-GL '!AC79+'TX-HPLC-GL'!AC79</f>
        <v>0</v>
      </c>
      <c r="AD79" s="60">
        <f>'TX-EGM-GL'!AD79+'TX-HPLR-GL '!AD79+'TX-HPLC-GL'!AD79</f>
        <v>0</v>
      </c>
      <c r="AE79" s="38">
        <f>'TX-EGM-GL'!AE79+'TX-HPLR-GL '!AE79+'TX-HPLC-GL'!AE79</f>
        <v>0</v>
      </c>
      <c r="AF79" s="60">
        <f>'TX-EGM-GL'!AP79+'TX-HPLR-GL '!AP79+'TX-HPLC-GL'!AP79</f>
        <v>0</v>
      </c>
      <c r="AG79" s="38">
        <f>'TX-EGM-GL'!AQ79+'TX-HPLR-GL '!AQ79+'TX-HPLC-GL'!AQ79</f>
        <v>0</v>
      </c>
      <c r="AH79" s="60">
        <f>'TX-EGM-GL'!AR79+'TX-HPLR-GL '!AR79+'TX-HPLC-GL'!AR79</f>
        <v>0</v>
      </c>
      <c r="AI79" s="38">
        <f>'TX-EGM-GL'!AS79+'TX-HPLR-GL '!AS79+'TX-HPLC-GL'!AS79</f>
        <v>0</v>
      </c>
      <c r="AJ79" s="60">
        <f>'TX-EGM-GL'!AT79+'TX-HPLR-GL '!AT79+'TX-HPLC-GL'!AT79</f>
        <v>0</v>
      </c>
      <c r="AK79" s="38">
        <f>'TX-EGM-GL'!AU79+'TX-HPLR-GL '!AU79+'TX-HPLC-GL'!AU79</f>
        <v>0</v>
      </c>
      <c r="AL79" s="60">
        <f>'TX-EGM-GL'!AV79+'TX-HPLR-GL '!AV79+'TX-HPLC-GL'!AV79</f>
        <v>0</v>
      </c>
      <c r="AM79" s="38">
        <f>'TX-EGM-GL'!AW79+'TX-HPLR-GL '!AW79+'TX-HPLC-GL'!AW79</f>
        <v>0</v>
      </c>
      <c r="AN79" s="60">
        <f>'TX-EGM-GL'!AX79+'TX-HPLR-GL '!AX79+'TX-HPLC-GL'!AX79</f>
        <v>0</v>
      </c>
      <c r="AO79" s="38">
        <f>'TX-EGM-GL'!AY79+'TX-HPLR-GL '!AY79+'TX-HPLC-GL'!AY79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('TIE-OUT'!T80+'TIE-OUT'!V80+'TIE-OUT'!X80)+(RECLASS!R80+RECLASS!T80+RECLASS!V80)</f>
        <v>0</v>
      </c>
      <c r="G80" s="60">
        <f>('TIE-OUT'!U80+'TIE-OUT'!W80+'TIE-OUT'!Y80)+(RECLASS!S80+RECLASS!U80+RECLASS!W80)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'!L80+'TX-HPLC-GL'!L80</f>
        <v>0</v>
      </c>
      <c r="M80" s="38">
        <f>'TX-EGM-GL'!M80+'TX-HPLR-GL '!M80+'TX-HPLC-GL'!M80</f>
        <v>0</v>
      </c>
      <c r="N80" s="60">
        <f>'TX-EGM-GL'!N80+'TX-HPLR-GL '!N80+'TX-HPLC-GL'!N80</f>
        <v>0</v>
      </c>
      <c r="O80" s="38">
        <f>'TX-EGM-GL'!O80+'TX-HPLR-GL '!O80+'TX-HPLC-GL'!O80</f>
        <v>0</v>
      </c>
      <c r="P80" s="60">
        <f>'TX-EGM-GL'!P80+'TX-HPLR-GL '!P80+'TX-HPLC-GL'!P80</f>
        <v>0</v>
      </c>
      <c r="Q80" s="38">
        <f>'TX-EGM-GL'!Q80+'TX-HPLR-GL '!Q80+'TX-HPLC-GL'!Q80</f>
        <v>0</v>
      </c>
      <c r="R80" s="60">
        <f>'TX-EGM-GL'!R80+'TX-HPLR-GL '!R80+'TX-HPLC-GL'!R80</f>
        <v>0</v>
      </c>
      <c r="S80" s="38">
        <f>'TX-EGM-GL'!S80+'TX-HPLR-GL '!S80+'TX-HPLC-GL'!S80</f>
        <v>0</v>
      </c>
      <c r="T80" s="60">
        <f>'TX-EGM-GL'!T80+'TX-HPLR-GL '!T80+'TX-HPLC-GL'!T80</f>
        <v>0</v>
      </c>
      <c r="U80" s="38">
        <f>'TX-EGM-GL'!U80+'TX-HPLR-GL '!U80+'TX-HPLC-GL'!U80</f>
        <v>0</v>
      </c>
      <c r="V80" s="60">
        <f>'TX-EGM-GL'!V80+'TX-HPLR-GL '!V80+'TX-HPLC-GL'!V80</f>
        <v>0</v>
      </c>
      <c r="W80" s="38">
        <f>'TX-EGM-GL'!W80+'TX-HPLR-GL '!W80+'TX-HPLC-GL'!W80</f>
        <v>0</v>
      </c>
      <c r="X80" s="60">
        <f>'TX-EGM-GL'!X80+'TX-HPLR-GL '!X80+'TX-HPLC-GL'!X80</f>
        <v>0</v>
      </c>
      <c r="Y80" s="38">
        <f>'TX-EGM-GL'!Y80+'TX-HPLR-GL '!Y80+'TX-HPLC-GL'!Y80</f>
        <v>0</v>
      </c>
      <c r="Z80" s="60">
        <f>'TX-EGM-GL'!Z80+'TX-HPLR-GL '!Z80+'TX-HPLC-GL'!Z80</f>
        <v>0</v>
      </c>
      <c r="AA80" s="38">
        <f>'TX-EGM-GL'!AA80+'TX-HPLR-GL '!AA80+'TX-HPLC-GL'!AA80</f>
        <v>0</v>
      </c>
      <c r="AB80" s="60">
        <f>'TX-EGM-GL'!AB80+'TX-HPLR-GL '!AB80+'TX-HPLC-GL'!AB80</f>
        <v>0</v>
      </c>
      <c r="AC80" s="38">
        <f>'TX-EGM-GL'!AC80+'TX-HPLR-GL '!AC80+'TX-HPLC-GL'!AC80</f>
        <v>0</v>
      </c>
      <c r="AD80" s="60">
        <f>'TX-EGM-GL'!AD80+'TX-HPLR-GL '!AD80+'TX-HPLC-GL'!AD80</f>
        <v>0</v>
      </c>
      <c r="AE80" s="38">
        <f>'TX-EGM-GL'!AE80+'TX-HPLR-GL '!AE80+'TX-HPLC-GL'!AE80</f>
        <v>0</v>
      </c>
      <c r="AF80" s="60">
        <f>'TX-EGM-GL'!AP80+'TX-HPLR-GL '!AP80+'TX-HPLC-GL'!AP80</f>
        <v>0</v>
      </c>
      <c r="AG80" s="38">
        <f>'TX-EGM-GL'!AQ80+'TX-HPLR-GL '!AQ80+'TX-HPLC-GL'!AQ80</f>
        <v>0</v>
      </c>
      <c r="AH80" s="60">
        <f>'TX-EGM-GL'!AR80+'TX-HPLR-GL '!AR80+'TX-HPLC-GL'!AR80</f>
        <v>0</v>
      </c>
      <c r="AI80" s="38">
        <f>'TX-EGM-GL'!AS80+'TX-HPLR-GL '!AS80+'TX-HPLC-GL'!AS80</f>
        <v>0</v>
      </c>
      <c r="AJ80" s="60">
        <f>'TX-EGM-GL'!AT80+'TX-HPLR-GL '!AT80+'TX-HPLC-GL'!AT80</f>
        <v>0</v>
      </c>
      <c r="AK80" s="38">
        <f>'TX-EGM-GL'!AU80+'TX-HPLR-GL '!AU80+'TX-HPLC-GL'!AU80</f>
        <v>0</v>
      </c>
      <c r="AL80" s="60">
        <f>'TX-EGM-GL'!AV80+'TX-HPLR-GL '!AV80+'TX-HPLC-GL'!AV80</f>
        <v>0</v>
      </c>
      <c r="AM80" s="38">
        <f>'TX-EGM-GL'!AW80+'TX-HPLR-GL '!AW80+'TX-HPLC-GL'!AW80</f>
        <v>0</v>
      </c>
      <c r="AN80" s="60">
        <f>'TX-EGM-GL'!AX80+'TX-HPLR-GL '!AX80+'TX-HPLC-GL'!AX80</f>
        <v>0</v>
      </c>
      <c r="AO80" s="38">
        <f>'TX-EGM-GL'!AY80+'TX-HPLR-GL '!AY80+'TX-HPLC-GL'!AY80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('TIE-OUT'!T81+'TIE-OUT'!V81+'TIE-OUT'!X81)+(RECLASS!R81+RECLASS!T81+RECLASS!V81)</f>
        <v>0</v>
      </c>
      <c r="G81" s="60">
        <f>('TIE-OUT'!U81+'TIE-OUT'!W81+'TIE-OUT'!Y81)+(RECLASS!S81+RECLASS!U81+RECLASS!W81)</f>
        <v>0</v>
      </c>
      <c r="H81" s="60">
        <f>'TX-EGM-GL'!H81+'TX-HPLR-GL '!H81+'TX-HPLC-GL'!H81</f>
        <v>0</v>
      </c>
      <c r="I81" s="38">
        <f>'TX-EGM-GL'!I81+'TX-HPLR-GL '!I81+'TX-HPLC-GL'!I81</f>
        <v>0</v>
      </c>
      <c r="J81" s="60">
        <f>'TX-EGM-GL'!J81+'TX-HPLR-GL '!J81+'TX-HPLC-GL'!J81</f>
        <v>0</v>
      </c>
      <c r="K81" s="38">
        <f>'TX-EGM-GL'!K81+'TX-HPLR-GL '!K81+'TX-HPLC-GL'!K81</f>
        <v>0</v>
      </c>
      <c r="L81" s="60">
        <f>'TX-EGM-GL'!L81+'TX-HPLR-GL '!L81+'TX-HPLC-GL'!L81</f>
        <v>0</v>
      </c>
      <c r="M81" s="38">
        <f>'TX-EGM-GL'!M81+'TX-HPLR-GL '!M81+'TX-HPLC-GL'!M81</f>
        <v>0</v>
      </c>
      <c r="N81" s="60">
        <f>'TX-EGM-GL'!N81+'TX-HPLR-GL '!N81+'TX-HPLC-GL'!N81</f>
        <v>0</v>
      </c>
      <c r="O81" s="38">
        <f>'TX-EGM-GL'!O81+'TX-HPLR-GL '!O81+'TX-HPLC-GL'!O81</f>
        <v>0</v>
      </c>
      <c r="P81" s="60">
        <f>'TX-EGM-GL'!P81+'TX-HPLR-GL '!P81+'TX-HPLC-GL'!P81</f>
        <v>0</v>
      </c>
      <c r="Q81" s="38">
        <f>'TX-EGM-GL'!Q81+'TX-HPLR-GL '!Q81+'TX-HPLC-GL'!Q81</f>
        <v>0</v>
      </c>
      <c r="R81" s="60">
        <f>'TX-EGM-GL'!R81+'TX-HPLR-GL '!R81+'TX-HPLC-GL'!R81</f>
        <v>0</v>
      </c>
      <c r="S81" s="38">
        <f>'TX-EGM-GL'!S81+'TX-HPLR-GL '!S81+'TX-HPLC-GL'!S81</f>
        <v>0</v>
      </c>
      <c r="T81" s="60">
        <f>'TX-EGM-GL'!T81+'TX-HPLR-GL '!T81+'TX-HPLC-GL'!T81</f>
        <v>0</v>
      </c>
      <c r="U81" s="38">
        <f>'TX-EGM-GL'!U81+'TX-HPLR-GL '!U81+'TX-HPLC-GL'!U81</f>
        <v>0</v>
      </c>
      <c r="V81" s="60">
        <f>'TX-EGM-GL'!V81+'TX-HPLR-GL '!V81+'TX-HPLC-GL'!V81</f>
        <v>0</v>
      </c>
      <c r="W81" s="38">
        <f>'TX-EGM-GL'!W81+'TX-HPLR-GL '!W81+'TX-HPLC-GL'!W81</f>
        <v>0</v>
      </c>
      <c r="X81" s="60">
        <f>'TX-EGM-GL'!X81+'TX-HPLR-GL '!X81+'TX-HPLC-GL'!X81</f>
        <v>0</v>
      </c>
      <c r="Y81" s="38">
        <f>'TX-EGM-GL'!Y81+'TX-HPLR-GL '!Y81+'TX-HPLC-GL'!Y81</f>
        <v>0</v>
      </c>
      <c r="Z81" s="60">
        <f>'TX-EGM-GL'!Z81+'TX-HPLR-GL '!Z81+'TX-HPLC-GL'!Z81</f>
        <v>0</v>
      </c>
      <c r="AA81" s="38">
        <f>'TX-EGM-GL'!AA81+'TX-HPLR-GL '!AA81+'TX-HPLC-GL'!AA81</f>
        <v>0</v>
      </c>
      <c r="AB81" s="60">
        <f>'TX-EGM-GL'!AB81+'TX-HPLR-GL '!AB81+'TX-HPLC-GL'!AB81</f>
        <v>0</v>
      </c>
      <c r="AC81" s="38">
        <f>'TX-EGM-GL'!AC81+'TX-HPLR-GL '!AC81+'TX-HPLC-GL'!AC81</f>
        <v>0</v>
      </c>
      <c r="AD81" s="60">
        <f>'TX-EGM-GL'!AD81+'TX-HPLR-GL '!AD81+'TX-HPLC-GL'!AD81</f>
        <v>0</v>
      </c>
      <c r="AE81" s="38">
        <f>'TX-EGM-GL'!AE81+'TX-HPLR-GL '!AE81+'TX-HPLC-GL'!AE81</f>
        <v>0</v>
      </c>
      <c r="AF81" s="60">
        <f>'TX-EGM-GL'!AP81+'TX-HPLR-GL '!AP81+'TX-HPLC-GL'!AP81</f>
        <v>0</v>
      </c>
      <c r="AG81" s="38">
        <f>'TX-EGM-GL'!AQ81+'TX-HPLR-GL '!AQ81+'TX-HPLC-GL'!AQ81</f>
        <v>0</v>
      </c>
      <c r="AH81" s="60">
        <f>'TX-EGM-GL'!AR81+'TX-HPLR-GL '!AR81+'TX-HPLC-GL'!AR81</f>
        <v>0</v>
      </c>
      <c r="AI81" s="38">
        <f>'TX-EGM-GL'!AS81+'TX-HPLR-GL '!AS81+'TX-HPLC-GL'!AS81</f>
        <v>0</v>
      </c>
      <c r="AJ81" s="60">
        <f>'TX-EGM-GL'!AT81+'TX-HPLR-GL '!AT81+'TX-HPLC-GL'!AT81</f>
        <v>0</v>
      </c>
      <c r="AK81" s="38">
        <f>'TX-EGM-GL'!AU81+'TX-HPLR-GL '!AU81+'TX-HPLC-GL'!AU81</f>
        <v>0</v>
      </c>
      <c r="AL81" s="60">
        <f>'TX-EGM-GL'!AV81+'TX-HPLR-GL '!AV81+'TX-HPLC-GL'!AV81</f>
        <v>0</v>
      </c>
      <c r="AM81" s="38">
        <f>'TX-EGM-GL'!AW81+'TX-HPLR-GL '!AW81+'TX-HPLC-GL'!AW81</f>
        <v>0</v>
      </c>
      <c r="AN81" s="60">
        <f>'TX-EGM-GL'!AX81+'TX-HPLR-GL '!AX81+'TX-HPLC-GL'!AX81</f>
        <v>0</v>
      </c>
      <c r="AO81" s="38">
        <f>'TX-EGM-GL'!AY81+'TX-HPLR-GL '!AY81+'TX-HPLC-GL'!AY81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1380048.3800000742</v>
      </c>
      <c r="F82" s="91">
        <f>F16+F24+F29+F36+F43+F45+F47+F49</f>
        <v>0</v>
      </c>
      <c r="G82" s="92">
        <f>SUM(G72:G81)+G16+G24+G29+G36+G43+G45+G47+G49+G51+G56+G61+G66</f>
        <v>281811.53000000026</v>
      </c>
      <c r="H82" s="91">
        <f>H16+H24+H29+H36+H43+H45+H47+H49</f>
        <v>0</v>
      </c>
      <c r="I82" s="92">
        <f>SUM(I72:I81)+I16+I24+I29+I36+I43+I45+I47+I49+I51+I56+I61+I66</f>
        <v>1308516.560000008</v>
      </c>
      <c r="J82" s="91">
        <f>J16+J24+J29+J36+J43+J45+J47+J49</f>
        <v>0</v>
      </c>
      <c r="K82" s="92">
        <f>SUM(K72:K81)+K16+K24+K29+K36+K43+K45+K47+K49+K51+K56+K61+K66</f>
        <v>-2269914.4099999988</v>
      </c>
      <c r="L82" s="91">
        <f>L16+L24+L29+L36+L43+L45+L47+L49</f>
        <v>0</v>
      </c>
      <c r="M82" s="92">
        <f>SUM(M72:M81)+M16+M24+M29+M36+M43+M45+M47+M49+M51+M56+M61+M66</f>
        <v>2093951.7400000002</v>
      </c>
      <c r="N82" s="91">
        <f>N16+N24+N29+N36+N43+N45+N47+N49</f>
        <v>0</v>
      </c>
      <c r="O82" s="92">
        <f>SUM(O72:O81)+O16+O24+O29+O36+O43+O45+O47+O49+O51+O56+O61+O66</f>
        <v>-155133.50000000399</v>
      </c>
      <c r="P82" s="91">
        <f>P16+P24+P29+P36+P43+P45+P47+P49</f>
        <v>0</v>
      </c>
      <c r="Q82" s="92">
        <f>SUM(Q72:Q81)+Q16+Q24+Q29+Q36+Q43+Q45+Q47+Q49+Q51+Q56+Q61+Q66</f>
        <v>274244.31</v>
      </c>
      <c r="R82" s="91">
        <f>R16+R24+R29+R36+R43+R45+R47+R49</f>
        <v>0</v>
      </c>
      <c r="S82" s="92">
        <f>SUM(S72:S81)+S16+S24+S29+S36+S43+S45+S47+S49+S51+S56+S61+S66</f>
        <v>-162795.42000000004</v>
      </c>
      <c r="T82" s="91">
        <f>T16+T24+T29+T36+T43+T45+T47+T49</f>
        <v>0</v>
      </c>
      <c r="U82" s="92">
        <f>SUM(U72:U81)+U16+U24+U29+U36+U43+U45+U47+U49+U51+U56+U61+U66</f>
        <v>9367.5699999999542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170</v>
      </c>
      <c r="B85" s="3"/>
      <c r="F85" s="31"/>
      <c r="G85" s="31"/>
      <c r="H85" s="31"/>
      <c r="I85" s="31"/>
      <c r="J85" s="31"/>
      <c r="K85" s="31"/>
      <c r="L85" s="45"/>
    </row>
    <row r="86" spans="1:77" s="3" customFormat="1" x14ac:dyDescent="0.2">
      <c r="A86" s="144"/>
      <c r="C86" s="10" t="s">
        <v>166</v>
      </c>
      <c r="D86" s="145">
        <f t="shared" ref="D86:E88" si="15">SUM(F86,H86,J86,L86,N86,P86,R86,T86,V86,X86,Z86,AB86,AD86)</f>
        <v>0</v>
      </c>
      <c r="E86" s="145">
        <f t="shared" si="15"/>
        <v>1697579.3</v>
      </c>
      <c r="F86" s="145">
        <f>('TIE-OUT'!T86+'TIE-OUT'!V86+'TIE-OUT'!X86)+(RECLASS!R86+RECLASS!T86+RECLASS!V86)</f>
        <v>0</v>
      </c>
      <c r="G86" s="145">
        <f>('TIE-OUT'!U86+'TIE-OUT'!W86+'TIE-OUT'!Y86)+(RECLASS!S86+RECLASS!U86+RECLASS!W86)</f>
        <v>106137.63000000008</v>
      </c>
      <c r="H86" s="145">
        <f>'TX-EGM-GL'!H86+'TX-HPLR-GL '!H86+'TX-HPLC-GL'!H86</f>
        <v>0</v>
      </c>
      <c r="I86" s="145">
        <f>'TX-EGM-GL'!I86+'TX-HPLR-GL '!I86+'TX-HPLC-GL'!I86</f>
        <v>-158829</v>
      </c>
      <c r="J86" s="145">
        <f>'TX-EGM-GL'!J86+'TX-HPLR-GL '!J86+'TX-HPLC-GL'!J86</f>
        <v>0</v>
      </c>
      <c r="K86" s="145">
        <f>'TX-EGM-GL'!K86+'TX-HPLR-GL '!K86+'TX-HPLC-GL'!K86</f>
        <v>1750270.67</v>
      </c>
      <c r="L86" s="145">
        <f>'TX-EGM-GL'!L86+'TX-HPLR-GL '!L86</f>
        <v>0</v>
      </c>
      <c r="M86" s="145">
        <f>'TX-EGM-GL'!M86+'TX-HPLR-GL '!M86</f>
        <v>0</v>
      </c>
      <c r="N86" s="145">
        <f>'TX-EGM-GL'!N86+'TX-HPLR-GL '!N86</f>
        <v>0</v>
      </c>
      <c r="O86" s="145">
        <f>'TX-EGM-GL'!O86+'TX-HPLR-GL '!O86</f>
        <v>0</v>
      </c>
      <c r="P86" s="145">
        <f>'TX-EGM-GL'!P86+'TX-HPLR-GL '!P86</f>
        <v>0</v>
      </c>
      <c r="Q86" s="145">
        <f>'TX-EGM-GL'!Q86+'TX-HPLR-GL '!Q86</f>
        <v>0</v>
      </c>
      <c r="R86" s="145">
        <f>'TX-EGM-GL'!R86+'TX-HPLR-GL '!R86</f>
        <v>0</v>
      </c>
      <c r="S86" s="145">
        <f>'TX-EGM-GL'!S86+'TX-HPLR-GL '!S86</f>
        <v>0</v>
      </c>
      <c r="T86" s="145">
        <f>'TX-EGM-GL'!T86+'TX-HPLR-GL '!T86</f>
        <v>0</v>
      </c>
      <c r="U86" s="145">
        <f>'TX-EGM-GL'!U86+'TX-HPLR-GL '!U86</f>
        <v>0</v>
      </c>
      <c r="V86" s="145">
        <f>'TX-EGM-GL'!V86+'TX-HPLR-GL '!V86</f>
        <v>0</v>
      </c>
      <c r="W86" s="145">
        <f>'TX-EGM-GL'!W86+'TX-HPLR-GL '!W86</f>
        <v>0</v>
      </c>
      <c r="X86" s="145">
        <f>'TX-EGM-GL'!X86+'TX-HPLR-GL '!X86</f>
        <v>0</v>
      </c>
      <c r="Y86" s="145">
        <f>'TX-EGM-GL'!Y86+'TX-HPLR-GL '!Y86</f>
        <v>0</v>
      </c>
      <c r="Z86" s="145">
        <f>'TX-EGM-GL'!Z86+'TX-HPLR-GL '!Z86</f>
        <v>0</v>
      </c>
      <c r="AA86" s="145">
        <f>'TX-EGM-GL'!AA86+'TX-HPLR-GL '!AA86</f>
        <v>0</v>
      </c>
      <c r="AB86" s="145">
        <f>'TX-EGM-GL'!AB86+'TX-HPLR-GL '!AB86</f>
        <v>0</v>
      </c>
      <c r="AC86" s="145">
        <f>'TX-EGM-GL'!AC86+'TX-HPLR-GL '!AC86</f>
        <v>0</v>
      </c>
      <c r="AD86" s="145">
        <f>'TX-EGM-GL'!AD86+'TX-HPLR-GL '!AD86</f>
        <v>0</v>
      </c>
      <c r="AE86" s="145">
        <f>'TX-EGM-GL'!AE86+'TX-HPLR-GL '!AE86</f>
        <v>0</v>
      </c>
      <c r="AF86" s="145">
        <f>'TX-EGM-GL'!AP86+'TX-HPLR-GL '!AP86</f>
        <v>0</v>
      </c>
      <c r="AG86" s="145">
        <f>'TX-EGM-GL'!AQ86+'TX-HPLR-GL '!AQ86</f>
        <v>0</v>
      </c>
      <c r="AH86" s="145">
        <f>'TX-EGM-GL'!AR86+'TX-HPLR-GL '!AR86</f>
        <v>0</v>
      </c>
      <c r="AI86" s="145">
        <f>'TX-EGM-GL'!AS86+'TX-HPLR-GL '!AS86</f>
        <v>0</v>
      </c>
      <c r="AJ86" s="145">
        <f>'TX-EGM-GL'!AT86+'TX-HPLR-GL '!AT86</f>
        <v>0</v>
      </c>
      <c r="AK86" s="145">
        <f>'TX-EGM-GL'!AU86+'TX-HPLR-GL '!AU86</f>
        <v>0</v>
      </c>
      <c r="AL86" s="145">
        <f>'TX-EGM-GL'!AV86+'TX-HPLR-GL '!AV86</f>
        <v>0</v>
      </c>
      <c r="AM86" s="145">
        <f>'TX-EGM-GL'!AW86+'TX-HPLR-GL '!AW86</f>
        <v>0</v>
      </c>
      <c r="AN86" s="145">
        <f>'TX-EGM-GL'!AX86+'TX-HPLR-GL '!AX86</f>
        <v>0</v>
      </c>
      <c r="AO86" s="145">
        <f>'TX-EGM-GL'!AY86+'TX-HPLR-GL '!AY86</f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0</v>
      </c>
      <c r="F87" s="146">
        <f>('TIE-OUT'!T87+'TIE-OUT'!V87+'TIE-OUT'!X87)+(RECLASS!R87+RECLASS!T87+RECLASS!V87)</f>
        <v>0</v>
      </c>
      <c r="G87" s="146">
        <f>('TIE-OUT'!U87+'TIE-OUT'!W87+'TIE-OUT'!Y87)+(RECLASS!S87+RECLASS!U87+RECLASS!W87)</f>
        <v>0</v>
      </c>
      <c r="H87" s="146">
        <f>'TX-EGM-GL'!H87+'TX-HPLR-GL '!H87+'TX-HPLC-GL'!H87</f>
        <v>0</v>
      </c>
      <c r="I87" s="146">
        <f>'TX-EGM-GL'!I87+'TX-HPLR-GL '!I87+'TX-HPLC-GL'!I87</f>
        <v>0</v>
      </c>
      <c r="J87" s="146">
        <f>'TX-EGM-GL'!J87+'TX-HPLR-GL '!J87+'TX-HPLC-GL'!J87</f>
        <v>0</v>
      </c>
      <c r="K87" s="146">
        <f>'TX-EGM-GL'!K87+'TX-HPLR-GL '!K87+'TX-HPLC-GL'!K87</f>
        <v>0</v>
      </c>
      <c r="L87" s="146">
        <f>'TX-EGM-GL'!L87+'TX-HPLR-GL '!L87</f>
        <v>0</v>
      </c>
      <c r="M87" s="146">
        <f>'TX-EGM-GL'!M87+'TX-HPLR-GL '!M87</f>
        <v>0</v>
      </c>
      <c r="N87" s="146">
        <f>'TX-EGM-GL'!N87+'TX-HPLR-GL '!N87</f>
        <v>0</v>
      </c>
      <c r="O87" s="146">
        <f>'TX-EGM-GL'!O87+'TX-HPLR-GL '!O87</f>
        <v>0</v>
      </c>
      <c r="P87" s="146">
        <f>'TX-EGM-GL'!P87+'TX-HPLR-GL '!P87</f>
        <v>0</v>
      </c>
      <c r="Q87" s="146">
        <f>'TX-EGM-GL'!Q87+'TX-HPLR-GL '!Q87</f>
        <v>0</v>
      </c>
      <c r="R87" s="146">
        <f>'TX-EGM-GL'!R87+'TX-HPLR-GL '!R87</f>
        <v>0</v>
      </c>
      <c r="S87" s="146">
        <f>'TX-EGM-GL'!S87+'TX-HPLR-GL '!S87</f>
        <v>0</v>
      </c>
      <c r="T87" s="146">
        <f>'TX-EGM-GL'!T87+'TX-HPLR-GL '!T87</f>
        <v>0</v>
      </c>
      <c r="U87" s="146">
        <f>'TX-EGM-GL'!U87+'TX-HPLR-GL '!U87</f>
        <v>0</v>
      </c>
      <c r="V87" s="146">
        <f>'TX-EGM-GL'!V87+'TX-HPLR-GL '!V87</f>
        <v>0</v>
      </c>
      <c r="W87" s="146">
        <f>'TX-EGM-GL'!W87+'TX-HPLR-GL '!W87</f>
        <v>0</v>
      </c>
      <c r="X87" s="146">
        <f>'TX-EGM-GL'!X87+'TX-HPLR-GL '!X87</f>
        <v>0</v>
      </c>
      <c r="Y87" s="146">
        <f>'TX-EGM-GL'!Y87+'TX-HPLR-GL '!Y87</f>
        <v>0</v>
      </c>
      <c r="Z87" s="146">
        <f>'TX-EGM-GL'!Z87+'TX-HPLR-GL '!Z87</f>
        <v>0</v>
      </c>
      <c r="AA87" s="146">
        <f>'TX-EGM-GL'!AA87+'TX-HPLR-GL '!AA87</f>
        <v>0</v>
      </c>
      <c r="AB87" s="146">
        <f>'TX-EGM-GL'!AB87+'TX-HPLR-GL '!AB87</f>
        <v>0</v>
      </c>
      <c r="AC87" s="146">
        <f>'TX-EGM-GL'!AC87+'TX-HPLR-GL '!AC87</f>
        <v>0</v>
      </c>
      <c r="AD87" s="146">
        <f>'TX-EGM-GL'!AD87+'TX-HPLR-GL '!AD87</f>
        <v>0</v>
      </c>
      <c r="AE87" s="146">
        <f>'TX-EGM-GL'!AE87+'TX-HPLR-GL '!AE87</f>
        <v>0</v>
      </c>
      <c r="AF87" s="146">
        <f>'TX-EGM-GL'!AP87+'TX-HPLR-GL '!AP87</f>
        <v>0</v>
      </c>
      <c r="AG87" s="146">
        <f>'TX-EGM-GL'!AQ87+'TX-HPLR-GL '!AQ87</f>
        <v>0</v>
      </c>
      <c r="AH87" s="146">
        <f>'TX-EGM-GL'!AR87+'TX-HPLR-GL '!AR87</f>
        <v>0</v>
      </c>
      <c r="AI87" s="146">
        <f>'TX-EGM-GL'!AS87+'TX-HPLR-GL '!AS87</f>
        <v>0</v>
      </c>
      <c r="AJ87" s="146">
        <f>'TX-EGM-GL'!AT87+'TX-HPLR-GL '!AT87</f>
        <v>0</v>
      </c>
      <c r="AK87" s="146">
        <f>'TX-EGM-GL'!AU87+'TX-HPLR-GL '!AU87</f>
        <v>0</v>
      </c>
      <c r="AL87" s="146">
        <f>'TX-EGM-GL'!AV87+'TX-HPLR-GL '!AV87</f>
        <v>0</v>
      </c>
      <c r="AM87" s="146">
        <f>'TX-EGM-GL'!AW87+'TX-HPLR-GL '!AW87</f>
        <v>0</v>
      </c>
      <c r="AN87" s="146">
        <f>'TX-EGM-GL'!AX87+'TX-HPLR-GL '!AX87</f>
        <v>0</v>
      </c>
      <c r="AO87" s="146">
        <f>'TX-EGM-GL'!AY87+'TX-HPLR-GL '!AY87</f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-1455000</v>
      </c>
      <c r="F88" s="147">
        <f>('TIE-OUT'!T88+'TIE-OUT'!V88+'TIE-OUT'!X88)+(RECLASS!R88+RECLASS!T88+RECLASS!V88)</f>
        <v>0</v>
      </c>
      <c r="G88" s="147">
        <f>('TIE-OUT'!U88+'TIE-OUT'!W88+'TIE-OUT'!Y88)+(RECLASS!S88+RECLASS!U88+RECLASS!W88)</f>
        <v>-1455000</v>
      </c>
      <c r="H88" s="147">
        <f>'TX-EGM-GL'!H88+'TX-HPLR-GL '!H88+'TX-HPLC-GL'!H88</f>
        <v>0</v>
      </c>
      <c r="I88" s="147">
        <f>'TX-EGM-GL'!I88+'TX-HPLR-GL '!I88+'TX-HPLC-GL'!I88</f>
        <v>0</v>
      </c>
      <c r="J88" s="147">
        <f>'TX-EGM-GL'!J88+'TX-HPLR-GL '!J88+'TX-HPLC-GL'!J88</f>
        <v>0</v>
      </c>
      <c r="K88" s="147">
        <f>'TX-EGM-GL'!K88+'TX-HPLR-GL '!K88+'TX-HPLC-GL'!K88</f>
        <v>0</v>
      </c>
      <c r="L88" s="147">
        <f>'TX-EGM-GL'!L88+'TX-HPLR-GL '!L88</f>
        <v>0</v>
      </c>
      <c r="M88" s="147">
        <f>'TX-EGM-GL'!M88+'TX-HPLR-GL '!M88</f>
        <v>0</v>
      </c>
      <c r="N88" s="147">
        <f>'TX-EGM-GL'!N88+'TX-HPLR-GL '!N88</f>
        <v>0</v>
      </c>
      <c r="O88" s="147">
        <f>'TX-EGM-GL'!O88+'TX-HPLR-GL '!O88</f>
        <v>0</v>
      </c>
      <c r="P88" s="147">
        <f>'TX-EGM-GL'!P88+'TX-HPLR-GL '!P88</f>
        <v>0</v>
      </c>
      <c r="Q88" s="147">
        <f>'TX-EGM-GL'!Q88+'TX-HPLR-GL '!Q88</f>
        <v>0</v>
      </c>
      <c r="R88" s="147">
        <f>'TX-EGM-GL'!R88+'TX-HPLR-GL '!R88</f>
        <v>0</v>
      </c>
      <c r="S88" s="147">
        <f>'TX-EGM-GL'!S88+'TX-HPLR-GL '!S88</f>
        <v>0</v>
      </c>
      <c r="T88" s="147">
        <f>'TX-EGM-GL'!T88+'TX-HPLR-GL '!T88</f>
        <v>0</v>
      </c>
      <c r="U88" s="147">
        <f>'TX-EGM-GL'!U88+'TX-HPLR-GL '!U88</f>
        <v>0</v>
      </c>
      <c r="V88" s="147">
        <f>'TX-EGM-GL'!V88+'TX-HPLR-GL '!V88</f>
        <v>0</v>
      </c>
      <c r="W88" s="147">
        <f>'TX-EGM-GL'!W88+'TX-HPLR-GL '!W88</f>
        <v>0</v>
      </c>
      <c r="X88" s="147">
        <f>'TX-EGM-GL'!X88+'TX-HPLR-GL '!X88</f>
        <v>0</v>
      </c>
      <c r="Y88" s="147">
        <f>'TX-EGM-GL'!Y88+'TX-HPLR-GL '!Y88</f>
        <v>0</v>
      </c>
      <c r="Z88" s="147">
        <f>'TX-EGM-GL'!Z88+'TX-HPLR-GL '!Z88</f>
        <v>0</v>
      </c>
      <c r="AA88" s="147">
        <f>'TX-EGM-GL'!AA88+'TX-HPLR-GL '!AA88</f>
        <v>0</v>
      </c>
      <c r="AB88" s="147">
        <f>'TX-EGM-GL'!AB88+'TX-HPLR-GL '!AB88</f>
        <v>0</v>
      </c>
      <c r="AC88" s="147">
        <f>'TX-EGM-GL'!AC88+'TX-HPLR-GL '!AC88</f>
        <v>0</v>
      </c>
      <c r="AD88" s="147">
        <f>'TX-EGM-GL'!AD88+'TX-HPLR-GL '!AD88</f>
        <v>0</v>
      </c>
      <c r="AE88" s="147">
        <f>'TX-EGM-GL'!AE88+'TX-HPLR-GL '!AE88</f>
        <v>0</v>
      </c>
      <c r="AF88" s="147">
        <f>'TX-EGM-GL'!AP88+'TX-HPLR-GL '!AP88</f>
        <v>0</v>
      </c>
      <c r="AG88" s="147">
        <f>'TX-EGM-GL'!AQ88+'TX-HPLR-GL '!AQ88</f>
        <v>0</v>
      </c>
      <c r="AH88" s="147">
        <f>'TX-EGM-GL'!AR88+'TX-HPLR-GL '!AR88</f>
        <v>0</v>
      </c>
      <c r="AI88" s="147">
        <f>'TX-EGM-GL'!AS88+'TX-HPLR-GL '!AS88</f>
        <v>0</v>
      </c>
      <c r="AJ88" s="147">
        <f>'TX-EGM-GL'!AT88+'TX-HPLR-GL '!AT88</f>
        <v>0</v>
      </c>
      <c r="AK88" s="147">
        <f>'TX-EGM-GL'!AU88+'TX-HPLR-GL '!AU88</f>
        <v>0</v>
      </c>
      <c r="AL88" s="147">
        <f>'TX-EGM-GL'!AV88+'TX-HPLR-GL '!AV88</f>
        <v>0</v>
      </c>
      <c r="AM88" s="147">
        <f>'TX-EGM-GL'!AW88+'TX-HPLR-GL '!AW88</f>
        <v>0</v>
      </c>
      <c r="AN88" s="147">
        <f>'TX-EGM-GL'!AX88+'TX-HPLR-GL '!AX88</f>
        <v>0</v>
      </c>
      <c r="AO88" s="147">
        <f>'TX-EGM-GL'!AY88+'TX-HPLR-GL '!AY88</f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16">SUM(E86:E88)</f>
        <v>242579.30000000005</v>
      </c>
      <c r="F89" s="155">
        <f t="shared" si="16"/>
        <v>0</v>
      </c>
      <c r="G89" s="155">
        <f t="shared" si="16"/>
        <v>-1348862.3699999999</v>
      </c>
      <c r="H89" s="155">
        <f t="shared" si="16"/>
        <v>0</v>
      </c>
      <c r="I89" s="155">
        <f t="shared" si="16"/>
        <v>-158829</v>
      </c>
      <c r="J89" s="155">
        <f>SUM(J86:J88)</f>
        <v>0</v>
      </c>
      <c r="K89" s="155">
        <f>SUM(K86:K88)</f>
        <v>1750270.67</v>
      </c>
      <c r="L89" s="155">
        <f t="shared" si="16"/>
        <v>0</v>
      </c>
      <c r="M89" s="155">
        <f t="shared" si="16"/>
        <v>0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J90" s="31"/>
      <c r="K90" s="31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M91" si="19">+E82+E89</f>
        <v>1622627.6800000742</v>
      </c>
      <c r="F91" s="155">
        <f t="shared" si="19"/>
        <v>0</v>
      </c>
      <c r="G91" s="155">
        <f t="shared" si="19"/>
        <v>-1067050.8399999996</v>
      </c>
      <c r="H91" s="155">
        <f t="shared" si="19"/>
        <v>0</v>
      </c>
      <c r="I91" s="155">
        <f t="shared" si="19"/>
        <v>1149687.560000008</v>
      </c>
      <c r="J91" s="155">
        <f>+J82+J89</f>
        <v>0</v>
      </c>
      <c r="K91" s="155">
        <f>+K82+K89</f>
        <v>-519643.73999999883</v>
      </c>
      <c r="L91" s="155">
        <f t="shared" si="19"/>
        <v>0</v>
      </c>
      <c r="M91" s="155">
        <f t="shared" si="19"/>
        <v>2093951.7400000002</v>
      </c>
      <c r="N91" s="155">
        <f t="shared" ref="N91:AE91" si="20">+N82+N89</f>
        <v>0</v>
      </c>
      <c r="O91" s="155">
        <f t="shared" si="20"/>
        <v>-155133.50000000399</v>
      </c>
      <c r="P91" s="155">
        <f t="shared" si="20"/>
        <v>0</v>
      </c>
      <c r="Q91" s="155">
        <f t="shared" si="20"/>
        <v>274244.31</v>
      </c>
      <c r="R91" s="155">
        <f t="shared" si="20"/>
        <v>0</v>
      </c>
      <c r="S91" s="155">
        <f t="shared" si="20"/>
        <v>-162795.42000000004</v>
      </c>
      <c r="T91" s="155">
        <f t="shared" si="20"/>
        <v>0</v>
      </c>
      <c r="U91" s="155">
        <f t="shared" si="20"/>
        <v>9367.5699999999542</v>
      </c>
      <c r="V91" s="155">
        <f t="shared" si="20"/>
        <v>0</v>
      </c>
      <c r="W91" s="155">
        <f t="shared" si="20"/>
        <v>0</v>
      </c>
      <c r="X91" s="155">
        <f t="shared" si="20"/>
        <v>0</v>
      </c>
      <c r="Y91" s="155">
        <f t="shared" si="20"/>
        <v>0</v>
      </c>
      <c r="Z91" s="155">
        <f t="shared" si="20"/>
        <v>0</v>
      </c>
      <c r="AA91" s="155">
        <f t="shared" si="20"/>
        <v>0</v>
      </c>
      <c r="AB91" s="155">
        <f t="shared" si="20"/>
        <v>0</v>
      </c>
      <c r="AC91" s="155">
        <f t="shared" si="20"/>
        <v>0</v>
      </c>
      <c r="AD91" s="155">
        <f t="shared" si="20"/>
        <v>0</v>
      </c>
      <c r="AE91" s="155">
        <f t="shared" si="20"/>
        <v>0</v>
      </c>
      <c r="AF91" s="155">
        <f t="shared" ref="AF91:AO91" si="21">+AF82+AF89</f>
        <v>0</v>
      </c>
      <c r="AG91" s="155">
        <f t="shared" si="21"/>
        <v>0</v>
      </c>
      <c r="AH91" s="155">
        <f t="shared" si="21"/>
        <v>0</v>
      </c>
      <c r="AI91" s="155">
        <f t="shared" si="21"/>
        <v>0</v>
      </c>
      <c r="AJ91" s="155">
        <f t="shared" si="21"/>
        <v>0</v>
      </c>
      <c r="AK91" s="155">
        <f t="shared" si="21"/>
        <v>0</v>
      </c>
      <c r="AL91" s="155">
        <f t="shared" si="21"/>
        <v>0</v>
      </c>
      <c r="AM91" s="155">
        <f t="shared" si="21"/>
        <v>0</v>
      </c>
      <c r="AN91" s="155">
        <f t="shared" si="21"/>
        <v>0</v>
      </c>
      <c r="AO91" s="155">
        <f t="shared" si="2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O179"/>
  <sheetViews>
    <sheetView zoomScale="75" workbookViewId="0">
      <pane xSplit="3" ySplit="9" topLeftCell="M56" activePane="bottomRight" state="frozen"/>
      <selection activeCell="T9" sqref="T9"/>
      <selection pane="topRight" activeCell="T9" sqref="T9"/>
      <selection pane="bottomLeft" activeCell="T9" sqref="T9"/>
      <selection pane="bottomRight" activeCell="U74" sqref="U7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1" width="15.42578125" customWidth="1"/>
    <col min="22" max="41" width="15.42578125" hidden="1" customWidth="1"/>
    <col min="42" max="6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">
        <v>221</v>
      </c>
      <c r="M8" s="27"/>
      <c r="N8" s="26" t="s">
        <v>222</v>
      </c>
      <c r="O8" s="27"/>
      <c r="P8" s="26" t="s">
        <v>223</v>
      </c>
      <c r="Q8" s="27"/>
      <c r="R8" s="26" t="s">
        <v>224</v>
      </c>
      <c r="S8" s="27"/>
      <c r="T8" s="26" t="s">
        <v>225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41744084</v>
      </c>
      <c r="E11" s="38">
        <f>SUM(G11,I11,K11,M11,O11,Q11,S11,U11,W11,Y11,AA11,AC11,AE11)</f>
        <v>102746836.28</v>
      </c>
      <c r="F11" s="60">
        <f>'TIE-OUT'!P11+RECLASS!N11</f>
        <v>0</v>
      </c>
      <c r="G11" s="38">
        <f>'TIE-OUT'!Q11+RECLASS!O11</f>
        <v>0</v>
      </c>
      <c r="H11" s="118">
        <f>+Actuals!E484</f>
        <v>41747236</v>
      </c>
      <c r="I11" s="119">
        <f>+Actuals!F484</f>
        <v>102813600.33</v>
      </c>
      <c r="J11" s="118">
        <f>+Actuals!G484</f>
        <v>-37595</v>
      </c>
      <c r="K11" s="119">
        <f>+Actuals!H484</f>
        <v>-166116.03</v>
      </c>
      <c r="L11" s="118">
        <f>+Actuals!I484</f>
        <v>40219</v>
      </c>
      <c r="M11" s="119">
        <f>+Actuals!J484</f>
        <v>114196.21</v>
      </c>
      <c r="N11" s="118">
        <f>+Actuals!K484</f>
        <v>0</v>
      </c>
      <c r="O11" s="119">
        <f>+Actuals!L484</f>
        <v>-665833.91</v>
      </c>
      <c r="P11" s="118">
        <v>-5776</v>
      </c>
      <c r="Q11" s="119">
        <v>650989.68000000005</v>
      </c>
      <c r="R11" s="118">
        <f>+Actuals!O484</f>
        <v>0</v>
      </c>
      <c r="S11" s="119">
        <f>+Actuals!P484</f>
        <v>0</v>
      </c>
      <c r="T11" s="118">
        <f>+Actuals!Q484</f>
        <v>0</v>
      </c>
      <c r="U11" s="119">
        <f>+Actuals!R484</f>
        <v>0</v>
      </c>
      <c r="V11" s="118">
        <f>+Actuals!S484</f>
        <v>0</v>
      </c>
      <c r="W11" s="119">
        <f>+Actuals!T484</f>
        <v>0</v>
      </c>
      <c r="X11" s="118">
        <f>+Actuals!U484</f>
        <v>0</v>
      </c>
      <c r="Y11" s="119">
        <f>+Actuals!V484</f>
        <v>0</v>
      </c>
      <c r="Z11" s="118">
        <f>+Actuals!W484</f>
        <v>0</v>
      </c>
      <c r="AA11" s="119">
        <f>+Actuals!X484</f>
        <v>0</v>
      </c>
      <c r="AB11" s="118">
        <f>+Actuals!Y484</f>
        <v>0</v>
      </c>
      <c r="AC11" s="119">
        <f>+Actuals!Z484</f>
        <v>0</v>
      </c>
      <c r="AD11" s="118">
        <f>+Actuals!AA484</f>
        <v>0</v>
      </c>
      <c r="AE11" s="119">
        <f>+Actuals!AB484</f>
        <v>0</v>
      </c>
      <c r="AF11" s="118">
        <f>+Actuals!AC484</f>
        <v>0</v>
      </c>
      <c r="AG11" s="119">
        <f>+Actuals!AD484</f>
        <v>0</v>
      </c>
      <c r="AH11" s="118">
        <f>+Actuals!AE484</f>
        <v>0</v>
      </c>
      <c r="AI11" s="119">
        <f>+Actuals!AF484</f>
        <v>0</v>
      </c>
      <c r="AJ11" s="118">
        <f>+Actuals!AG484</f>
        <v>0</v>
      </c>
      <c r="AK11" s="119">
        <f>+Actuals!AH484</f>
        <v>0</v>
      </c>
      <c r="AL11" s="118">
        <f>+Actuals!AI484</f>
        <v>0</v>
      </c>
      <c r="AM11" s="119">
        <f>+Actuals!AJ484</f>
        <v>0</v>
      </c>
      <c r="AN11" s="118">
        <f>+Actuals!AK484</f>
        <v>0</v>
      </c>
      <c r="AO11" s="119">
        <f>+Actuals!AL484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3812623.58</v>
      </c>
      <c r="F12" s="60">
        <f>'TIE-OUT'!P12+RECLASS!N12</f>
        <v>0</v>
      </c>
      <c r="G12" s="38">
        <f>'TIE-OUT'!Q12+RECLASS!O12</f>
        <v>3812623.58</v>
      </c>
      <c r="H12" s="118">
        <f>+Actuals!E485</f>
        <v>0</v>
      </c>
      <c r="I12" s="119">
        <f>+Actuals!F485</f>
        <v>0</v>
      </c>
      <c r="J12" s="118">
        <f>+Actuals!G485</f>
        <v>0</v>
      </c>
      <c r="K12" s="215">
        <f>+Actuals!H485</f>
        <v>0</v>
      </c>
      <c r="L12" s="118">
        <f>+Actuals!I485</f>
        <v>0</v>
      </c>
      <c r="M12" s="215"/>
      <c r="N12" s="118">
        <f>+Actuals!K485</f>
        <v>0</v>
      </c>
      <c r="O12" s="119">
        <f>+Actuals!L485</f>
        <v>0</v>
      </c>
      <c r="P12" s="118">
        <f>+Actuals!M485</f>
        <v>0</v>
      </c>
      <c r="Q12" s="119">
        <f>+Actuals!N485</f>
        <v>0</v>
      </c>
      <c r="R12" s="118">
        <f>+Actuals!O485</f>
        <v>0</v>
      </c>
      <c r="S12" s="119">
        <f>+Actuals!P485</f>
        <v>0</v>
      </c>
      <c r="T12" s="118">
        <f>+Actuals!Q485</f>
        <v>0</v>
      </c>
      <c r="U12" s="119">
        <f>+Actuals!R485</f>
        <v>0</v>
      </c>
      <c r="V12" s="118">
        <f>+Actuals!S485</f>
        <v>0</v>
      </c>
      <c r="W12" s="119">
        <f>+Actuals!T485</f>
        <v>0</v>
      </c>
      <c r="X12" s="118">
        <f>+Actuals!U485</f>
        <v>0</v>
      </c>
      <c r="Y12" s="119">
        <f>+Actuals!V485</f>
        <v>0</v>
      </c>
      <c r="Z12" s="118">
        <f>+Actuals!W485</f>
        <v>0</v>
      </c>
      <c r="AA12" s="119">
        <f>+Actuals!X485</f>
        <v>0</v>
      </c>
      <c r="AB12" s="118">
        <f>+Actuals!Y485</f>
        <v>0</v>
      </c>
      <c r="AC12" s="119">
        <f>+Actuals!Z485</f>
        <v>0</v>
      </c>
      <c r="AD12" s="118">
        <f>+Actuals!AA485</f>
        <v>0</v>
      </c>
      <c r="AE12" s="119">
        <f>+Actuals!AB485</f>
        <v>0</v>
      </c>
      <c r="AF12" s="118">
        <f>+Actuals!AC485</f>
        <v>0</v>
      </c>
      <c r="AG12" s="119">
        <f>+Actuals!AD485</f>
        <v>0</v>
      </c>
      <c r="AH12" s="118">
        <f>+Actuals!AE485</f>
        <v>0</v>
      </c>
      <c r="AI12" s="119">
        <f>+Actuals!AF485</f>
        <v>0</v>
      </c>
      <c r="AJ12" s="118">
        <f>+Actuals!AG485</f>
        <v>0</v>
      </c>
      <c r="AK12" s="119">
        <f>+Actuals!AH485</f>
        <v>0</v>
      </c>
      <c r="AL12" s="118">
        <f>+Actuals!AI485</f>
        <v>0</v>
      </c>
      <c r="AM12" s="119">
        <f>+Actuals!AJ485</f>
        <v>0</v>
      </c>
      <c r="AN12" s="118">
        <f>+Actuals!AK485</f>
        <v>0</v>
      </c>
      <c r="AO12" s="119">
        <f>+Actuals!AL485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12749483</v>
      </c>
      <c r="E13" s="38">
        <f t="shared" si="0"/>
        <v>35048944</v>
      </c>
      <c r="F13" s="60">
        <f>'TIE-OUT'!P13+RECLASS!N13</f>
        <v>0</v>
      </c>
      <c r="G13" s="38">
        <f>'TIE-OUT'!Q13+RECLASS!O13</f>
        <v>0</v>
      </c>
      <c r="H13" s="118">
        <f>+Actuals!E486</f>
        <v>30000</v>
      </c>
      <c r="I13" s="119">
        <f>+Actuals!F486</f>
        <v>83100</v>
      </c>
      <c r="J13" s="118">
        <f>+Actuals!G486</f>
        <v>0</v>
      </c>
      <c r="K13" s="119">
        <f>+Actuals!H486</f>
        <v>0</v>
      </c>
      <c r="L13" s="118">
        <f>+Actuals!I486</f>
        <v>0</v>
      </c>
      <c r="M13" s="119">
        <f>+Actuals!J486</f>
        <v>0</v>
      </c>
      <c r="N13" s="118">
        <f>+Actuals!K486</f>
        <v>12719483</v>
      </c>
      <c r="O13" s="119">
        <f>+Actuals!L486</f>
        <v>34965844</v>
      </c>
      <c r="P13" s="118">
        <f>+Actuals!M486</f>
        <v>0</v>
      </c>
      <c r="Q13" s="119">
        <f>+Actuals!N486</f>
        <v>0</v>
      </c>
      <c r="R13" s="118">
        <f>+Actuals!O486</f>
        <v>0</v>
      </c>
      <c r="S13" s="119">
        <f>+Actuals!P486</f>
        <v>0</v>
      </c>
      <c r="T13" s="118">
        <f>+Actuals!Q486</f>
        <v>0</v>
      </c>
      <c r="U13" s="119">
        <f>+Actuals!R486</f>
        <v>0</v>
      </c>
      <c r="V13" s="118">
        <f>+Actuals!S486</f>
        <v>0</v>
      </c>
      <c r="W13" s="119">
        <f>+Actuals!T486</f>
        <v>0</v>
      </c>
      <c r="X13" s="118">
        <f>+Actuals!U486</f>
        <v>0</v>
      </c>
      <c r="Y13" s="119">
        <f>+Actuals!V486</f>
        <v>0</v>
      </c>
      <c r="Z13" s="118">
        <f>+Actuals!W486</f>
        <v>0</v>
      </c>
      <c r="AA13" s="119">
        <f>+Actuals!X486</f>
        <v>0</v>
      </c>
      <c r="AB13" s="118">
        <f>+Actuals!Y486</f>
        <v>0</v>
      </c>
      <c r="AC13" s="119">
        <f>+Actuals!Z486</f>
        <v>0</v>
      </c>
      <c r="AD13" s="118">
        <f>+Actuals!AA486</f>
        <v>0</v>
      </c>
      <c r="AE13" s="119">
        <f>+Actuals!AB486</f>
        <v>0</v>
      </c>
      <c r="AF13" s="118">
        <f>+Actuals!AC486</f>
        <v>0</v>
      </c>
      <c r="AG13" s="119">
        <f>+Actuals!AD486</f>
        <v>0</v>
      </c>
      <c r="AH13" s="118">
        <f>+Actuals!AE486</f>
        <v>0</v>
      </c>
      <c r="AI13" s="119">
        <f>+Actuals!AF486</f>
        <v>0</v>
      </c>
      <c r="AJ13" s="118">
        <f>+Actuals!AG486</f>
        <v>0</v>
      </c>
      <c r="AK13" s="119">
        <f>+Actuals!AH486</f>
        <v>0</v>
      </c>
      <c r="AL13" s="118">
        <f>+Actuals!AI486</f>
        <v>0</v>
      </c>
      <c r="AM13" s="119">
        <f>+Actuals!AJ486</f>
        <v>0</v>
      </c>
      <c r="AN13" s="118">
        <f>+Actuals!AK486</f>
        <v>0</v>
      </c>
      <c r="AO13" s="119">
        <f>+Actuals!AL486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'TIE-OUT'!P14+RECLASS!N14</f>
        <v>0</v>
      </c>
      <c r="G14" s="38">
        <f>'TIE-OUT'!Q14+RECLASS!O14</f>
        <v>0</v>
      </c>
      <c r="H14" s="118">
        <f>+Actuals!E487</f>
        <v>0</v>
      </c>
      <c r="I14" s="119">
        <f>+Actuals!F487</f>
        <v>0</v>
      </c>
      <c r="J14" s="118">
        <f>+Actuals!G487</f>
        <v>0</v>
      </c>
      <c r="K14" s="119">
        <f>+Actuals!H487</f>
        <v>0</v>
      </c>
      <c r="L14" s="118">
        <f>+Actuals!I487</f>
        <v>0</v>
      </c>
      <c r="M14" s="119">
        <f>+Actuals!J487</f>
        <v>0</v>
      </c>
      <c r="N14" s="118">
        <f>+Actuals!K487</f>
        <v>0</v>
      </c>
      <c r="O14" s="119">
        <f>+Actuals!L487</f>
        <v>0</v>
      </c>
      <c r="P14" s="118">
        <f>+Actuals!M487</f>
        <v>0</v>
      </c>
      <c r="Q14" s="119">
        <f>+Actuals!N487</f>
        <v>0</v>
      </c>
      <c r="R14" s="118">
        <f>+Actuals!O487</f>
        <v>0</v>
      </c>
      <c r="S14" s="119">
        <f>+Actuals!P487</f>
        <v>0</v>
      </c>
      <c r="T14" s="118">
        <f>+Actuals!Q487</f>
        <v>0</v>
      </c>
      <c r="U14" s="119">
        <f>+Actuals!R487</f>
        <v>0</v>
      </c>
      <c r="V14" s="118">
        <f>+Actuals!S487</f>
        <v>0</v>
      </c>
      <c r="W14" s="119">
        <f>+Actuals!T487</f>
        <v>0</v>
      </c>
      <c r="X14" s="118">
        <f>+Actuals!U487</f>
        <v>0</v>
      </c>
      <c r="Y14" s="119">
        <f>+Actuals!V487</f>
        <v>0</v>
      </c>
      <c r="Z14" s="118">
        <f>+Actuals!W487</f>
        <v>0</v>
      </c>
      <c r="AA14" s="119">
        <f>+Actuals!X487</f>
        <v>0</v>
      </c>
      <c r="AB14" s="118">
        <f>+Actuals!Y487</f>
        <v>0</v>
      </c>
      <c r="AC14" s="119">
        <f>+Actuals!Z487</f>
        <v>0</v>
      </c>
      <c r="AD14" s="118">
        <f>+Actuals!AA487</f>
        <v>0</v>
      </c>
      <c r="AE14" s="119">
        <f>+Actuals!AB487</f>
        <v>0</v>
      </c>
      <c r="AF14" s="118">
        <f>+Actuals!AC487</f>
        <v>0</v>
      </c>
      <c r="AG14" s="119">
        <f>+Actuals!AD487</f>
        <v>0</v>
      </c>
      <c r="AH14" s="118">
        <f>+Actuals!AE487</f>
        <v>0</v>
      </c>
      <c r="AI14" s="119">
        <f>+Actuals!AF487</f>
        <v>0</v>
      </c>
      <c r="AJ14" s="118">
        <f>+Actuals!AG487</f>
        <v>0</v>
      </c>
      <c r="AK14" s="119">
        <f>+Actuals!AH487</f>
        <v>0</v>
      </c>
      <c r="AL14" s="118">
        <f>+Actuals!AI487</f>
        <v>0</v>
      </c>
      <c r="AM14" s="119">
        <f>+Actuals!AJ487</f>
        <v>0</v>
      </c>
      <c r="AN14" s="118">
        <f>+Actuals!AK487</f>
        <v>0</v>
      </c>
      <c r="AO14" s="119">
        <f>+Actuals!AL487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1508857.12</v>
      </c>
      <c r="F15" s="81">
        <f>'TIE-OUT'!P15+RECLASS!N15</f>
        <v>0</v>
      </c>
      <c r="G15" s="82">
        <f>'TIE-OUT'!Q15+RECLASS!O15</f>
        <v>214900</v>
      </c>
      <c r="H15" s="118">
        <f>+Actuals!E488</f>
        <v>0</v>
      </c>
      <c r="I15" s="119">
        <f>+Actuals!F488</f>
        <v>1126286.8600000001</v>
      </c>
      <c r="J15" s="118">
        <f>+Actuals!G488</f>
        <v>0</v>
      </c>
      <c r="K15" s="119">
        <f>+Actuals!H488</f>
        <v>2406.16</v>
      </c>
      <c r="L15" s="118">
        <f>+Actuals!I488</f>
        <v>0</v>
      </c>
      <c r="M15" s="119">
        <f>+Actuals!J488</f>
        <v>175555.1</v>
      </c>
      <c r="N15" s="118">
        <f>+Actuals!K488</f>
        <v>0</v>
      </c>
      <c r="O15" s="119">
        <f>+Actuals!L488</f>
        <v>0</v>
      </c>
      <c r="P15" s="118">
        <f>+Actuals!M488</f>
        <v>0</v>
      </c>
      <c r="Q15" s="119">
        <f>+Actuals!N488</f>
        <v>0</v>
      </c>
      <c r="R15" s="118">
        <f>+Actuals!O488</f>
        <v>0</v>
      </c>
      <c r="S15" s="119">
        <v>-10291</v>
      </c>
      <c r="T15" s="118">
        <f>+Actuals!Q488</f>
        <v>0</v>
      </c>
      <c r="U15" s="119">
        <f>+Actuals!R488</f>
        <v>0</v>
      </c>
      <c r="V15" s="118">
        <f>+Actuals!S488</f>
        <v>0</v>
      </c>
      <c r="W15" s="119">
        <f>+Actuals!T488</f>
        <v>0</v>
      </c>
      <c r="X15" s="118">
        <f>+Actuals!U488</f>
        <v>0</v>
      </c>
      <c r="Y15" s="119">
        <f>+Actuals!V488</f>
        <v>0</v>
      </c>
      <c r="Z15" s="118">
        <f>+Actuals!W488</f>
        <v>0</v>
      </c>
      <c r="AA15" s="119">
        <f>+Actuals!X488</f>
        <v>0</v>
      </c>
      <c r="AB15" s="118">
        <f>+Actuals!Y488</f>
        <v>0</v>
      </c>
      <c r="AC15" s="119">
        <f>+Actuals!Z488</f>
        <v>0</v>
      </c>
      <c r="AD15" s="118">
        <f>+Actuals!AA488</f>
        <v>0</v>
      </c>
      <c r="AE15" s="119">
        <f>+Actuals!AB488</f>
        <v>0</v>
      </c>
      <c r="AF15" s="118">
        <f>+Actuals!AC488</f>
        <v>0</v>
      </c>
      <c r="AG15" s="119">
        <f>+Actuals!AD488</f>
        <v>0</v>
      </c>
      <c r="AH15" s="118">
        <f>+Actuals!AE488</f>
        <v>0</v>
      </c>
      <c r="AI15" s="119">
        <f>+Actuals!AF488</f>
        <v>0</v>
      </c>
      <c r="AJ15" s="118">
        <f>+Actuals!AG488</f>
        <v>0</v>
      </c>
      <c r="AK15" s="119">
        <f>+Actuals!AH488</f>
        <v>0</v>
      </c>
      <c r="AL15" s="118">
        <f>+Actuals!AI488</f>
        <v>0</v>
      </c>
      <c r="AM15" s="119">
        <f>+Actuals!AJ488</f>
        <v>0</v>
      </c>
      <c r="AN15" s="118">
        <f>+Actuals!AK488</f>
        <v>0</v>
      </c>
      <c r="AO15" s="119">
        <f>+Actuals!AL488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54493567</v>
      </c>
      <c r="E16" s="39">
        <f t="shared" si="1"/>
        <v>143117260.98000002</v>
      </c>
      <c r="F16" s="61">
        <f t="shared" si="1"/>
        <v>0</v>
      </c>
      <c r="G16" s="39">
        <f t="shared" si="1"/>
        <v>4027523.58</v>
      </c>
      <c r="H16" s="61">
        <f t="shared" si="1"/>
        <v>41777236</v>
      </c>
      <c r="I16" s="39">
        <f t="shared" si="1"/>
        <v>104022987.19</v>
      </c>
      <c r="J16" s="61">
        <f t="shared" ref="J16:AO16" si="2">SUM(J11:J15)</f>
        <v>-37595</v>
      </c>
      <c r="K16" s="39">
        <f t="shared" si="2"/>
        <v>-163709.87</v>
      </c>
      <c r="L16" s="61">
        <f>SUM(L11:L15)</f>
        <v>40219</v>
      </c>
      <c r="M16" s="39">
        <f>SUM(M11:M15)</f>
        <v>289751.31</v>
      </c>
      <c r="N16" s="61">
        <f t="shared" si="2"/>
        <v>12719483</v>
      </c>
      <c r="O16" s="39">
        <f t="shared" si="2"/>
        <v>34300010.090000004</v>
      </c>
      <c r="P16" s="61">
        <f t="shared" si="2"/>
        <v>-5776</v>
      </c>
      <c r="Q16" s="39">
        <f t="shared" si="2"/>
        <v>650989.68000000005</v>
      </c>
      <c r="R16" s="61">
        <f t="shared" si="2"/>
        <v>0</v>
      </c>
      <c r="S16" s="39">
        <f t="shared" si="2"/>
        <v>-10291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-44701745</v>
      </c>
      <c r="E19" s="38">
        <f t="shared" si="3"/>
        <v>-113389389.40000001</v>
      </c>
      <c r="F19" s="64">
        <f>'TIE-OUT'!P19+RECLASS!N19</f>
        <v>0</v>
      </c>
      <c r="G19" s="68">
        <f>'TIE-OUT'!Q19+RECLASS!O19</f>
        <v>-6444</v>
      </c>
      <c r="H19" s="118">
        <f>+Actuals!E489</f>
        <v>-44689424</v>
      </c>
      <c r="I19" s="119">
        <f>+Actuals!F489</f>
        <v>-113277209.69000001</v>
      </c>
      <c r="J19" s="118">
        <f>+Actuals!G489</f>
        <v>-12771</v>
      </c>
      <c r="K19" s="119">
        <f>+Actuals!H489</f>
        <v>-423826.07</v>
      </c>
      <c r="L19" s="118">
        <f>+Actuals!I489</f>
        <v>0</v>
      </c>
      <c r="M19" s="119">
        <f>+Actuals!J489</f>
        <v>-353400</v>
      </c>
      <c r="N19" s="118">
        <f>+Actuals!K489</f>
        <v>0</v>
      </c>
      <c r="O19" s="119">
        <f>+Actuals!L489</f>
        <v>43816.86</v>
      </c>
      <c r="P19" s="118">
        <v>450</v>
      </c>
      <c r="Q19" s="119">
        <v>627673.5</v>
      </c>
      <c r="R19" s="118">
        <f>+Actuals!O489</f>
        <v>0</v>
      </c>
      <c r="S19" s="119">
        <f>+Actuals!P489</f>
        <v>0</v>
      </c>
      <c r="T19" s="118">
        <f>+Actuals!Q489</f>
        <v>0</v>
      </c>
      <c r="U19" s="119">
        <f>+Actuals!R489</f>
        <v>0</v>
      </c>
      <c r="V19" s="118">
        <f>+Actuals!S489</f>
        <v>0</v>
      </c>
      <c r="W19" s="119">
        <f>+Actuals!T489</f>
        <v>0</v>
      </c>
      <c r="X19" s="118">
        <f>+Actuals!U489</f>
        <v>0</v>
      </c>
      <c r="Y19" s="119">
        <f>+Actuals!V489</f>
        <v>0</v>
      </c>
      <c r="Z19" s="118">
        <f>+Actuals!W489</f>
        <v>0</v>
      </c>
      <c r="AA19" s="119">
        <f>+Actuals!X489</f>
        <v>0</v>
      </c>
      <c r="AB19" s="118">
        <f>+Actuals!Y489</f>
        <v>0</v>
      </c>
      <c r="AC19" s="119">
        <f>+Actuals!Z489</f>
        <v>0</v>
      </c>
      <c r="AD19" s="118">
        <f>+Actuals!AA489</f>
        <v>0</v>
      </c>
      <c r="AE19" s="119">
        <f>+Actuals!AB489</f>
        <v>0</v>
      </c>
      <c r="AF19" s="118">
        <f>+Actuals!AC489</f>
        <v>0</v>
      </c>
      <c r="AG19" s="119">
        <f>+Actuals!AD489</f>
        <v>0</v>
      </c>
      <c r="AH19" s="118">
        <f>+Actuals!AE489</f>
        <v>0</v>
      </c>
      <c r="AI19" s="119">
        <f>+Actuals!AF489</f>
        <v>0</v>
      </c>
      <c r="AJ19" s="118">
        <f>+Actuals!AG489</f>
        <v>0</v>
      </c>
      <c r="AK19" s="119">
        <f>+Actuals!AH489</f>
        <v>0</v>
      </c>
      <c r="AL19" s="118">
        <f>+Actuals!AI489</f>
        <v>0</v>
      </c>
      <c r="AM19" s="119">
        <f>+Actuals!AJ489</f>
        <v>0</v>
      </c>
      <c r="AN19" s="118">
        <f>+Actuals!AK489</f>
        <v>0</v>
      </c>
      <c r="AO19" s="119">
        <f>+Actuals!AL489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73949.580000000075</v>
      </c>
      <c r="F20" s="60">
        <f>'TIE-OUT'!P20+RECLASS!N20</f>
        <v>0</v>
      </c>
      <c r="G20" s="38">
        <f>'TIE-OUT'!Q20+RECLASS!O20</f>
        <v>73949.580000000075</v>
      </c>
      <c r="H20" s="118">
        <f>+Actuals!E490</f>
        <v>0</v>
      </c>
      <c r="I20" s="119">
        <f>+Actuals!F490</f>
        <v>0</v>
      </c>
      <c r="J20" s="118">
        <f>+Actuals!G490</f>
        <v>0</v>
      </c>
      <c r="K20" s="215">
        <v>0</v>
      </c>
      <c r="L20" s="118">
        <f>+Actuals!I490</f>
        <v>0</v>
      </c>
      <c r="M20" s="215">
        <v>0</v>
      </c>
      <c r="N20" s="118">
        <f>+Actuals!K490</f>
        <v>0</v>
      </c>
      <c r="O20" s="119">
        <f>+Actuals!L490</f>
        <v>0</v>
      </c>
      <c r="P20" s="118">
        <f>+Actuals!M490</f>
        <v>0</v>
      </c>
      <c r="Q20" s="119">
        <f>+Actuals!N490</f>
        <v>0</v>
      </c>
      <c r="R20" s="118">
        <f>+Actuals!O490</f>
        <v>0</v>
      </c>
      <c r="S20" s="119">
        <f>+Actuals!P490</f>
        <v>0</v>
      </c>
      <c r="T20" s="118">
        <f>+Actuals!Q490</f>
        <v>0</v>
      </c>
      <c r="U20" s="119">
        <f>+Actuals!R490</f>
        <v>0</v>
      </c>
      <c r="V20" s="118">
        <f>+Actuals!S490</f>
        <v>0</v>
      </c>
      <c r="W20" s="119">
        <f>+Actuals!T490</f>
        <v>0</v>
      </c>
      <c r="X20" s="118">
        <f>+Actuals!U490</f>
        <v>0</v>
      </c>
      <c r="Y20" s="119">
        <f>+Actuals!V490</f>
        <v>0</v>
      </c>
      <c r="Z20" s="118">
        <f>+Actuals!W490</f>
        <v>0</v>
      </c>
      <c r="AA20" s="119">
        <f>+Actuals!X490</f>
        <v>0</v>
      </c>
      <c r="AB20" s="118">
        <f>+Actuals!Y490</f>
        <v>0</v>
      </c>
      <c r="AC20" s="119">
        <f>+Actuals!Z490</f>
        <v>0</v>
      </c>
      <c r="AD20" s="118">
        <f>+Actuals!AA490</f>
        <v>0</v>
      </c>
      <c r="AE20" s="119">
        <f>+Actuals!AB490</f>
        <v>0</v>
      </c>
      <c r="AF20" s="118">
        <f>+Actuals!AC490</f>
        <v>0</v>
      </c>
      <c r="AG20" s="119">
        <f>+Actuals!AD490</f>
        <v>0</v>
      </c>
      <c r="AH20" s="118">
        <f>+Actuals!AE490</f>
        <v>0</v>
      </c>
      <c r="AI20" s="119">
        <f>+Actuals!AF490</f>
        <v>0</v>
      </c>
      <c r="AJ20" s="118">
        <f>+Actuals!AG490</f>
        <v>0</v>
      </c>
      <c r="AK20" s="119">
        <f>+Actuals!AH490</f>
        <v>0</v>
      </c>
      <c r="AL20" s="118">
        <f>+Actuals!AI490</f>
        <v>0</v>
      </c>
      <c r="AM20" s="119">
        <f>+Actuals!AJ490</f>
        <v>0</v>
      </c>
      <c r="AN20" s="118">
        <f>+Actuals!AK490</f>
        <v>0</v>
      </c>
      <c r="AO20" s="119">
        <f>+Actuals!AL490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-12749483</v>
      </c>
      <c r="E21" s="38">
        <f t="shared" si="3"/>
        <v>-35048344</v>
      </c>
      <c r="F21" s="60">
        <f>'TIE-OUT'!P21+RECLASS!N21</f>
        <v>0</v>
      </c>
      <c r="G21" s="38">
        <f>'TIE-OUT'!Q21+RECLASS!O21</f>
        <v>0</v>
      </c>
      <c r="H21" s="118">
        <f>+Actuals!E491</f>
        <v>-30000</v>
      </c>
      <c r="I21" s="119">
        <f>+Actuals!F491</f>
        <v>-82500</v>
      </c>
      <c r="J21" s="118">
        <f>+Actuals!G491</f>
        <v>0</v>
      </c>
      <c r="K21" s="119">
        <f>+Actuals!H491</f>
        <v>0</v>
      </c>
      <c r="L21" s="118">
        <f>+Actuals!I491</f>
        <v>0</v>
      </c>
      <c r="M21" s="119">
        <f>+Actuals!J491</f>
        <v>0</v>
      </c>
      <c r="N21" s="118">
        <f>+Actuals!K491</f>
        <v>-12719483</v>
      </c>
      <c r="O21" s="119">
        <f>+Actuals!L491</f>
        <v>-34965844</v>
      </c>
      <c r="P21" s="118">
        <f>+Actuals!M491</f>
        <v>0</v>
      </c>
      <c r="Q21" s="119">
        <f>+Actuals!N491</f>
        <v>0</v>
      </c>
      <c r="R21" s="118">
        <f>+Actuals!O491</f>
        <v>0</v>
      </c>
      <c r="S21" s="119">
        <f>+Actuals!P491</f>
        <v>0</v>
      </c>
      <c r="T21" s="118">
        <f>+Actuals!Q491</f>
        <v>0</v>
      </c>
      <c r="U21" s="119">
        <f>+Actuals!R491</f>
        <v>0</v>
      </c>
      <c r="V21" s="118">
        <f>+Actuals!S491</f>
        <v>0</v>
      </c>
      <c r="W21" s="119">
        <f>+Actuals!T491</f>
        <v>0</v>
      </c>
      <c r="X21" s="118">
        <f>+Actuals!U491</f>
        <v>0</v>
      </c>
      <c r="Y21" s="119">
        <f>+Actuals!V491</f>
        <v>0</v>
      </c>
      <c r="Z21" s="118">
        <f>+Actuals!W491</f>
        <v>0</v>
      </c>
      <c r="AA21" s="119">
        <f>+Actuals!X491</f>
        <v>0</v>
      </c>
      <c r="AB21" s="118">
        <f>+Actuals!Y491</f>
        <v>0</v>
      </c>
      <c r="AC21" s="119">
        <f>+Actuals!Z491</f>
        <v>0</v>
      </c>
      <c r="AD21" s="118">
        <f>+Actuals!AA491</f>
        <v>0</v>
      </c>
      <c r="AE21" s="119">
        <f>+Actuals!AB491</f>
        <v>0</v>
      </c>
      <c r="AF21" s="118">
        <f>+Actuals!AC491</f>
        <v>0</v>
      </c>
      <c r="AG21" s="119">
        <f>+Actuals!AD491</f>
        <v>0</v>
      </c>
      <c r="AH21" s="118">
        <f>+Actuals!AE491</f>
        <v>0</v>
      </c>
      <c r="AI21" s="119">
        <f>+Actuals!AF491</f>
        <v>0</v>
      </c>
      <c r="AJ21" s="118">
        <f>+Actuals!AG491</f>
        <v>0</v>
      </c>
      <c r="AK21" s="119">
        <f>+Actuals!AH491</f>
        <v>0</v>
      </c>
      <c r="AL21" s="118">
        <f>+Actuals!AI491</f>
        <v>0</v>
      </c>
      <c r="AM21" s="119">
        <f>+Actuals!AJ491</f>
        <v>0</v>
      </c>
      <c r="AN21" s="118">
        <f>+Actuals!AK491</f>
        <v>0</v>
      </c>
      <c r="AO21" s="119">
        <f>+Actuals!AL491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'TIE-OUT'!P22+RECLASS!N22</f>
        <v>0</v>
      </c>
      <c r="G22" s="38">
        <f>'TIE-OUT'!Q22+RECLASS!O22</f>
        <v>0</v>
      </c>
      <c r="H22" s="118">
        <f>+Actuals!E492</f>
        <v>0</v>
      </c>
      <c r="I22" s="119">
        <f>+Actuals!F492</f>
        <v>0</v>
      </c>
      <c r="J22" s="118">
        <f>+Actuals!G492</f>
        <v>0</v>
      </c>
      <c r="K22" s="119">
        <f>+Actuals!H492</f>
        <v>0</v>
      </c>
      <c r="L22" s="118">
        <f>+Actuals!I492</f>
        <v>0</v>
      </c>
      <c r="M22" s="119">
        <f>+Actuals!J492</f>
        <v>0</v>
      </c>
      <c r="N22" s="118">
        <f>+Actuals!K492</f>
        <v>0</v>
      </c>
      <c r="O22" s="119">
        <f>+Actuals!L492</f>
        <v>0</v>
      </c>
      <c r="P22" s="118">
        <f>+Actuals!M492</f>
        <v>0</v>
      </c>
      <c r="Q22" s="119">
        <f>+Actuals!N492</f>
        <v>0</v>
      </c>
      <c r="R22" s="118">
        <f>+Actuals!O492</f>
        <v>0</v>
      </c>
      <c r="S22" s="119">
        <f>+Actuals!P492</f>
        <v>0</v>
      </c>
      <c r="T22" s="118">
        <f>+Actuals!Q492</f>
        <v>0</v>
      </c>
      <c r="U22" s="119">
        <f>+Actuals!R492</f>
        <v>0</v>
      </c>
      <c r="V22" s="118">
        <f>+Actuals!S492</f>
        <v>0</v>
      </c>
      <c r="W22" s="119">
        <f>+Actuals!T492</f>
        <v>0</v>
      </c>
      <c r="X22" s="118">
        <f>+Actuals!U492</f>
        <v>0</v>
      </c>
      <c r="Y22" s="119">
        <f>+Actuals!V492</f>
        <v>0</v>
      </c>
      <c r="Z22" s="118">
        <f>+Actuals!W492</f>
        <v>0</v>
      </c>
      <c r="AA22" s="119">
        <f>+Actuals!X492</f>
        <v>0</v>
      </c>
      <c r="AB22" s="118">
        <f>+Actuals!Y492</f>
        <v>0</v>
      </c>
      <c r="AC22" s="119">
        <f>+Actuals!Z492</f>
        <v>0</v>
      </c>
      <c r="AD22" s="118">
        <f>+Actuals!AA492</f>
        <v>0</v>
      </c>
      <c r="AE22" s="119">
        <f>+Actuals!AB492</f>
        <v>0</v>
      </c>
      <c r="AF22" s="118">
        <f>+Actuals!AC492</f>
        <v>0</v>
      </c>
      <c r="AG22" s="119">
        <f>+Actuals!AD492</f>
        <v>0</v>
      </c>
      <c r="AH22" s="118">
        <f>+Actuals!AE492</f>
        <v>0</v>
      </c>
      <c r="AI22" s="119">
        <f>+Actuals!AF492</f>
        <v>0</v>
      </c>
      <c r="AJ22" s="118">
        <f>+Actuals!AG492</f>
        <v>0</v>
      </c>
      <c r="AK22" s="119">
        <f>+Actuals!AH492</f>
        <v>0</v>
      </c>
      <c r="AL22" s="118">
        <f>+Actuals!AI492</f>
        <v>0</v>
      </c>
      <c r="AM22" s="119">
        <f>+Actuals!AJ492</f>
        <v>0</v>
      </c>
      <c r="AN22" s="118">
        <f>+Actuals!AK492</f>
        <v>0</v>
      </c>
      <c r="AO22" s="119">
        <f>+Actuals!AL492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336838</v>
      </c>
      <c r="E23" s="38">
        <f t="shared" si="3"/>
        <v>815821.63599999994</v>
      </c>
      <c r="F23" s="81">
        <f>'TIE-OUT'!P23+RECLASS!N23</f>
        <v>0</v>
      </c>
      <c r="G23" s="82">
        <f>'TIE-OUT'!Q23+RECLASS!O23</f>
        <v>0</v>
      </c>
      <c r="H23" s="118">
        <f>+Actuals!E493</f>
        <v>331180</v>
      </c>
      <c r="I23" s="119">
        <f>+Actuals!F493</f>
        <v>802117.96</v>
      </c>
      <c r="J23" s="118">
        <f>+Actuals!G493</f>
        <v>5776</v>
      </c>
      <c r="K23" s="119">
        <f>+Actuals!H493</f>
        <v>13989.472</v>
      </c>
      <c r="L23" s="118">
        <f>+Actuals!I493</f>
        <v>-118</v>
      </c>
      <c r="M23" s="119">
        <f>+Actuals!J493</f>
        <v>-285.79599999999999</v>
      </c>
      <c r="N23" s="118">
        <f>+Actuals!K493</f>
        <v>0</v>
      </c>
      <c r="O23" s="119">
        <f>+Actuals!L493</f>
        <v>0</v>
      </c>
      <c r="P23" s="118">
        <f>+Actuals!M493</f>
        <v>0</v>
      </c>
      <c r="Q23" s="119">
        <f>+Actuals!N493</f>
        <v>0</v>
      </c>
      <c r="R23" s="118">
        <f>+Actuals!O493</f>
        <v>0</v>
      </c>
      <c r="S23" s="119">
        <f>+Actuals!P493</f>
        <v>0</v>
      </c>
      <c r="T23" s="118">
        <f>+Actuals!Q493</f>
        <v>0</v>
      </c>
      <c r="U23" s="119">
        <f>+Actuals!R493</f>
        <v>0</v>
      </c>
      <c r="V23" s="118">
        <f>+Actuals!S493</f>
        <v>0</v>
      </c>
      <c r="W23" s="119">
        <f>+Actuals!T493</f>
        <v>0</v>
      </c>
      <c r="X23" s="118">
        <f>+Actuals!U493</f>
        <v>0</v>
      </c>
      <c r="Y23" s="119">
        <f>+Actuals!V493</f>
        <v>0</v>
      </c>
      <c r="Z23" s="118">
        <f>+Actuals!W493</f>
        <v>0</v>
      </c>
      <c r="AA23" s="119">
        <f>+Actuals!X493</f>
        <v>0</v>
      </c>
      <c r="AB23" s="118">
        <f>+Actuals!Y493</f>
        <v>0</v>
      </c>
      <c r="AC23" s="119">
        <f>+Actuals!Z493</f>
        <v>0</v>
      </c>
      <c r="AD23" s="118">
        <f>+Actuals!AA493</f>
        <v>0</v>
      </c>
      <c r="AE23" s="119">
        <f>+Actuals!AB493</f>
        <v>0</v>
      </c>
      <c r="AF23" s="118">
        <f>+Actuals!AC493</f>
        <v>0</v>
      </c>
      <c r="AG23" s="119">
        <f>+Actuals!AD493</f>
        <v>0</v>
      </c>
      <c r="AH23" s="118">
        <f>+Actuals!AE493</f>
        <v>0</v>
      </c>
      <c r="AI23" s="119">
        <f>+Actuals!AF493</f>
        <v>0</v>
      </c>
      <c r="AJ23" s="118">
        <f>+Actuals!AG493</f>
        <v>0</v>
      </c>
      <c r="AK23" s="119">
        <f>+Actuals!AH493</f>
        <v>0</v>
      </c>
      <c r="AL23" s="118">
        <f>+Actuals!AI493</f>
        <v>0</v>
      </c>
      <c r="AM23" s="119">
        <f>+Actuals!AJ493</f>
        <v>0</v>
      </c>
      <c r="AN23" s="118">
        <f>+Actuals!AK493</f>
        <v>0</v>
      </c>
      <c r="AO23" s="119">
        <f>+Actuals!AL493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-57114390</v>
      </c>
      <c r="E24" s="39">
        <f t="shared" si="4"/>
        <v>-147547962.18399999</v>
      </c>
      <c r="F24" s="61">
        <f t="shared" si="4"/>
        <v>0</v>
      </c>
      <c r="G24" s="39">
        <f t="shared" si="4"/>
        <v>67505.580000000075</v>
      </c>
      <c r="H24" s="61">
        <f t="shared" si="4"/>
        <v>-44388244</v>
      </c>
      <c r="I24" s="39">
        <f t="shared" si="4"/>
        <v>-112557591.73000002</v>
      </c>
      <c r="J24" s="61">
        <f t="shared" ref="J24:AO24" si="5">SUM(J19:J23)</f>
        <v>-6995</v>
      </c>
      <c r="K24" s="39">
        <f t="shared" si="5"/>
        <v>-409836.598</v>
      </c>
      <c r="L24" s="61">
        <f>SUM(L19:L23)</f>
        <v>-118</v>
      </c>
      <c r="M24" s="39">
        <f>SUM(M19:M23)</f>
        <v>-353685.79599999997</v>
      </c>
      <c r="N24" s="61">
        <f t="shared" si="5"/>
        <v>-12719483</v>
      </c>
      <c r="O24" s="39">
        <f t="shared" si="5"/>
        <v>-34922027.140000001</v>
      </c>
      <c r="P24" s="61">
        <f t="shared" si="5"/>
        <v>450</v>
      </c>
      <c r="Q24" s="39">
        <f t="shared" si="5"/>
        <v>627673.5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1205247</v>
      </c>
      <c r="E27" s="38">
        <f>SUM(G27,I27,K27,M27,O27,Q27,S27,U27,W27,Y27,AA27,AC27,AE27)</f>
        <v>3264180.5</v>
      </c>
      <c r="F27" s="64">
        <f>'TIE-OUT'!P27+RECLASS!N27</f>
        <v>0</v>
      </c>
      <c r="G27" s="68">
        <f>'TIE-OUT'!Q27+RECLASS!O27</f>
        <v>0</v>
      </c>
      <c r="H27" s="118">
        <f>+Actuals!E494</f>
        <v>1205247</v>
      </c>
      <c r="I27" s="119">
        <f>+Actuals!F494</f>
        <v>3264180.5</v>
      </c>
      <c r="J27" s="118">
        <f>+Actuals!G494</f>
        <v>0</v>
      </c>
      <c r="K27" s="119">
        <f>+Actuals!H494</f>
        <v>0</v>
      </c>
      <c r="L27" s="118">
        <f>+Actuals!I494</f>
        <v>0</v>
      </c>
      <c r="M27" s="119">
        <f>+Actuals!J494</f>
        <v>0</v>
      </c>
      <c r="N27" s="118">
        <f>+Actuals!K494</f>
        <v>0</v>
      </c>
      <c r="O27" s="119">
        <f>+Actuals!L494</f>
        <v>0</v>
      </c>
      <c r="P27" s="118">
        <f>+Actuals!M494</f>
        <v>0</v>
      </c>
      <c r="Q27" s="119">
        <f>+Actuals!N494</f>
        <v>0</v>
      </c>
      <c r="R27" s="118">
        <f>+Actuals!O494</f>
        <v>0</v>
      </c>
      <c r="S27" s="119">
        <f>+Actuals!P494</f>
        <v>0</v>
      </c>
      <c r="T27" s="118">
        <f>+Actuals!Q494</f>
        <v>0</v>
      </c>
      <c r="U27" s="119">
        <f>+Actuals!R494</f>
        <v>0</v>
      </c>
      <c r="V27" s="118">
        <f>+Actuals!S494</f>
        <v>0</v>
      </c>
      <c r="W27" s="119">
        <f>+Actuals!T494</f>
        <v>0</v>
      </c>
      <c r="X27" s="118">
        <f>+Actuals!U494</f>
        <v>0</v>
      </c>
      <c r="Y27" s="119">
        <f>+Actuals!V494</f>
        <v>0</v>
      </c>
      <c r="Z27" s="118">
        <f>+Actuals!W494</f>
        <v>0</v>
      </c>
      <c r="AA27" s="119">
        <f>+Actuals!X494</f>
        <v>0</v>
      </c>
      <c r="AB27" s="118">
        <f>+Actuals!Y494</f>
        <v>0</v>
      </c>
      <c r="AC27" s="119">
        <f>+Actuals!Z494</f>
        <v>0</v>
      </c>
      <c r="AD27" s="118">
        <f>+Actuals!AA494</f>
        <v>0</v>
      </c>
      <c r="AE27" s="119">
        <f>+Actuals!AB494</f>
        <v>0</v>
      </c>
      <c r="AF27" s="118">
        <f>+Actuals!AC494</f>
        <v>0</v>
      </c>
      <c r="AG27" s="119">
        <f>+Actuals!AD494</f>
        <v>0</v>
      </c>
      <c r="AH27" s="118">
        <f>+Actuals!AE494</f>
        <v>0</v>
      </c>
      <c r="AI27" s="119">
        <f>+Actuals!AF494</f>
        <v>0</v>
      </c>
      <c r="AJ27" s="118">
        <f>+Actuals!AG494</f>
        <v>0</v>
      </c>
      <c r="AK27" s="119">
        <f>+Actuals!AH494</f>
        <v>0</v>
      </c>
      <c r="AL27" s="118">
        <f>+Actuals!AI494</f>
        <v>0</v>
      </c>
      <c r="AM27" s="119">
        <f>+Actuals!AJ494</f>
        <v>0</v>
      </c>
      <c r="AN27" s="118">
        <f>+Actuals!AK494</f>
        <v>0</v>
      </c>
      <c r="AO27" s="119">
        <f>+Actuals!AL494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-60000</v>
      </c>
      <c r="E28" s="38">
        <f>SUM(G28,I28,K28,M28,O28,Q28,S28,U28,W28,Y28,AA28,AC28,AE28)</f>
        <v>-157200</v>
      </c>
      <c r="F28" s="81">
        <f>'TIE-OUT'!P28+RECLASS!N28</f>
        <v>0</v>
      </c>
      <c r="G28" s="82">
        <f>'TIE-OUT'!Q28+RECLASS!O28</f>
        <v>0</v>
      </c>
      <c r="H28" s="118">
        <f>+Actuals!E495</f>
        <v>-60000</v>
      </c>
      <c r="I28" s="119">
        <f>+Actuals!F495</f>
        <v>-157200</v>
      </c>
      <c r="J28" s="118">
        <f>+Actuals!G495</f>
        <v>0</v>
      </c>
      <c r="K28" s="119">
        <f>+Actuals!H495</f>
        <v>0</v>
      </c>
      <c r="L28" s="118">
        <f>+Actuals!I495</f>
        <v>0</v>
      </c>
      <c r="M28" s="119">
        <f>+Actuals!J495</f>
        <v>0</v>
      </c>
      <c r="N28" s="118">
        <f>+Actuals!K495</f>
        <v>0</v>
      </c>
      <c r="O28" s="119">
        <f>+Actuals!L495</f>
        <v>0</v>
      </c>
      <c r="P28" s="118">
        <f>+Actuals!M495</f>
        <v>0</v>
      </c>
      <c r="Q28" s="119">
        <f>+Actuals!N495</f>
        <v>0</v>
      </c>
      <c r="R28" s="118">
        <f>+Actuals!O495</f>
        <v>0</v>
      </c>
      <c r="S28" s="119">
        <f>+Actuals!P495</f>
        <v>0</v>
      </c>
      <c r="T28" s="118">
        <f>+Actuals!Q495</f>
        <v>0</v>
      </c>
      <c r="U28" s="119">
        <f>+Actuals!R495</f>
        <v>0</v>
      </c>
      <c r="V28" s="118">
        <f>+Actuals!S495</f>
        <v>0</v>
      </c>
      <c r="W28" s="119">
        <f>+Actuals!T495</f>
        <v>0</v>
      </c>
      <c r="X28" s="118">
        <f>+Actuals!U495</f>
        <v>0</v>
      </c>
      <c r="Y28" s="119">
        <f>+Actuals!V495</f>
        <v>0</v>
      </c>
      <c r="Z28" s="118">
        <f>+Actuals!W495</f>
        <v>0</v>
      </c>
      <c r="AA28" s="119">
        <f>+Actuals!X495</f>
        <v>0</v>
      </c>
      <c r="AB28" s="118">
        <f>+Actuals!Y495</f>
        <v>0</v>
      </c>
      <c r="AC28" s="119">
        <f>+Actuals!Z495</f>
        <v>0</v>
      </c>
      <c r="AD28" s="118">
        <f>+Actuals!AA495</f>
        <v>0</v>
      </c>
      <c r="AE28" s="119">
        <f>+Actuals!AB495</f>
        <v>0</v>
      </c>
      <c r="AF28" s="118">
        <f>+Actuals!AC495</f>
        <v>0</v>
      </c>
      <c r="AG28" s="119">
        <f>+Actuals!AD495</f>
        <v>0</v>
      </c>
      <c r="AH28" s="118">
        <f>+Actuals!AE495</f>
        <v>0</v>
      </c>
      <c r="AI28" s="119">
        <f>+Actuals!AF495</f>
        <v>0</v>
      </c>
      <c r="AJ28" s="118">
        <f>+Actuals!AG495</f>
        <v>0</v>
      </c>
      <c r="AK28" s="119">
        <f>+Actuals!AH495</f>
        <v>0</v>
      </c>
      <c r="AL28" s="118">
        <f>+Actuals!AI495</f>
        <v>0</v>
      </c>
      <c r="AM28" s="119">
        <f>+Actuals!AJ495</f>
        <v>0</v>
      </c>
      <c r="AN28" s="118">
        <f>+Actuals!AK495</f>
        <v>0</v>
      </c>
      <c r="AO28" s="119">
        <f>+Actuals!AL495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1145247</v>
      </c>
      <c r="E29" s="39">
        <f t="shared" si="6"/>
        <v>3106980.5</v>
      </c>
      <c r="F29" s="61">
        <f t="shared" si="6"/>
        <v>0</v>
      </c>
      <c r="G29" s="39">
        <f t="shared" si="6"/>
        <v>0</v>
      </c>
      <c r="H29" s="61">
        <f t="shared" si="6"/>
        <v>1145247</v>
      </c>
      <c r="I29" s="39">
        <f t="shared" si="6"/>
        <v>3106980.5</v>
      </c>
      <c r="J29" s="61">
        <f t="shared" ref="J29:AO29" si="7">SUM(J27:J28)</f>
        <v>0</v>
      </c>
      <c r="K29" s="39">
        <f t="shared" si="7"/>
        <v>0</v>
      </c>
      <c r="L29" s="61">
        <f>SUM(L27:L28)</f>
        <v>0</v>
      </c>
      <c r="M29" s="39">
        <f>SUM(M27:M28)</f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-66458</v>
      </c>
      <c r="E32" s="38">
        <f t="shared" si="8"/>
        <v>-160961.27599999998</v>
      </c>
      <c r="F32" s="64">
        <f>'TIE-OUT'!P32+RECLASS!N32</f>
        <v>0</v>
      </c>
      <c r="G32" s="68">
        <f>'TIE-OUT'!Q32+RECLASS!O32</f>
        <v>0</v>
      </c>
      <c r="H32" s="118">
        <f>+Actuals!E496</f>
        <v>-91202</v>
      </c>
      <c r="I32" s="119">
        <f>+Actuals!F496</f>
        <v>-220891.24400000001</v>
      </c>
      <c r="J32" s="118">
        <f>+Actuals!G496</f>
        <v>46650</v>
      </c>
      <c r="K32" s="119">
        <f>+Actuals!H496</f>
        <v>112986.3</v>
      </c>
      <c r="L32" s="118">
        <f>+Actuals!I496</f>
        <v>-37271</v>
      </c>
      <c r="M32" s="119">
        <f>+Actuals!J496</f>
        <v>-90270.361999999994</v>
      </c>
      <c r="N32" s="118">
        <f>+Actuals!K496</f>
        <v>0</v>
      </c>
      <c r="O32" s="119">
        <f>+Actuals!L496</f>
        <v>0</v>
      </c>
      <c r="P32" s="118">
        <v>5326</v>
      </c>
      <c r="Q32" s="119">
        <v>12899.57</v>
      </c>
      <c r="R32" s="118">
        <v>12121</v>
      </c>
      <c r="S32" s="119">
        <v>29357.06</v>
      </c>
      <c r="T32" s="118">
        <v>-2082</v>
      </c>
      <c r="U32" s="119">
        <v>-5042.6000000000004</v>
      </c>
      <c r="V32" s="118">
        <f>+Actuals!S496</f>
        <v>0</v>
      </c>
      <c r="W32" s="119">
        <f>+Actuals!T496</f>
        <v>0</v>
      </c>
      <c r="X32" s="118">
        <f>+Actuals!U496</f>
        <v>0</v>
      </c>
      <c r="Y32" s="119">
        <f>+Actuals!V496</f>
        <v>0</v>
      </c>
      <c r="Z32" s="118">
        <f>+Actuals!W496</f>
        <v>0</v>
      </c>
      <c r="AA32" s="119">
        <f>+Actuals!X496</f>
        <v>0</v>
      </c>
      <c r="AB32" s="118">
        <f>+Actuals!Y496</f>
        <v>0</v>
      </c>
      <c r="AC32" s="119">
        <f>+Actuals!Z496</f>
        <v>0</v>
      </c>
      <c r="AD32" s="118">
        <f>+Actuals!AA496</f>
        <v>0</v>
      </c>
      <c r="AE32" s="119">
        <f>+Actuals!AB496</f>
        <v>0</v>
      </c>
      <c r="AF32" s="118">
        <f>+Actuals!AC496</f>
        <v>0</v>
      </c>
      <c r="AG32" s="119">
        <f>+Actuals!AD496</f>
        <v>0</v>
      </c>
      <c r="AH32" s="118">
        <f>+Actuals!AE496</f>
        <v>0</v>
      </c>
      <c r="AI32" s="119">
        <f>+Actuals!AF496</f>
        <v>0</v>
      </c>
      <c r="AJ32" s="118">
        <f>+Actuals!AG496</f>
        <v>0</v>
      </c>
      <c r="AK32" s="119">
        <f>+Actuals!AH496</f>
        <v>0</v>
      </c>
      <c r="AL32" s="118">
        <f>+Actuals!AI496</f>
        <v>0</v>
      </c>
      <c r="AM32" s="119">
        <f>+Actuals!AJ496</f>
        <v>0</v>
      </c>
      <c r="AN32" s="118">
        <f>+Actuals!AK496</f>
        <v>0</v>
      </c>
      <c r="AO32" s="119">
        <f>+Actuals!AL496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-14110</v>
      </c>
      <c r="E33" s="38">
        <f t="shared" si="8"/>
        <v>-45843.380000000005</v>
      </c>
      <c r="F33" s="60">
        <f>'TIE-OUT'!P33+RECLASS!N33</f>
        <v>0</v>
      </c>
      <c r="G33" s="38">
        <f>'TIE-OUT'!Q33+RECLASS!O33</f>
        <v>0</v>
      </c>
      <c r="H33" s="118">
        <f>+Actuals!E497</f>
        <v>0</v>
      </c>
      <c r="I33" s="119">
        <f>+Actuals!F497</f>
        <v>0</v>
      </c>
      <c r="J33" s="118">
        <f>+Actuals!G497</f>
        <v>-1989</v>
      </c>
      <c r="K33" s="119">
        <f>+Actuals!H497</f>
        <v>-5274.4</v>
      </c>
      <c r="L33" s="118">
        <f>+Actuals!I497</f>
        <v>0</v>
      </c>
      <c r="M33" s="119">
        <f>+Actuals!J497</f>
        <v>0</v>
      </c>
      <c r="N33" s="118">
        <f>+Actuals!K497</f>
        <v>0</v>
      </c>
      <c r="O33" s="119">
        <f>+Actuals!L497</f>
        <v>0</v>
      </c>
      <c r="P33" s="118">
        <f>+Actuals!M497</f>
        <v>0</v>
      </c>
      <c r="Q33" s="119">
        <f>+Actuals!N497</f>
        <v>0</v>
      </c>
      <c r="R33" s="118">
        <v>-12121</v>
      </c>
      <c r="S33" s="119">
        <v>-40568.980000000003</v>
      </c>
      <c r="T33" s="118">
        <f>+Actuals!Q497</f>
        <v>0</v>
      </c>
      <c r="U33" s="119">
        <f>+Actuals!R497</f>
        <v>0</v>
      </c>
      <c r="V33" s="118">
        <f>+Actuals!S497</f>
        <v>0</v>
      </c>
      <c r="W33" s="119">
        <f>+Actuals!T497</f>
        <v>0</v>
      </c>
      <c r="X33" s="118">
        <f>+Actuals!U497</f>
        <v>0</v>
      </c>
      <c r="Y33" s="119">
        <f>+Actuals!V497</f>
        <v>0</v>
      </c>
      <c r="Z33" s="118">
        <f>+Actuals!W497</f>
        <v>0</v>
      </c>
      <c r="AA33" s="119">
        <f>+Actuals!X497</f>
        <v>0</v>
      </c>
      <c r="AB33" s="118">
        <f>+Actuals!Y497</f>
        <v>0</v>
      </c>
      <c r="AC33" s="119">
        <f>+Actuals!Z497</f>
        <v>0</v>
      </c>
      <c r="AD33" s="118">
        <f>+Actuals!AA497</f>
        <v>0</v>
      </c>
      <c r="AE33" s="119">
        <f>+Actuals!AB497</f>
        <v>0</v>
      </c>
      <c r="AF33" s="118">
        <f>+Actuals!AC497</f>
        <v>0</v>
      </c>
      <c r="AG33" s="119">
        <f>+Actuals!AD497</f>
        <v>0</v>
      </c>
      <c r="AH33" s="118">
        <f>+Actuals!AE497</f>
        <v>0</v>
      </c>
      <c r="AI33" s="119">
        <f>+Actuals!AF497</f>
        <v>0</v>
      </c>
      <c r="AJ33" s="118">
        <f>+Actuals!AG497</f>
        <v>0</v>
      </c>
      <c r="AK33" s="119">
        <f>+Actuals!AH497</f>
        <v>0</v>
      </c>
      <c r="AL33" s="118">
        <f>+Actuals!AI497</f>
        <v>0</v>
      </c>
      <c r="AM33" s="119">
        <f>+Actuals!AJ497</f>
        <v>0</v>
      </c>
      <c r="AN33" s="118">
        <f>+Actuals!AK497</f>
        <v>0</v>
      </c>
      <c r="AO33" s="119">
        <f>+Actuals!AL497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1175</v>
      </c>
      <c r="E34" s="38">
        <f t="shared" si="8"/>
        <v>3038.55</v>
      </c>
      <c r="F34" s="60">
        <f>'TIE-OUT'!P34+RECLASS!N34</f>
        <v>0</v>
      </c>
      <c r="G34" s="38">
        <f>'TIE-OUT'!Q34+RECLASS!O34</f>
        <v>0</v>
      </c>
      <c r="H34" s="118">
        <f>+Actuals!E498</f>
        <v>0</v>
      </c>
      <c r="I34" s="119">
        <f>+Actuals!F498</f>
        <v>0</v>
      </c>
      <c r="J34" s="118">
        <f>+Actuals!G498</f>
        <v>1175</v>
      </c>
      <c r="K34" s="119">
        <f>+Actuals!H498</f>
        <v>3038.55</v>
      </c>
      <c r="L34" s="118">
        <f>+Actuals!I498</f>
        <v>0</v>
      </c>
      <c r="M34" s="119">
        <f>+Actuals!J498</f>
        <v>0</v>
      </c>
      <c r="N34" s="118">
        <f>+Actuals!K498</f>
        <v>0</v>
      </c>
      <c r="O34" s="119">
        <f>+Actuals!L498</f>
        <v>0</v>
      </c>
      <c r="P34" s="118">
        <f>+Actuals!M498</f>
        <v>0</v>
      </c>
      <c r="Q34" s="119">
        <f>+Actuals!N498</f>
        <v>0</v>
      </c>
      <c r="R34" s="118">
        <f>+Actuals!O498</f>
        <v>0</v>
      </c>
      <c r="S34" s="119">
        <f>+Actuals!P498</f>
        <v>0</v>
      </c>
      <c r="T34" s="118">
        <f>+Actuals!Q498</f>
        <v>0</v>
      </c>
      <c r="U34" s="119">
        <f>+Actuals!R498</f>
        <v>0</v>
      </c>
      <c r="V34" s="118">
        <f>+Actuals!S498</f>
        <v>0</v>
      </c>
      <c r="W34" s="119">
        <f>+Actuals!T498</f>
        <v>0</v>
      </c>
      <c r="X34" s="118">
        <f>+Actuals!U498</f>
        <v>0</v>
      </c>
      <c r="Y34" s="119">
        <f>+Actuals!V498</f>
        <v>0</v>
      </c>
      <c r="Z34" s="118">
        <f>+Actuals!W498</f>
        <v>0</v>
      </c>
      <c r="AA34" s="119">
        <f>+Actuals!X498</f>
        <v>0</v>
      </c>
      <c r="AB34" s="118">
        <f>+Actuals!Y498</f>
        <v>0</v>
      </c>
      <c r="AC34" s="119">
        <f>+Actuals!Z498</f>
        <v>0</v>
      </c>
      <c r="AD34" s="118">
        <f>+Actuals!AA498</f>
        <v>0</v>
      </c>
      <c r="AE34" s="119">
        <f>+Actuals!AB498</f>
        <v>0</v>
      </c>
      <c r="AF34" s="118">
        <f>+Actuals!AC498</f>
        <v>0</v>
      </c>
      <c r="AG34" s="119">
        <f>+Actuals!AD498</f>
        <v>0</v>
      </c>
      <c r="AH34" s="118">
        <f>+Actuals!AE498</f>
        <v>0</v>
      </c>
      <c r="AI34" s="119">
        <f>+Actuals!AF498</f>
        <v>0</v>
      </c>
      <c r="AJ34" s="118">
        <f>+Actuals!AG498</f>
        <v>0</v>
      </c>
      <c r="AK34" s="119">
        <f>+Actuals!AH498</f>
        <v>0</v>
      </c>
      <c r="AL34" s="118">
        <f>+Actuals!AI498</f>
        <v>0</v>
      </c>
      <c r="AM34" s="119">
        <f>+Actuals!AJ498</f>
        <v>0</v>
      </c>
      <c r="AN34" s="118">
        <f>+Actuals!AK498</f>
        <v>0</v>
      </c>
      <c r="AO34" s="119">
        <f>+Actuals!AL498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1756423</v>
      </c>
      <c r="E35" s="38">
        <f t="shared" si="8"/>
        <v>4830476.8499999996</v>
      </c>
      <c r="F35" s="81">
        <f>'TIE-OUT'!P35+RECLASS!N35</f>
        <v>1797081</v>
      </c>
      <c r="G35" s="82">
        <f>'TIE-OUT'!Q35+RECLASS!O35</f>
        <v>9181285</v>
      </c>
      <c r="H35" s="118">
        <f>+Actuals!E499</f>
        <v>0</v>
      </c>
      <c r="I35" s="119">
        <f>+Actuals!F499</f>
        <v>0</v>
      </c>
      <c r="J35" s="118">
        <f>+Actuals!G499</f>
        <v>0</v>
      </c>
      <c r="K35" s="119">
        <f>+Actuals!H499</f>
        <v>0</v>
      </c>
      <c r="L35" s="118">
        <f>+Actuals!I499</f>
        <v>0</v>
      </c>
      <c r="M35" s="119">
        <f>+Actuals!J499</f>
        <v>0</v>
      </c>
      <c r="N35" s="118">
        <f>+Actuals!K499</f>
        <v>0</v>
      </c>
      <c r="O35" s="119">
        <f>+Actuals!L499</f>
        <v>0</v>
      </c>
      <c r="P35" s="118">
        <f>+Actuals!M499</f>
        <v>0</v>
      </c>
      <c r="Q35" s="119">
        <v>-4350808.1500000004</v>
      </c>
      <c r="R35" s="118">
        <f>+Actuals!O499</f>
        <v>0</v>
      </c>
      <c r="S35" s="119">
        <f>+Actuals!P499</f>
        <v>0</v>
      </c>
      <c r="T35" s="118">
        <v>-40658</v>
      </c>
      <c r="U35" s="119">
        <f>+Actuals!R499</f>
        <v>0</v>
      </c>
      <c r="V35" s="118">
        <f>+Actuals!S499</f>
        <v>0</v>
      </c>
      <c r="W35" s="119">
        <f>+Actuals!T499</f>
        <v>0</v>
      </c>
      <c r="X35" s="118">
        <f>+Actuals!U499</f>
        <v>0</v>
      </c>
      <c r="Y35" s="119">
        <f>+Actuals!V499</f>
        <v>0</v>
      </c>
      <c r="Z35" s="118">
        <f>+Actuals!W499</f>
        <v>0</v>
      </c>
      <c r="AA35" s="119">
        <f>+Actuals!X499</f>
        <v>0</v>
      </c>
      <c r="AB35" s="118">
        <f>+Actuals!Y499</f>
        <v>0</v>
      </c>
      <c r="AC35" s="119">
        <f>+Actuals!Z499</f>
        <v>0</v>
      </c>
      <c r="AD35" s="118">
        <f>+Actuals!AA499</f>
        <v>0</v>
      </c>
      <c r="AE35" s="119">
        <f>+Actuals!AB499</f>
        <v>0</v>
      </c>
      <c r="AF35" s="118">
        <f>+Actuals!AC499</f>
        <v>0</v>
      </c>
      <c r="AG35" s="119">
        <f>+Actuals!AD499</f>
        <v>0</v>
      </c>
      <c r="AH35" s="118">
        <f>+Actuals!AE499</f>
        <v>0</v>
      </c>
      <c r="AI35" s="119">
        <f>+Actuals!AF499</f>
        <v>0</v>
      </c>
      <c r="AJ35" s="118">
        <f>+Actuals!AG499</f>
        <v>0</v>
      </c>
      <c r="AK35" s="119">
        <f>+Actuals!AH499</f>
        <v>0</v>
      </c>
      <c r="AL35" s="118">
        <f>+Actuals!AI499</f>
        <v>0</v>
      </c>
      <c r="AM35" s="119">
        <f>+Actuals!AJ499</f>
        <v>0</v>
      </c>
      <c r="AN35" s="118">
        <f>+Actuals!AK499</f>
        <v>0</v>
      </c>
      <c r="AO35" s="119">
        <f>+Actuals!AL499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1677030</v>
      </c>
      <c r="E36" s="39">
        <f t="shared" si="9"/>
        <v>4626710.7439999999</v>
      </c>
      <c r="F36" s="61">
        <f t="shared" si="9"/>
        <v>1797081</v>
      </c>
      <c r="G36" s="39">
        <f t="shared" si="9"/>
        <v>9181285</v>
      </c>
      <c r="H36" s="61">
        <f t="shared" si="9"/>
        <v>-91202</v>
      </c>
      <c r="I36" s="39">
        <f t="shared" si="9"/>
        <v>-220891.24400000001</v>
      </c>
      <c r="J36" s="61">
        <f t="shared" ref="J36:AO36" si="10">SUM(J32:J35)</f>
        <v>45836</v>
      </c>
      <c r="K36" s="39">
        <f t="shared" si="10"/>
        <v>110750.45000000001</v>
      </c>
      <c r="L36" s="61">
        <f>SUM(L32:L35)</f>
        <v>-37271</v>
      </c>
      <c r="M36" s="39">
        <f>SUM(M32:M35)</f>
        <v>-90270.361999999994</v>
      </c>
      <c r="N36" s="61">
        <f t="shared" si="10"/>
        <v>0</v>
      </c>
      <c r="O36" s="39">
        <f t="shared" si="10"/>
        <v>0</v>
      </c>
      <c r="P36" s="61">
        <f t="shared" si="10"/>
        <v>5326</v>
      </c>
      <c r="Q36" s="39">
        <f t="shared" si="10"/>
        <v>-4337908.58</v>
      </c>
      <c r="R36" s="61">
        <f t="shared" si="10"/>
        <v>0</v>
      </c>
      <c r="S36" s="39">
        <f t="shared" si="10"/>
        <v>-11211.920000000002</v>
      </c>
      <c r="T36" s="61">
        <f t="shared" si="10"/>
        <v>-42740</v>
      </c>
      <c r="U36" s="39">
        <f t="shared" si="10"/>
        <v>-5042.6000000000004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41553</v>
      </c>
      <c r="E39" s="38">
        <f t="shared" si="11"/>
        <v>101056.21000000041</v>
      </c>
      <c r="F39" s="64">
        <f>'TIE-OUT'!P39+RECLASS!N39</f>
        <v>-1797081</v>
      </c>
      <c r="G39" s="68">
        <f>'TIE-OUT'!Q39+RECLASS!O39</f>
        <v>-4352530</v>
      </c>
      <c r="H39" s="118">
        <f>+Actuals!E500</f>
        <v>1797081</v>
      </c>
      <c r="I39" s="119">
        <f>+Actuals!F500</f>
        <v>4352530.1900000004</v>
      </c>
      <c r="J39" s="118">
        <f>+Actuals!G500</f>
        <v>895</v>
      </c>
      <c r="K39" s="119">
        <f>+Actuals!H500</f>
        <v>2167.69</v>
      </c>
      <c r="L39" s="118">
        <f>+Actuals!I500</f>
        <v>0</v>
      </c>
      <c r="M39" s="119">
        <f>+Actuals!J500</f>
        <v>0</v>
      </c>
      <c r="N39" s="118">
        <f>+Actuals!K500</f>
        <v>0</v>
      </c>
      <c r="O39" s="119">
        <f>+Actuals!L500</f>
        <v>0</v>
      </c>
      <c r="P39" s="118">
        <f>+Actuals!M500</f>
        <v>0</v>
      </c>
      <c r="Q39" s="119">
        <f>+Actuals!N500</f>
        <v>0</v>
      </c>
      <c r="R39" s="118">
        <f>+Actuals!O500</f>
        <v>0</v>
      </c>
      <c r="S39" s="119">
        <f>+Actuals!P500</f>
        <v>0</v>
      </c>
      <c r="T39" s="118">
        <v>40658</v>
      </c>
      <c r="U39" s="119">
        <v>98888.33</v>
      </c>
      <c r="V39" s="118">
        <f>+Actuals!S500</f>
        <v>0</v>
      </c>
      <c r="W39" s="119">
        <f>+Actuals!T500</f>
        <v>0</v>
      </c>
      <c r="X39" s="118">
        <f>+Actuals!U500</f>
        <v>0</v>
      </c>
      <c r="Y39" s="119">
        <f>+Actuals!V500</f>
        <v>0</v>
      </c>
      <c r="Z39" s="118">
        <f>+Actuals!W500</f>
        <v>0</v>
      </c>
      <c r="AA39" s="119">
        <f>+Actuals!X500</f>
        <v>0</v>
      </c>
      <c r="AB39" s="118">
        <f>+Actuals!Y500</f>
        <v>0</v>
      </c>
      <c r="AC39" s="119">
        <f>+Actuals!Z500</f>
        <v>0</v>
      </c>
      <c r="AD39" s="118">
        <f>+Actuals!AA500</f>
        <v>0</v>
      </c>
      <c r="AE39" s="119">
        <f>+Actuals!AB500</f>
        <v>0</v>
      </c>
      <c r="AF39" s="118">
        <f>+Actuals!AC500</f>
        <v>0</v>
      </c>
      <c r="AG39" s="119">
        <f>+Actuals!AD500</f>
        <v>0</v>
      </c>
      <c r="AH39" s="118">
        <f>+Actuals!AE500</f>
        <v>0</v>
      </c>
      <c r="AI39" s="119">
        <f>+Actuals!AF500</f>
        <v>0</v>
      </c>
      <c r="AJ39" s="118">
        <f>+Actuals!AG500</f>
        <v>0</v>
      </c>
      <c r="AK39" s="119">
        <f>+Actuals!AH500</f>
        <v>0</v>
      </c>
      <c r="AL39" s="118">
        <f>+Actuals!AI500</f>
        <v>0</v>
      </c>
      <c r="AM39" s="119">
        <f>+Actuals!AJ500</f>
        <v>0</v>
      </c>
      <c r="AN39" s="118">
        <f>+Actuals!AK500</f>
        <v>0</v>
      </c>
      <c r="AO39" s="119">
        <f>+Actuals!AL500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-77546</v>
      </c>
      <c r="E40" s="38">
        <f t="shared" si="11"/>
        <v>-188375.77</v>
      </c>
      <c r="F40" s="60">
        <f>'TIE-OUT'!P40+RECLASS!N40</f>
        <v>0</v>
      </c>
      <c r="G40" s="38">
        <f>'TIE-OUT'!Q40+RECLASS!O40</f>
        <v>0</v>
      </c>
      <c r="H40" s="118">
        <f>+Actuals!E501</f>
        <v>-77503</v>
      </c>
      <c r="I40" s="119">
        <f>+Actuals!F501</f>
        <v>-188271.31</v>
      </c>
      <c r="J40" s="118">
        <f>+Actuals!G501</f>
        <v>-43</v>
      </c>
      <c r="K40" s="119">
        <f>+Actuals!H501</f>
        <v>-104.46</v>
      </c>
      <c r="L40" s="118">
        <f>+Actuals!I501</f>
        <v>0</v>
      </c>
      <c r="M40" s="119">
        <f>+Actuals!J501</f>
        <v>0</v>
      </c>
      <c r="N40" s="118">
        <f>+Actuals!K501</f>
        <v>0</v>
      </c>
      <c r="O40" s="119">
        <f>+Actuals!L501</f>
        <v>0</v>
      </c>
      <c r="P40" s="118">
        <f>+Actuals!M501</f>
        <v>0</v>
      </c>
      <c r="Q40" s="119">
        <f>+Actuals!N501</f>
        <v>0</v>
      </c>
      <c r="R40" s="118">
        <f>+Actuals!O501</f>
        <v>0</v>
      </c>
      <c r="S40" s="119">
        <f>+Actuals!P501</f>
        <v>0</v>
      </c>
      <c r="T40" s="118">
        <f>+Actuals!Q501</f>
        <v>0</v>
      </c>
      <c r="U40" s="119">
        <f>+Actuals!R501</f>
        <v>0</v>
      </c>
      <c r="V40" s="118">
        <f>+Actuals!S501</f>
        <v>0</v>
      </c>
      <c r="W40" s="119">
        <f>+Actuals!T501</f>
        <v>0</v>
      </c>
      <c r="X40" s="118">
        <f>+Actuals!U501</f>
        <v>0</v>
      </c>
      <c r="Y40" s="119">
        <f>+Actuals!V501</f>
        <v>0</v>
      </c>
      <c r="Z40" s="118">
        <f>+Actuals!W501</f>
        <v>0</v>
      </c>
      <c r="AA40" s="119">
        <f>+Actuals!X501</f>
        <v>0</v>
      </c>
      <c r="AB40" s="118">
        <f>+Actuals!Y501</f>
        <v>0</v>
      </c>
      <c r="AC40" s="119">
        <f>+Actuals!Z501</f>
        <v>0</v>
      </c>
      <c r="AD40" s="118">
        <f>+Actuals!AA501</f>
        <v>0</v>
      </c>
      <c r="AE40" s="119">
        <f>+Actuals!AB501</f>
        <v>0</v>
      </c>
      <c r="AF40" s="118">
        <f>+Actuals!AC501</f>
        <v>0</v>
      </c>
      <c r="AG40" s="119">
        <f>+Actuals!AD501</f>
        <v>0</v>
      </c>
      <c r="AH40" s="118">
        <f>+Actuals!AE501</f>
        <v>0</v>
      </c>
      <c r="AI40" s="119">
        <f>+Actuals!AF501</f>
        <v>0</v>
      </c>
      <c r="AJ40" s="118">
        <f>+Actuals!AG501</f>
        <v>0</v>
      </c>
      <c r="AK40" s="119">
        <f>+Actuals!AH501</f>
        <v>0</v>
      </c>
      <c r="AL40" s="118">
        <f>+Actuals!AI501</f>
        <v>0</v>
      </c>
      <c r="AM40" s="119">
        <f>+Actuals!AJ501</f>
        <v>0</v>
      </c>
      <c r="AN40" s="118">
        <f>+Actuals!AK501</f>
        <v>0</v>
      </c>
      <c r="AO40" s="119">
        <f>+Actuals!AL501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'TIE-OUT'!P41+RECLASS!N41</f>
        <v>0</v>
      </c>
      <c r="G41" s="82">
        <f>'TIE-OUT'!Q41+RECLASS!O41</f>
        <v>0</v>
      </c>
      <c r="H41" s="118">
        <f>+Actuals!E502</f>
        <v>0</v>
      </c>
      <c r="I41" s="119">
        <f>+Actuals!F502</f>
        <v>0</v>
      </c>
      <c r="J41" s="118">
        <f>+Actuals!G502</f>
        <v>0</v>
      </c>
      <c r="K41" s="119">
        <f>+Actuals!H502</f>
        <v>0</v>
      </c>
      <c r="L41" s="118">
        <f>+Actuals!I502</f>
        <v>0</v>
      </c>
      <c r="M41" s="119">
        <f>+Actuals!J502</f>
        <v>0</v>
      </c>
      <c r="N41" s="118">
        <f>+Actuals!K502</f>
        <v>0</v>
      </c>
      <c r="O41" s="119">
        <f>+Actuals!L502</f>
        <v>0</v>
      </c>
      <c r="P41" s="118">
        <f>+Actuals!M502</f>
        <v>0</v>
      </c>
      <c r="Q41" s="119">
        <f>+Actuals!N502</f>
        <v>0</v>
      </c>
      <c r="R41" s="118">
        <f>+Actuals!O502</f>
        <v>0</v>
      </c>
      <c r="S41" s="119">
        <f>+Actuals!P502</f>
        <v>0</v>
      </c>
      <c r="T41" s="118">
        <f>+Actuals!Q502</f>
        <v>0</v>
      </c>
      <c r="U41" s="119">
        <f>+Actuals!R502</f>
        <v>0</v>
      </c>
      <c r="V41" s="118">
        <f>+Actuals!S502</f>
        <v>0</v>
      </c>
      <c r="W41" s="119">
        <f>+Actuals!T502</f>
        <v>0</v>
      </c>
      <c r="X41" s="118">
        <f>+Actuals!U502</f>
        <v>0</v>
      </c>
      <c r="Y41" s="119">
        <f>+Actuals!V502</f>
        <v>0</v>
      </c>
      <c r="Z41" s="118">
        <f>+Actuals!W502</f>
        <v>0</v>
      </c>
      <c r="AA41" s="119">
        <f>+Actuals!X502</f>
        <v>0</v>
      </c>
      <c r="AB41" s="118">
        <f>+Actuals!Y502</f>
        <v>0</v>
      </c>
      <c r="AC41" s="119">
        <f>+Actuals!Z502</f>
        <v>0</v>
      </c>
      <c r="AD41" s="118">
        <f>+Actuals!AA502</f>
        <v>0</v>
      </c>
      <c r="AE41" s="119">
        <f>+Actuals!AB502</f>
        <v>0</v>
      </c>
      <c r="AF41" s="118">
        <f>+Actuals!AC502</f>
        <v>0</v>
      </c>
      <c r="AG41" s="119">
        <f>+Actuals!AD502</f>
        <v>0</v>
      </c>
      <c r="AH41" s="118">
        <f>+Actuals!AE502</f>
        <v>0</v>
      </c>
      <c r="AI41" s="119">
        <f>+Actuals!AF502</f>
        <v>0</v>
      </c>
      <c r="AJ41" s="118">
        <f>+Actuals!AG502</f>
        <v>0</v>
      </c>
      <c r="AK41" s="119">
        <f>+Actuals!AH502</f>
        <v>0</v>
      </c>
      <c r="AL41" s="118">
        <f>+Actuals!AI502</f>
        <v>0</v>
      </c>
      <c r="AM41" s="119">
        <f>+Actuals!AJ502</f>
        <v>0</v>
      </c>
      <c r="AN41" s="118">
        <f>+Actuals!AK502</f>
        <v>0</v>
      </c>
      <c r="AO41" s="119">
        <f>+Actuals!AL502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-77546</v>
      </c>
      <c r="E42" s="39">
        <f t="shared" si="12"/>
        <v>-188375.77</v>
      </c>
      <c r="F42" s="61">
        <f t="shared" si="12"/>
        <v>0</v>
      </c>
      <c r="G42" s="39">
        <f t="shared" si="12"/>
        <v>0</v>
      </c>
      <c r="H42" s="61">
        <f t="shared" si="12"/>
        <v>-77503</v>
      </c>
      <c r="I42" s="39">
        <f t="shared" si="12"/>
        <v>-188271.31</v>
      </c>
      <c r="J42" s="61">
        <f t="shared" ref="J42:AO42" si="13">SUM(J40:J41)</f>
        <v>-43</v>
      </c>
      <c r="K42" s="39">
        <f t="shared" si="13"/>
        <v>-104.46</v>
      </c>
      <c r="L42" s="61">
        <f>SUM(L40:L41)</f>
        <v>0</v>
      </c>
      <c r="M42" s="39">
        <f>SUM(M40:M41)</f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-35993</v>
      </c>
      <c r="E43" s="39">
        <f t="shared" si="14"/>
        <v>-87319.559999999576</v>
      </c>
      <c r="F43" s="61">
        <f t="shared" si="14"/>
        <v>-1797081</v>
      </c>
      <c r="G43" s="39">
        <f t="shared" si="14"/>
        <v>-4352530</v>
      </c>
      <c r="H43" s="61">
        <f t="shared" si="14"/>
        <v>1719578</v>
      </c>
      <c r="I43" s="39">
        <f t="shared" si="14"/>
        <v>4164258.8800000004</v>
      </c>
      <c r="J43" s="61">
        <f t="shared" ref="J43:AO43" si="15">J42+J39</f>
        <v>852</v>
      </c>
      <c r="K43" s="39">
        <f t="shared" si="15"/>
        <v>2063.23</v>
      </c>
      <c r="L43" s="61">
        <f>L42+L39</f>
        <v>0</v>
      </c>
      <c r="M43" s="39">
        <f>M42+M39</f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40658</v>
      </c>
      <c r="U43" s="39">
        <f t="shared" si="15"/>
        <v>98888.33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'TIE-OUT'!P45+RECLASS!N45</f>
        <v>0</v>
      </c>
      <c r="G45" s="68">
        <f>'TIE-OUT'!Q45+RECLASS!O45</f>
        <v>0</v>
      </c>
      <c r="H45" s="118">
        <f>+Actuals!E503</f>
        <v>0</v>
      </c>
      <c r="I45" s="119">
        <f>+Actuals!F503</f>
        <v>0</v>
      </c>
      <c r="J45" s="118">
        <f>+Actuals!G503</f>
        <v>0</v>
      </c>
      <c r="K45" s="119">
        <f>+Actuals!H503</f>
        <v>0</v>
      </c>
      <c r="L45" s="118">
        <f>+Actuals!I503</f>
        <v>0</v>
      </c>
      <c r="M45" s="119">
        <f>+Actuals!J503</f>
        <v>0</v>
      </c>
      <c r="N45" s="118">
        <f>+Actuals!K503</f>
        <v>0</v>
      </c>
      <c r="O45" s="119">
        <f>+Actuals!L503</f>
        <v>0</v>
      </c>
      <c r="P45" s="118">
        <f>+Actuals!M503</f>
        <v>0</v>
      </c>
      <c r="Q45" s="119">
        <f>+Actuals!N503</f>
        <v>0</v>
      </c>
      <c r="R45" s="118">
        <f>+Actuals!O503</f>
        <v>0</v>
      </c>
      <c r="S45" s="119">
        <f>+Actuals!P503</f>
        <v>0</v>
      </c>
      <c r="T45" s="118">
        <f>+Actuals!Q503</f>
        <v>0</v>
      </c>
      <c r="U45" s="119">
        <f>+Actuals!R503</f>
        <v>0</v>
      </c>
      <c r="V45" s="118">
        <f>+Actuals!S503</f>
        <v>0</v>
      </c>
      <c r="W45" s="119">
        <f>+Actuals!T503</f>
        <v>0</v>
      </c>
      <c r="X45" s="118">
        <f>+Actuals!U503</f>
        <v>0</v>
      </c>
      <c r="Y45" s="119">
        <f>+Actuals!V503</f>
        <v>0</v>
      </c>
      <c r="Z45" s="118">
        <f>+Actuals!W503</f>
        <v>0</v>
      </c>
      <c r="AA45" s="119">
        <f>+Actuals!X503</f>
        <v>0</v>
      </c>
      <c r="AB45" s="118">
        <f>+Actuals!Y503</f>
        <v>0</v>
      </c>
      <c r="AC45" s="119">
        <f>+Actuals!Z503</f>
        <v>0</v>
      </c>
      <c r="AD45" s="118">
        <f>+Actuals!AA503</f>
        <v>0</v>
      </c>
      <c r="AE45" s="119">
        <f>+Actuals!AB503</f>
        <v>0</v>
      </c>
      <c r="AF45" s="118">
        <f>+Actuals!AC503</f>
        <v>0</v>
      </c>
      <c r="AG45" s="119">
        <f>+Actuals!AD503</f>
        <v>0</v>
      </c>
      <c r="AH45" s="118">
        <f>+Actuals!AE503</f>
        <v>0</v>
      </c>
      <c r="AI45" s="119">
        <f>+Actuals!AF503</f>
        <v>0</v>
      </c>
      <c r="AJ45" s="118">
        <f>+Actuals!AG503</f>
        <v>0</v>
      </c>
      <c r="AK45" s="119">
        <f>+Actuals!AH503</f>
        <v>0</v>
      </c>
      <c r="AL45" s="118">
        <f>+Actuals!AI503</f>
        <v>0</v>
      </c>
      <c r="AM45" s="119">
        <f>+Actuals!AJ503</f>
        <v>0</v>
      </c>
      <c r="AN45" s="118">
        <f>+Actuals!AK503</f>
        <v>0</v>
      </c>
      <c r="AO45" s="119">
        <f>+Actuals!AL503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'TIE-OUT'!P47+RECLASS!N47</f>
        <v>0</v>
      </c>
      <c r="G47" s="38">
        <f>'TIE-OUT'!Q47+RECLASS!O47</f>
        <v>0</v>
      </c>
      <c r="H47" s="118">
        <f>+Actuals!E504</f>
        <v>0</v>
      </c>
      <c r="I47" s="119">
        <f>+Actuals!F504</f>
        <v>0</v>
      </c>
      <c r="J47" s="118">
        <f>+Actuals!G504</f>
        <v>0</v>
      </c>
      <c r="K47" s="119">
        <f>+Actuals!H504</f>
        <v>0</v>
      </c>
      <c r="L47" s="118">
        <f>+Actuals!I504</f>
        <v>0</v>
      </c>
      <c r="M47" s="119">
        <f>+Actuals!J504</f>
        <v>0</v>
      </c>
      <c r="N47" s="118">
        <f>+Actuals!K504</f>
        <v>0</v>
      </c>
      <c r="O47" s="119">
        <f>+Actuals!L504</f>
        <v>0</v>
      </c>
      <c r="P47" s="118">
        <f>+Actuals!M504</f>
        <v>0</v>
      </c>
      <c r="Q47" s="119">
        <f>+Actuals!N504</f>
        <v>0</v>
      </c>
      <c r="R47" s="118">
        <f>+Actuals!O504</f>
        <v>0</v>
      </c>
      <c r="S47" s="119">
        <f>+Actuals!P504</f>
        <v>0</v>
      </c>
      <c r="T47" s="118">
        <f>+Actuals!Q504</f>
        <v>0</v>
      </c>
      <c r="U47" s="119">
        <f>+Actuals!R504</f>
        <v>0</v>
      </c>
      <c r="V47" s="118">
        <f>+Actuals!S504</f>
        <v>0</v>
      </c>
      <c r="W47" s="119">
        <f>+Actuals!T504</f>
        <v>0</v>
      </c>
      <c r="X47" s="118">
        <f>+Actuals!U504</f>
        <v>0</v>
      </c>
      <c r="Y47" s="119">
        <f>+Actuals!V504</f>
        <v>0</v>
      </c>
      <c r="Z47" s="118">
        <f>+Actuals!W504</f>
        <v>0</v>
      </c>
      <c r="AA47" s="119">
        <f>+Actuals!X504</f>
        <v>0</v>
      </c>
      <c r="AB47" s="118">
        <f>+Actuals!Y504</f>
        <v>0</v>
      </c>
      <c r="AC47" s="119">
        <f>+Actuals!Z504</f>
        <v>0</v>
      </c>
      <c r="AD47" s="118">
        <f>+Actuals!AA504</f>
        <v>0</v>
      </c>
      <c r="AE47" s="119">
        <f>+Actuals!AB504</f>
        <v>0</v>
      </c>
      <c r="AF47" s="118">
        <f>+Actuals!AC504</f>
        <v>0</v>
      </c>
      <c r="AG47" s="119">
        <f>+Actuals!AD504</f>
        <v>0</v>
      </c>
      <c r="AH47" s="118">
        <f>+Actuals!AE504</f>
        <v>0</v>
      </c>
      <c r="AI47" s="119">
        <f>+Actuals!AF504</f>
        <v>0</v>
      </c>
      <c r="AJ47" s="118">
        <f>+Actuals!AG504</f>
        <v>0</v>
      </c>
      <c r="AK47" s="119">
        <f>+Actuals!AH504</f>
        <v>0</v>
      </c>
      <c r="AL47" s="118">
        <f>+Actuals!AI504</f>
        <v>0</v>
      </c>
      <c r="AM47" s="119">
        <f>+Actuals!AJ504</f>
        <v>0</v>
      </c>
      <c r="AN47" s="118">
        <f>+Actuals!AK504</f>
        <v>0</v>
      </c>
      <c r="AO47" s="119">
        <f>+Actuals!AL504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-165461</v>
      </c>
      <c r="E49" s="38">
        <f>SUM(G49,I49,K49,M49,O49,Q49,S49,U49,W49,Y49,AA49,AC49,AE49)</f>
        <v>-400746.54600000003</v>
      </c>
      <c r="F49" s="60">
        <f>'TIE-OUT'!P49+RECLASS!N49</f>
        <v>0</v>
      </c>
      <c r="G49" s="38">
        <f>'TIE-OUT'!Q49+RECLASS!O49</f>
        <v>0</v>
      </c>
      <c r="H49" s="118">
        <f>+Actuals!E505</f>
        <v>-162615</v>
      </c>
      <c r="I49" s="119">
        <f>+Actuals!F505</f>
        <v>-393853.53</v>
      </c>
      <c r="J49" s="118">
        <f>+Actuals!G505</f>
        <v>-2098</v>
      </c>
      <c r="K49" s="119">
        <f>+Actuals!H505</f>
        <v>-5081.3559999999707</v>
      </c>
      <c r="L49" s="118">
        <f>+Actuals!I505</f>
        <v>-2830</v>
      </c>
      <c r="M49" s="119">
        <f>+Actuals!J505</f>
        <v>-6854.26</v>
      </c>
      <c r="N49" s="118">
        <f>+Actuals!K505</f>
        <v>0</v>
      </c>
      <c r="O49" s="119">
        <f>+Actuals!L505</f>
        <v>0</v>
      </c>
      <c r="P49" s="118">
        <f>+Actuals!M505</f>
        <v>0</v>
      </c>
      <c r="Q49" s="119">
        <f>+Actuals!N505</f>
        <v>0</v>
      </c>
      <c r="R49" s="118">
        <f>+Actuals!O505</f>
        <v>0</v>
      </c>
      <c r="S49" s="119">
        <f>+Actuals!P505</f>
        <v>0</v>
      </c>
      <c r="T49" s="118">
        <v>2082</v>
      </c>
      <c r="U49" s="119">
        <v>5042.6000000000004</v>
      </c>
      <c r="V49" s="118">
        <f>+Actuals!S505</f>
        <v>0</v>
      </c>
      <c r="W49" s="119">
        <f>+Actuals!T505</f>
        <v>0</v>
      </c>
      <c r="X49" s="118">
        <f>+Actuals!U505</f>
        <v>0</v>
      </c>
      <c r="Y49" s="119">
        <f>+Actuals!V505</f>
        <v>0</v>
      </c>
      <c r="Z49" s="118">
        <f>+Actuals!W505</f>
        <v>0</v>
      </c>
      <c r="AA49" s="119">
        <f>+Actuals!X505</f>
        <v>0</v>
      </c>
      <c r="AB49" s="118">
        <f>+Actuals!Y505</f>
        <v>0</v>
      </c>
      <c r="AC49" s="119">
        <f>+Actuals!Z505</f>
        <v>0</v>
      </c>
      <c r="AD49" s="118">
        <f>+Actuals!AA505</f>
        <v>0</v>
      </c>
      <c r="AE49" s="119">
        <f>+Actuals!AB505</f>
        <v>0</v>
      </c>
      <c r="AF49" s="118">
        <f>+Actuals!AC505</f>
        <v>0</v>
      </c>
      <c r="AG49" s="119">
        <f>+Actuals!AD505</f>
        <v>0</v>
      </c>
      <c r="AH49" s="118">
        <f>+Actuals!AE505</f>
        <v>0</v>
      </c>
      <c r="AI49" s="119">
        <f>+Actuals!AF505</f>
        <v>0</v>
      </c>
      <c r="AJ49" s="118">
        <f>+Actuals!AG505</f>
        <v>0</v>
      </c>
      <c r="AK49" s="119">
        <f>+Actuals!AH505</f>
        <v>0</v>
      </c>
      <c r="AL49" s="118">
        <f>+Actuals!AI505</f>
        <v>0</v>
      </c>
      <c r="AM49" s="119">
        <f>+Actuals!AJ505</f>
        <v>0</v>
      </c>
      <c r="AN49" s="118">
        <f>+Actuals!AK505</f>
        <v>0</v>
      </c>
      <c r="AO49" s="119">
        <f>+Actuals!AL505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-336838</v>
      </c>
      <c r="E51" s="38">
        <f>SUM(G51,I51,K51,M51,O51,Q51,S51,U51,W51,Y51,AA51,AC51,AE51)</f>
        <v>-815821.63599999994</v>
      </c>
      <c r="F51" s="60">
        <f>'TIE-OUT'!P51+RECLASS!N51</f>
        <v>0</v>
      </c>
      <c r="G51" s="38">
        <f>'TIE-OUT'!Q51+RECLASS!O51</f>
        <v>0</v>
      </c>
      <c r="H51" s="118">
        <f>+Actuals!E506</f>
        <v>-331180</v>
      </c>
      <c r="I51" s="119">
        <f>+Actuals!F506</f>
        <v>-802117.96</v>
      </c>
      <c r="J51" s="118">
        <f>+Actuals!G506</f>
        <v>-5776</v>
      </c>
      <c r="K51" s="119">
        <f>+Actuals!H506</f>
        <v>-13989.472</v>
      </c>
      <c r="L51" s="118">
        <f>+Actuals!I506</f>
        <v>118</v>
      </c>
      <c r="M51" s="119">
        <f>+Actuals!J506</f>
        <v>285.79599999999999</v>
      </c>
      <c r="N51" s="118">
        <f>+Actuals!K506</f>
        <v>0</v>
      </c>
      <c r="O51" s="119">
        <f>+Actuals!L506</f>
        <v>0</v>
      </c>
      <c r="P51" s="118">
        <f>+Actuals!M506</f>
        <v>0</v>
      </c>
      <c r="Q51" s="119">
        <f>+Actuals!N506</f>
        <v>0</v>
      </c>
      <c r="R51" s="118">
        <f>+Actuals!O506</f>
        <v>0</v>
      </c>
      <c r="S51" s="119">
        <f>+Actuals!P506</f>
        <v>0</v>
      </c>
      <c r="T51" s="118">
        <f>+Actuals!Q506</f>
        <v>0</v>
      </c>
      <c r="U51" s="119">
        <f>+Actuals!R506</f>
        <v>0</v>
      </c>
      <c r="V51" s="118">
        <f>+Actuals!S506</f>
        <v>0</v>
      </c>
      <c r="W51" s="119">
        <f>+Actuals!T506</f>
        <v>0</v>
      </c>
      <c r="X51" s="118">
        <f>+Actuals!U506</f>
        <v>0</v>
      </c>
      <c r="Y51" s="119">
        <f>+Actuals!V506</f>
        <v>0</v>
      </c>
      <c r="Z51" s="118">
        <f>+Actuals!W506</f>
        <v>0</v>
      </c>
      <c r="AA51" s="119">
        <f>+Actuals!X506</f>
        <v>0</v>
      </c>
      <c r="AB51" s="118">
        <f>+Actuals!Y506</f>
        <v>0</v>
      </c>
      <c r="AC51" s="119">
        <f>+Actuals!Z506</f>
        <v>0</v>
      </c>
      <c r="AD51" s="118">
        <f>+Actuals!AA506</f>
        <v>0</v>
      </c>
      <c r="AE51" s="119">
        <f>+Actuals!AB506</f>
        <v>0</v>
      </c>
      <c r="AF51" s="118">
        <f>+Actuals!AC506</f>
        <v>0</v>
      </c>
      <c r="AG51" s="119">
        <f>+Actuals!AD506</f>
        <v>0</v>
      </c>
      <c r="AH51" s="118">
        <f>+Actuals!AE506</f>
        <v>0</v>
      </c>
      <c r="AI51" s="119">
        <f>+Actuals!AF506</f>
        <v>0</v>
      </c>
      <c r="AJ51" s="118">
        <f>+Actuals!AG506</f>
        <v>0</v>
      </c>
      <c r="AK51" s="119">
        <f>+Actuals!AH506</f>
        <v>0</v>
      </c>
      <c r="AL51" s="118">
        <f>+Actuals!AI506</f>
        <v>0</v>
      </c>
      <c r="AM51" s="119">
        <f>+Actuals!AJ506</f>
        <v>0</v>
      </c>
      <c r="AN51" s="118">
        <f>+Actuals!AK506</f>
        <v>0</v>
      </c>
      <c r="AO51" s="119">
        <f>+Actuals!AL506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-20889405</v>
      </c>
      <c r="E54" s="38">
        <f>SUM(G54,I54,K54,M54,O54,Q54,S54,U54,W54,Y54,AA54,AC54,AE54)</f>
        <v>-203271.99999999997</v>
      </c>
      <c r="F54" s="64">
        <f>'TIE-OUT'!P54+RECLASS!N54</f>
        <v>0</v>
      </c>
      <c r="G54" s="68">
        <f>'TIE-OUT'!Q54+RECLASS!O54</f>
        <v>296856</v>
      </c>
      <c r="H54" s="118">
        <f>+Actuals!E507</f>
        <v>-23086787</v>
      </c>
      <c r="I54" s="119">
        <f>+Actuals!F507</f>
        <v>-421740.94</v>
      </c>
      <c r="J54" s="118">
        <f>+Actuals!G507</f>
        <v>2621835</v>
      </c>
      <c r="K54" s="119">
        <f>+Actuals!H507</f>
        <v>-108152.11</v>
      </c>
      <c r="L54" s="118">
        <f>+Actuals!I507</f>
        <v>-501630</v>
      </c>
      <c r="M54" s="119">
        <f>+Actuals!J507</f>
        <v>29326.880000000001</v>
      </c>
      <c r="N54" s="118">
        <f>+Actuals!K507</f>
        <v>1</v>
      </c>
      <c r="O54" s="119">
        <f>+Actuals!L507</f>
        <v>665794.4</v>
      </c>
      <c r="P54" s="118">
        <f>+Actuals!M507</f>
        <v>0</v>
      </c>
      <c r="Q54" s="119">
        <v>-665834</v>
      </c>
      <c r="R54" s="118">
        <v>6227</v>
      </c>
      <c r="S54" s="119">
        <f>+Actuals!P507</f>
        <v>0</v>
      </c>
      <c r="T54" s="118">
        <v>70949</v>
      </c>
      <c r="U54" s="119">
        <v>477.77</v>
      </c>
      <c r="V54" s="118">
        <f>+Actuals!S507</f>
        <v>0</v>
      </c>
      <c r="W54" s="119">
        <f>+Actuals!T507</f>
        <v>0</v>
      </c>
      <c r="X54" s="118">
        <f>+Actuals!U507</f>
        <v>0</v>
      </c>
      <c r="Y54" s="119">
        <f>+Actuals!V507</f>
        <v>0</v>
      </c>
      <c r="Z54" s="118">
        <f>+Actuals!W507</f>
        <v>0</v>
      </c>
      <c r="AA54" s="119">
        <f>+Actuals!X507</f>
        <v>0</v>
      </c>
      <c r="AB54" s="118">
        <f>+Actuals!Y507</f>
        <v>0</v>
      </c>
      <c r="AC54" s="119">
        <f>+Actuals!Z507</f>
        <v>0</v>
      </c>
      <c r="AD54" s="118">
        <f>+Actuals!AA507</f>
        <v>0</v>
      </c>
      <c r="AE54" s="119">
        <f>+Actuals!AB507</f>
        <v>0</v>
      </c>
      <c r="AF54" s="118">
        <f>+Actuals!AC507</f>
        <v>0</v>
      </c>
      <c r="AG54" s="119">
        <f>+Actuals!AD507</f>
        <v>0</v>
      </c>
      <c r="AH54" s="118">
        <f>+Actuals!AE507</f>
        <v>0</v>
      </c>
      <c r="AI54" s="119">
        <f>+Actuals!AF507</f>
        <v>0</v>
      </c>
      <c r="AJ54" s="118">
        <f>+Actuals!AG507</f>
        <v>0</v>
      </c>
      <c r="AK54" s="119">
        <f>+Actuals!AH507</f>
        <v>0</v>
      </c>
      <c r="AL54" s="118">
        <f>+Actuals!AI507</f>
        <v>0</v>
      </c>
      <c r="AM54" s="119">
        <f>+Actuals!AJ507</f>
        <v>0</v>
      </c>
      <c r="AN54" s="118">
        <f>+Actuals!AK507</f>
        <v>0</v>
      </c>
      <c r="AO54" s="119">
        <f>+Actuals!AL507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-2313105.7199999997</v>
      </c>
      <c r="F55" s="81">
        <f>'TIE-OUT'!P55+RECLASS!N55</f>
        <v>0</v>
      </c>
      <c r="G55" s="82">
        <f>'TIE-OUT'!Q55+RECLASS!O55</f>
        <v>0</v>
      </c>
      <c r="H55" s="118">
        <f>+Actuals!E508</f>
        <v>0</v>
      </c>
      <c r="I55" s="119">
        <f>+Actuals!F508</f>
        <v>-2201051.48</v>
      </c>
      <c r="J55" s="118">
        <f>+Actuals!G508</f>
        <v>0</v>
      </c>
      <c r="K55" s="119">
        <f>+Actuals!H508</f>
        <v>-113132.38</v>
      </c>
      <c r="L55" s="118">
        <f>+Actuals!I508</f>
        <v>0</v>
      </c>
      <c r="M55" s="119">
        <f>+Actuals!J508</f>
        <v>1078.6400000000001</v>
      </c>
      <c r="N55" s="118">
        <f>+Actuals!K508</f>
        <v>0</v>
      </c>
      <c r="O55" s="119">
        <f>+Actuals!L508</f>
        <v>-0.5</v>
      </c>
      <c r="P55" s="118">
        <f>+Actuals!M508</f>
        <v>0</v>
      </c>
      <c r="Q55" s="119">
        <f>+Actuals!N508</f>
        <v>0</v>
      </c>
      <c r="R55" s="118">
        <f>+Actuals!O508</f>
        <v>0</v>
      </c>
      <c r="S55" s="119">
        <f>+Actuals!P508</f>
        <v>0</v>
      </c>
      <c r="T55" s="118">
        <f>+Actuals!Q508</f>
        <v>0</v>
      </c>
      <c r="U55" s="119">
        <f>+Actuals!R508</f>
        <v>0</v>
      </c>
      <c r="V55" s="118">
        <f>+Actuals!S508</f>
        <v>0</v>
      </c>
      <c r="W55" s="119">
        <f>+Actuals!T508</f>
        <v>0</v>
      </c>
      <c r="X55" s="118">
        <f>+Actuals!U508</f>
        <v>0</v>
      </c>
      <c r="Y55" s="119">
        <f>+Actuals!V508</f>
        <v>0</v>
      </c>
      <c r="Z55" s="118">
        <f>+Actuals!W508</f>
        <v>0</v>
      </c>
      <c r="AA55" s="119">
        <f>+Actuals!X508</f>
        <v>0</v>
      </c>
      <c r="AB55" s="118">
        <f>+Actuals!Y508</f>
        <v>0</v>
      </c>
      <c r="AC55" s="119">
        <f>+Actuals!Z508</f>
        <v>0</v>
      </c>
      <c r="AD55" s="118">
        <f>+Actuals!AA508</f>
        <v>0</v>
      </c>
      <c r="AE55" s="119">
        <f>+Actuals!AB508</f>
        <v>0</v>
      </c>
      <c r="AF55" s="118">
        <f>+Actuals!AC508</f>
        <v>0</v>
      </c>
      <c r="AG55" s="119">
        <f>+Actuals!AD508</f>
        <v>0</v>
      </c>
      <c r="AH55" s="118">
        <f>+Actuals!AE508</f>
        <v>0</v>
      </c>
      <c r="AI55" s="119">
        <f>+Actuals!AF508</f>
        <v>0</v>
      </c>
      <c r="AJ55" s="118">
        <f>+Actuals!AG508</f>
        <v>0</v>
      </c>
      <c r="AK55" s="119">
        <f>+Actuals!AH508</f>
        <v>0</v>
      </c>
      <c r="AL55" s="118">
        <f>+Actuals!AI508</f>
        <v>0</v>
      </c>
      <c r="AM55" s="119">
        <f>+Actuals!AJ508</f>
        <v>0</v>
      </c>
      <c r="AN55" s="118">
        <f>+Actuals!AK508</f>
        <v>0</v>
      </c>
      <c r="AO55" s="119">
        <f>+Actuals!AL508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-20889405</v>
      </c>
      <c r="E56" s="39">
        <f t="shared" si="16"/>
        <v>-2516377.7199999997</v>
      </c>
      <c r="F56" s="61">
        <f t="shared" si="16"/>
        <v>0</v>
      </c>
      <c r="G56" s="39">
        <f t="shared" si="16"/>
        <v>296856</v>
      </c>
      <c r="H56" s="61">
        <f t="shared" si="16"/>
        <v>-23086787</v>
      </c>
      <c r="I56" s="39">
        <f t="shared" si="16"/>
        <v>-2622792.42</v>
      </c>
      <c r="J56" s="61">
        <f t="shared" ref="J56:AO56" si="17">SUM(J54:J55)</f>
        <v>2621835</v>
      </c>
      <c r="K56" s="39">
        <f t="shared" si="17"/>
        <v>-221284.49</v>
      </c>
      <c r="L56" s="61">
        <f>SUM(L54:L55)</f>
        <v>-501630</v>
      </c>
      <c r="M56" s="39">
        <f>SUM(M54:M55)</f>
        <v>30405.52</v>
      </c>
      <c r="N56" s="61">
        <f t="shared" si="17"/>
        <v>1</v>
      </c>
      <c r="O56" s="39">
        <f t="shared" si="17"/>
        <v>665793.9</v>
      </c>
      <c r="P56" s="61">
        <f t="shared" si="17"/>
        <v>0</v>
      </c>
      <c r="Q56" s="39">
        <f t="shared" si="17"/>
        <v>-665834</v>
      </c>
      <c r="R56" s="61">
        <f t="shared" si="17"/>
        <v>6227</v>
      </c>
      <c r="S56" s="39">
        <f t="shared" si="17"/>
        <v>0</v>
      </c>
      <c r="T56" s="61">
        <f t="shared" si="17"/>
        <v>70949</v>
      </c>
      <c r="U56" s="39">
        <f t="shared" si="17"/>
        <v>477.77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'TIE-OUT'!P59+RECLASS!N59</f>
        <v>0</v>
      </c>
      <c r="G59" s="68">
        <f>'TIE-OUT'!Q59+RECLASS!O59</f>
        <v>0</v>
      </c>
      <c r="H59" s="118">
        <f>+Actuals!E509</f>
        <v>0</v>
      </c>
      <c r="I59" s="119">
        <f>+Actuals!F509</f>
        <v>0</v>
      </c>
      <c r="J59" s="118">
        <f>+Actuals!G509</f>
        <v>0</v>
      </c>
      <c r="K59" s="119">
        <f>+Actuals!H509</f>
        <v>0</v>
      </c>
      <c r="L59" s="118">
        <f>+Actuals!I509</f>
        <v>0</v>
      </c>
      <c r="M59" s="119">
        <f>+Actuals!J509</f>
        <v>0</v>
      </c>
      <c r="N59" s="118">
        <f>+Actuals!K509</f>
        <v>0</v>
      </c>
      <c r="O59" s="119">
        <f>+Actuals!L509</f>
        <v>0</v>
      </c>
      <c r="P59" s="118">
        <f>+Actuals!M509</f>
        <v>0</v>
      </c>
      <c r="Q59" s="119">
        <f>+Actuals!N509</f>
        <v>0</v>
      </c>
      <c r="R59" s="118">
        <f>+Actuals!O509</f>
        <v>0</v>
      </c>
      <c r="S59" s="119">
        <f>+Actuals!P509</f>
        <v>0</v>
      </c>
      <c r="T59" s="118">
        <f>+Actuals!Q509</f>
        <v>0</v>
      </c>
      <c r="U59" s="119">
        <f>+Actuals!R509</f>
        <v>0</v>
      </c>
      <c r="V59" s="118">
        <f>+Actuals!S509</f>
        <v>0</v>
      </c>
      <c r="W59" s="119">
        <f>+Actuals!T509</f>
        <v>0</v>
      </c>
      <c r="X59" s="118">
        <f>+Actuals!U509</f>
        <v>0</v>
      </c>
      <c r="Y59" s="119">
        <f>+Actuals!V509</f>
        <v>0</v>
      </c>
      <c r="Z59" s="118">
        <f>+Actuals!W509</f>
        <v>0</v>
      </c>
      <c r="AA59" s="119">
        <f>+Actuals!X509</f>
        <v>0</v>
      </c>
      <c r="AB59" s="118">
        <f>+Actuals!Y509</f>
        <v>0</v>
      </c>
      <c r="AC59" s="119">
        <f>+Actuals!Z509</f>
        <v>0</v>
      </c>
      <c r="AD59" s="118">
        <f>+Actuals!AA509</f>
        <v>0</v>
      </c>
      <c r="AE59" s="119">
        <f>+Actuals!AB509</f>
        <v>0</v>
      </c>
      <c r="AF59" s="118">
        <f>+Actuals!AC509</f>
        <v>0</v>
      </c>
      <c r="AG59" s="119">
        <f>+Actuals!AD509</f>
        <v>0</v>
      </c>
      <c r="AH59" s="118">
        <f>+Actuals!AE509</f>
        <v>0</v>
      </c>
      <c r="AI59" s="119">
        <f>+Actuals!AF509</f>
        <v>0</v>
      </c>
      <c r="AJ59" s="118">
        <f>+Actuals!AG509</f>
        <v>0</v>
      </c>
      <c r="AK59" s="119">
        <f>+Actuals!AH509</f>
        <v>0</v>
      </c>
      <c r="AL59" s="118">
        <f>+Actuals!AI509</f>
        <v>0</v>
      </c>
      <c r="AM59" s="119">
        <f>+Actuals!AJ509</f>
        <v>0</v>
      </c>
      <c r="AN59" s="118">
        <f>+Actuals!AK509</f>
        <v>0</v>
      </c>
      <c r="AO59" s="119">
        <f>+Actuals!AL509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'TIE-OUT'!P60+RECLASS!N60</f>
        <v>0</v>
      </c>
      <c r="G60" s="82">
        <f>'TIE-OUT'!Q60+RECLASS!O60</f>
        <v>0</v>
      </c>
      <c r="H60" s="118">
        <f>+Actuals!E510</f>
        <v>0</v>
      </c>
      <c r="I60" s="119">
        <f>+Actuals!F510</f>
        <v>0</v>
      </c>
      <c r="J60" s="118">
        <f>+Actuals!G510</f>
        <v>0</v>
      </c>
      <c r="K60" s="119">
        <f>+Actuals!H510</f>
        <v>0</v>
      </c>
      <c r="L60" s="118">
        <f>+Actuals!I510</f>
        <v>0</v>
      </c>
      <c r="M60" s="119">
        <f>+Actuals!J510</f>
        <v>0</v>
      </c>
      <c r="N60" s="118">
        <f>+Actuals!K510</f>
        <v>0</v>
      </c>
      <c r="O60" s="119">
        <f>+Actuals!L510</f>
        <v>0</v>
      </c>
      <c r="P60" s="118">
        <f>+Actuals!M510</f>
        <v>0</v>
      </c>
      <c r="Q60" s="119">
        <f>+Actuals!N510</f>
        <v>0</v>
      </c>
      <c r="R60" s="118">
        <f>+Actuals!O510</f>
        <v>0</v>
      </c>
      <c r="S60" s="119">
        <f>+Actuals!P510</f>
        <v>0</v>
      </c>
      <c r="T60" s="118">
        <f>+Actuals!Q510</f>
        <v>0</v>
      </c>
      <c r="U60" s="119">
        <f>+Actuals!R510</f>
        <v>0</v>
      </c>
      <c r="V60" s="118">
        <f>+Actuals!S510</f>
        <v>0</v>
      </c>
      <c r="W60" s="119">
        <f>+Actuals!T510</f>
        <v>0</v>
      </c>
      <c r="X60" s="118">
        <f>+Actuals!U510</f>
        <v>0</v>
      </c>
      <c r="Y60" s="119">
        <f>+Actuals!V510</f>
        <v>0</v>
      </c>
      <c r="Z60" s="118">
        <f>+Actuals!W510</f>
        <v>0</v>
      </c>
      <c r="AA60" s="119">
        <f>+Actuals!X510</f>
        <v>0</v>
      </c>
      <c r="AB60" s="118">
        <f>+Actuals!Y510</f>
        <v>0</v>
      </c>
      <c r="AC60" s="119">
        <f>+Actuals!Z510</f>
        <v>0</v>
      </c>
      <c r="AD60" s="118">
        <f>+Actuals!AA510</f>
        <v>0</v>
      </c>
      <c r="AE60" s="119">
        <f>+Actuals!AB510</f>
        <v>0</v>
      </c>
      <c r="AF60" s="118">
        <f>+Actuals!AC510</f>
        <v>0</v>
      </c>
      <c r="AG60" s="119">
        <f>+Actuals!AD510</f>
        <v>0</v>
      </c>
      <c r="AH60" s="118">
        <f>+Actuals!AE510</f>
        <v>0</v>
      </c>
      <c r="AI60" s="119">
        <f>+Actuals!AF510</f>
        <v>0</v>
      </c>
      <c r="AJ60" s="118">
        <f>+Actuals!AG510</f>
        <v>0</v>
      </c>
      <c r="AK60" s="119">
        <f>+Actuals!AH510</f>
        <v>0</v>
      </c>
      <c r="AL60" s="118">
        <f>+Actuals!AI510</f>
        <v>0</v>
      </c>
      <c r="AM60" s="119">
        <f>+Actuals!AJ510</f>
        <v>0</v>
      </c>
      <c r="AN60" s="118">
        <f>+Actuals!AK510</f>
        <v>0</v>
      </c>
      <c r="AO60" s="119">
        <f>+Actuals!AL510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>SUM(L59:L60)</f>
        <v>0</v>
      </c>
      <c r="M61" s="39">
        <f>SUM(M59:M60)</f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'TIE-OUT'!P64+RECLASS!N64</f>
        <v>0</v>
      </c>
      <c r="G64" s="68">
        <f>'TIE-OUT'!Q64+RECLASS!O64</f>
        <v>0</v>
      </c>
      <c r="H64" s="118">
        <f>+Actuals!E511</f>
        <v>0</v>
      </c>
      <c r="I64" s="119">
        <f>+Actuals!F511</f>
        <v>0</v>
      </c>
      <c r="J64" s="118">
        <f>+Actuals!G511</f>
        <v>0</v>
      </c>
      <c r="K64" s="119">
        <f>+Actuals!H511</f>
        <v>0</v>
      </c>
      <c r="L64" s="118">
        <f>+Actuals!I511</f>
        <v>0</v>
      </c>
      <c r="M64" s="119">
        <f>+Actuals!J511</f>
        <v>0</v>
      </c>
      <c r="N64" s="118">
        <f>+Actuals!K511</f>
        <v>0</v>
      </c>
      <c r="O64" s="119">
        <f>+Actuals!L511</f>
        <v>0</v>
      </c>
      <c r="P64" s="118">
        <f>+Actuals!M511</f>
        <v>0</v>
      </c>
      <c r="Q64" s="119">
        <f>+Actuals!N511</f>
        <v>0</v>
      </c>
      <c r="R64" s="118">
        <f>+Actuals!O511</f>
        <v>0</v>
      </c>
      <c r="S64" s="119">
        <f>+Actuals!P511</f>
        <v>0</v>
      </c>
      <c r="T64" s="118">
        <f>+Actuals!Q511</f>
        <v>0</v>
      </c>
      <c r="U64" s="119">
        <f>+Actuals!R511</f>
        <v>0</v>
      </c>
      <c r="V64" s="118">
        <f>+Actuals!S511</f>
        <v>0</v>
      </c>
      <c r="W64" s="119">
        <f>+Actuals!T511</f>
        <v>0</v>
      </c>
      <c r="X64" s="118">
        <f>+Actuals!U511</f>
        <v>0</v>
      </c>
      <c r="Y64" s="119">
        <f>+Actuals!V511</f>
        <v>0</v>
      </c>
      <c r="Z64" s="118">
        <f>+Actuals!W511</f>
        <v>0</v>
      </c>
      <c r="AA64" s="119">
        <f>+Actuals!X511</f>
        <v>0</v>
      </c>
      <c r="AB64" s="118">
        <f>+Actuals!Y511</f>
        <v>0</v>
      </c>
      <c r="AC64" s="119">
        <f>+Actuals!Z511</f>
        <v>0</v>
      </c>
      <c r="AD64" s="118">
        <f>+Actuals!AA511</f>
        <v>0</v>
      </c>
      <c r="AE64" s="119">
        <f>+Actuals!AB511</f>
        <v>0</v>
      </c>
      <c r="AF64" s="118">
        <f>+Actuals!AC511</f>
        <v>0</v>
      </c>
      <c r="AG64" s="119">
        <f>+Actuals!AD511</f>
        <v>0</v>
      </c>
      <c r="AH64" s="118">
        <f>+Actuals!AE511</f>
        <v>0</v>
      </c>
      <c r="AI64" s="119">
        <f>+Actuals!AF511</f>
        <v>0</v>
      </c>
      <c r="AJ64" s="118">
        <f>+Actuals!AG511</f>
        <v>0</v>
      </c>
      <c r="AK64" s="119">
        <f>+Actuals!AH511</f>
        <v>0</v>
      </c>
      <c r="AL64" s="118">
        <f>+Actuals!AI511</f>
        <v>0</v>
      </c>
      <c r="AM64" s="119">
        <f>+Actuals!AJ511</f>
        <v>0</v>
      </c>
      <c r="AN64" s="118">
        <f>+Actuals!AK511</f>
        <v>0</v>
      </c>
      <c r="AO64" s="119">
        <f>+Actuals!AL511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'TIE-OUT'!P65+RECLASS!N65</f>
        <v>0</v>
      </c>
      <c r="G65" s="82">
        <f>'TIE-OUT'!Q65+RECLASS!O65</f>
        <v>0</v>
      </c>
      <c r="H65" s="118">
        <f>+Actuals!E512</f>
        <v>0</v>
      </c>
      <c r="I65" s="119">
        <f>+Actuals!F512</f>
        <v>0</v>
      </c>
      <c r="J65" s="118">
        <f>+Actuals!G512</f>
        <v>0</v>
      </c>
      <c r="K65" s="119">
        <f>+Actuals!H512</f>
        <v>0</v>
      </c>
      <c r="L65" s="118">
        <f>+Actuals!I512</f>
        <v>0</v>
      </c>
      <c r="M65" s="119">
        <f>+Actuals!J512</f>
        <v>0</v>
      </c>
      <c r="N65" s="118">
        <f>+Actuals!K512</f>
        <v>0</v>
      </c>
      <c r="O65" s="119">
        <f>+Actuals!L512</f>
        <v>0</v>
      </c>
      <c r="P65" s="118">
        <f>+Actuals!M512</f>
        <v>0</v>
      </c>
      <c r="Q65" s="119">
        <f>+Actuals!N512</f>
        <v>0</v>
      </c>
      <c r="R65" s="118">
        <f>+Actuals!O512</f>
        <v>0</v>
      </c>
      <c r="S65" s="119">
        <f>+Actuals!P512</f>
        <v>0</v>
      </c>
      <c r="T65" s="118">
        <f>+Actuals!Q512</f>
        <v>0</v>
      </c>
      <c r="U65" s="119">
        <f>+Actuals!R512</f>
        <v>0</v>
      </c>
      <c r="V65" s="118">
        <f>+Actuals!S512</f>
        <v>0</v>
      </c>
      <c r="W65" s="119">
        <f>+Actuals!T512</f>
        <v>0</v>
      </c>
      <c r="X65" s="118">
        <f>+Actuals!U512</f>
        <v>0</v>
      </c>
      <c r="Y65" s="119">
        <f>+Actuals!V512</f>
        <v>0</v>
      </c>
      <c r="Z65" s="118">
        <f>+Actuals!W512</f>
        <v>0</v>
      </c>
      <c r="AA65" s="119">
        <f>+Actuals!X512</f>
        <v>0</v>
      </c>
      <c r="AB65" s="118">
        <f>+Actuals!Y512</f>
        <v>0</v>
      </c>
      <c r="AC65" s="119">
        <f>+Actuals!Z512</f>
        <v>0</v>
      </c>
      <c r="AD65" s="118">
        <f>+Actuals!AA512</f>
        <v>0</v>
      </c>
      <c r="AE65" s="119">
        <f>+Actuals!AB512</f>
        <v>0</v>
      </c>
      <c r="AF65" s="118">
        <f>+Actuals!AC512</f>
        <v>0</v>
      </c>
      <c r="AG65" s="119">
        <f>+Actuals!AD512</f>
        <v>0</v>
      </c>
      <c r="AH65" s="118">
        <f>+Actuals!AE512</f>
        <v>0</v>
      </c>
      <c r="AI65" s="119">
        <f>+Actuals!AF512</f>
        <v>0</v>
      </c>
      <c r="AJ65" s="118">
        <f>+Actuals!AG512</f>
        <v>0</v>
      </c>
      <c r="AK65" s="119">
        <f>+Actuals!AH512</f>
        <v>0</v>
      </c>
      <c r="AL65" s="118">
        <f>+Actuals!AI512</f>
        <v>0</v>
      </c>
      <c r="AM65" s="119">
        <f>+Actuals!AJ512</f>
        <v>0</v>
      </c>
      <c r="AN65" s="118">
        <f>+Actuals!AK512</f>
        <v>0</v>
      </c>
      <c r="AO65" s="119">
        <f>+Actuals!AL512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>SUM(L64:L65)</f>
        <v>0</v>
      </c>
      <c r="M66" s="39">
        <f>SUM(M64:M65)</f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4676254</v>
      </c>
      <c r="F70" s="64">
        <f>'TIE-OUT'!P70+RECLASS!N70</f>
        <v>0</v>
      </c>
      <c r="G70" s="68">
        <f>'TIE-OUT'!Q70+RECLASS!O70</f>
        <v>4676254</v>
      </c>
      <c r="H70" s="118">
        <f>+Actuals!E513</f>
        <v>0</v>
      </c>
      <c r="I70" s="119">
        <f>+Actuals!F513</f>
        <v>0</v>
      </c>
      <c r="J70" s="118">
        <f>+Actuals!G513</f>
        <v>0</v>
      </c>
      <c r="K70" s="119">
        <f>+Actuals!H513</f>
        <v>0</v>
      </c>
      <c r="L70" s="118">
        <f>+Actuals!I513</f>
        <v>0</v>
      </c>
      <c r="M70" s="119">
        <f>+Actuals!J513</f>
        <v>0</v>
      </c>
      <c r="N70" s="118">
        <f>+Actuals!K513</f>
        <v>0</v>
      </c>
      <c r="O70" s="119">
        <f>+Actuals!L513</f>
        <v>0</v>
      </c>
      <c r="P70" s="118">
        <f>+Actuals!M513</f>
        <v>0</v>
      </c>
      <c r="Q70" s="119">
        <f>+Actuals!N513</f>
        <v>0</v>
      </c>
      <c r="R70" s="118">
        <f>+Actuals!O513</f>
        <v>0</v>
      </c>
      <c r="S70" s="119">
        <f>+Actuals!P513</f>
        <v>0</v>
      </c>
      <c r="T70" s="118">
        <f>+Actuals!Q513</f>
        <v>0</v>
      </c>
      <c r="U70" s="119">
        <f>+Actuals!R513</f>
        <v>0</v>
      </c>
      <c r="V70" s="118">
        <f>+Actuals!S513</f>
        <v>0</v>
      </c>
      <c r="W70" s="119">
        <f>+Actuals!T513</f>
        <v>0</v>
      </c>
      <c r="X70" s="118">
        <f>+Actuals!U513</f>
        <v>0</v>
      </c>
      <c r="Y70" s="119">
        <f>+Actuals!V513</f>
        <v>0</v>
      </c>
      <c r="Z70" s="118">
        <f>+Actuals!W513</f>
        <v>0</v>
      </c>
      <c r="AA70" s="119">
        <f>+Actuals!X513</f>
        <v>0</v>
      </c>
      <c r="AB70" s="118">
        <f>+Actuals!Y513</f>
        <v>0</v>
      </c>
      <c r="AC70" s="119">
        <f>+Actuals!Z513</f>
        <v>0</v>
      </c>
      <c r="AD70" s="118">
        <f>+Actuals!AA513</f>
        <v>0</v>
      </c>
      <c r="AE70" s="119">
        <f>+Actuals!AB513</f>
        <v>0</v>
      </c>
      <c r="AF70" s="118">
        <f>+Actuals!AC513</f>
        <v>0</v>
      </c>
      <c r="AG70" s="119">
        <f>+Actuals!AD513</f>
        <v>0</v>
      </c>
      <c r="AH70" s="118">
        <f>+Actuals!AE513</f>
        <v>0</v>
      </c>
      <c r="AI70" s="119">
        <f>+Actuals!AF513</f>
        <v>0</v>
      </c>
      <c r="AJ70" s="118">
        <f>+Actuals!AG513</f>
        <v>0</v>
      </c>
      <c r="AK70" s="119">
        <f>+Actuals!AH513</f>
        <v>0</v>
      </c>
      <c r="AL70" s="118">
        <f>+Actuals!AI513</f>
        <v>0</v>
      </c>
      <c r="AM70" s="119">
        <f>+Actuals!AJ513</f>
        <v>0</v>
      </c>
      <c r="AN70" s="118">
        <f>+Actuals!AK513</f>
        <v>0</v>
      </c>
      <c r="AO70" s="119">
        <f>+Actuals!AL513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-2516504.2799999998</v>
      </c>
      <c r="F71" s="81">
        <f>'TIE-OUT'!P71+RECLASS!N71</f>
        <v>0</v>
      </c>
      <c r="G71" s="82">
        <f>'TIE-OUT'!Q71+RECLASS!O71</f>
        <v>-2516504.2799999998</v>
      </c>
      <c r="H71" s="118">
        <f>+Actuals!E514</f>
        <v>0</v>
      </c>
      <c r="I71" s="119">
        <f>+Actuals!F514</f>
        <v>0</v>
      </c>
      <c r="J71" s="118">
        <f>+Actuals!G514</f>
        <v>0</v>
      </c>
      <c r="K71" s="119">
        <f>+Actuals!H514</f>
        <v>0</v>
      </c>
      <c r="L71" s="118">
        <f>+Actuals!I514</f>
        <v>0</v>
      </c>
      <c r="M71" s="119">
        <f>+Actuals!J514</f>
        <v>0</v>
      </c>
      <c r="N71" s="118">
        <f>+Actuals!K514</f>
        <v>0</v>
      </c>
      <c r="O71" s="119">
        <f>+Actuals!L514</f>
        <v>0</v>
      </c>
      <c r="P71" s="118">
        <f>+Actuals!M514</f>
        <v>0</v>
      </c>
      <c r="Q71" s="119">
        <f>+Actuals!N514</f>
        <v>0</v>
      </c>
      <c r="R71" s="118">
        <f>+Actuals!O514</f>
        <v>0</v>
      </c>
      <c r="S71" s="119">
        <f>+Actuals!P514</f>
        <v>0</v>
      </c>
      <c r="T71" s="118">
        <f>+Actuals!Q514</f>
        <v>0</v>
      </c>
      <c r="U71" s="119">
        <f>+Actuals!R514</f>
        <v>0</v>
      </c>
      <c r="V71" s="118">
        <f>+Actuals!S514</f>
        <v>0</v>
      </c>
      <c r="W71" s="119">
        <f>+Actuals!T514</f>
        <v>0</v>
      </c>
      <c r="X71" s="118">
        <f>+Actuals!U514</f>
        <v>0</v>
      </c>
      <c r="Y71" s="119">
        <f>+Actuals!V514</f>
        <v>0</v>
      </c>
      <c r="Z71" s="118">
        <f>+Actuals!W514</f>
        <v>0</v>
      </c>
      <c r="AA71" s="119">
        <f>+Actuals!X514</f>
        <v>0</v>
      </c>
      <c r="AB71" s="118">
        <f>+Actuals!Y514</f>
        <v>0</v>
      </c>
      <c r="AC71" s="119">
        <f>+Actuals!Z514</f>
        <v>0</v>
      </c>
      <c r="AD71" s="118">
        <f>+Actuals!AA514</f>
        <v>0</v>
      </c>
      <c r="AE71" s="119">
        <f>+Actuals!AB514</f>
        <v>0</v>
      </c>
      <c r="AF71" s="118">
        <f>+Actuals!AC514</f>
        <v>0</v>
      </c>
      <c r="AG71" s="119">
        <f>+Actuals!AD514</f>
        <v>0</v>
      </c>
      <c r="AH71" s="118">
        <f>+Actuals!AE514</f>
        <v>0</v>
      </c>
      <c r="AI71" s="119">
        <f>+Actuals!AF514</f>
        <v>0</v>
      </c>
      <c r="AJ71" s="118">
        <f>+Actuals!AG514</f>
        <v>0</v>
      </c>
      <c r="AK71" s="119">
        <f>+Actuals!AH514</f>
        <v>0</v>
      </c>
      <c r="AL71" s="118">
        <f>+Actuals!AI514</f>
        <v>0</v>
      </c>
      <c r="AM71" s="119">
        <f>+Actuals!AJ514</f>
        <v>0</v>
      </c>
      <c r="AN71" s="118">
        <f>+Actuals!AK514</f>
        <v>0</v>
      </c>
      <c r="AO71" s="119">
        <f>+Actuals!AL514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2159749.7200000002</v>
      </c>
      <c r="F72" s="61">
        <f t="shared" si="22"/>
        <v>0</v>
      </c>
      <c r="G72" s="39">
        <f t="shared" si="22"/>
        <v>2159749.7200000002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>SUM(L70:L71)</f>
        <v>0</v>
      </c>
      <c r="M72" s="39">
        <f>SUM(M70:M71)</f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'TIE-OUT'!P73+RECLASS!N73</f>
        <v>0</v>
      </c>
      <c r="G73" s="60">
        <f>'TIE-OUT'!Q73+RECLASS!O73</f>
        <v>0</v>
      </c>
      <c r="H73" s="118">
        <f>+Actuals!E515</f>
        <v>0</v>
      </c>
      <c r="I73" s="119">
        <f>+Actuals!F515</f>
        <v>0</v>
      </c>
      <c r="J73" s="118">
        <f>+Actuals!G515</f>
        <v>0</v>
      </c>
      <c r="K73" s="119">
        <f>+Actuals!H515</f>
        <v>0</v>
      </c>
      <c r="L73" s="118">
        <f>+Actuals!I515</f>
        <v>0</v>
      </c>
      <c r="M73" s="119">
        <f>+Actuals!J515</f>
        <v>0</v>
      </c>
      <c r="N73" s="118">
        <f>+Actuals!K515</f>
        <v>0</v>
      </c>
      <c r="O73" s="119">
        <f>+Actuals!L515</f>
        <v>0</v>
      </c>
      <c r="P73" s="118">
        <f>+Actuals!M515</f>
        <v>0</v>
      </c>
      <c r="Q73" s="119">
        <f>+Actuals!N515</f>
        <v>0</v>
      </c>
      <c r="R73" s="118">
        <f>+Actuals!O515</f>
        <v>0</v>
      </c>
      <c r="S73" s="119">
        <f>+Actuals!P515</f>
        <v>0</v>
      </c>
      <c r="T73" s="118">
        <f>+Actuals!Q515</f>
        <v>0</v>
      </c>
      <c r="U73" s="119">
        <f>+Actuals!R515</f>
        <v>0</v>
      </c>
      <c r="V73" s="118">
        <f>+Actuals!S515</f>
        <v>0</v>
      </c>
      <c r="W73" s="119">
        <f>+Actuals!T515</f>
        <v>0</v>
      </c>
      <c r="X73" s="118">
        <f>+Actuals!U515</f>
        <v>0</v>
      </c>
      <c r="Y73" s="119">
        <f>+Actuals!V515</f>
        <v>0</v>
      </c>
      <c r="Z73" s="118">
        <f>+Actuals!W515</f>
        <v>0</v>
      </c>
      <c r="AA73" s="119">
        <f>+Actuals!X515</f>
        <v>0</v>
      </c>
      <c r="AB73" s="118">
        <f>+Actuals!Y515</f>
        <v>0</v>
      </c>
      <c r="AC73" s="119">
        <f>+Actuals!Z515</f>
        <v>0</v>
      </c>
      <c r="AD73" s="118">
        <f>+Actuals!AA515</f>
        <v>0</v>
      </c>
      <c r="AE73" s="119">
        <f>+Actuals!AB515</f>
        <v>0</v>
      </c>
      <c r="AF73" s="118">
        <f>+Actuals!AC515</f>
        <v>0</v>
      </c>
      <c r="AG73" s="119">
        <f>+Actuals!AD515</f>
        <v>0</v>
      </c>
      <c r="AH73" s="118">
        <f>+Actuals!AE515</f>
        <v>0</v>
      </c>
      <c r="AI73" s="119">
        <f>+Actuals!AF515</f>
        <v>0</v>
      </c>
      <c r="AJ73" s="118">
        <f>+Actuals!AG515</f>
        <v>0</v>
      </c>
      <c r="AK73" s="119">
        <f>+Actuals!AH515</f>
        <v>0</v>
      </c>
      <c r="AL73" s="118">
        <f>+Actuals!AI515</f>
        <v>0</v>
      </c>
      <c r="AM73" s="119">
        <f>+Actuals!AJ515</f>
        <v>0</v>
      </c>
      <c r="AN73" s="118">
        <f>+Actuals!AK515</f>
        <v>0</v>
      </c>
      <c r="AO73" s="119">
        <f>+Actuals!AL515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5936074.4400000004</v>
      </c>
      <c r="F74" s="60">
        <f>'TIE-OUT'!P74+RECLASS!N74</f>
        <v>0</v>
      </c>
      <c r="G74" s="60">
        <f>'TIE-OUT'!Q74+RECLASS!O74</f>
        <v>5648839.54</v>
      </c>
      <c r="H74" s="118">
        <f>+Actuals!E516</f>
        <v>0</v>
      </c>
      <c r="I74" s="119">
        <f>+Actuals!F516</f>
        <v>0</v>
      </c>
      <c r="J74" s="118">
        <f>+Actuals!G516</f>
        <v>0</v>
      </c>
      <c r="K74" s="119">
        <f>+Actuals!H516+284234.9</f>
        <v>284234.90000000002</v>
      </c>
      <c r="L74" s="118">
        <f>+Actuals!I516</f>
        <v>0</v>
      </c>
      <c r="M74" s="119">
        <f>+Actuals!J516</f>
        <v>0</v>
      </c>
      <c r="N74" s="118">
        <f>+Actuals!K516</f>
        <v>0</v>
      </c>
      <c r="O74" s="119">
        <f>+Actuals!L516</f>
        <v>0</v>
      </c>
      <c r="P74" s="118">
        <f>+Actuals!M516</f>
        <v>0</v>
      </c>
      <c r="Q74" s="119">
        <v>3000</v>
      </c>
      <c r="R74" s="118">
        <f>+Actuals!O516</f>
        <v>0</v>
      </c>
      <c r="S74" s="119">
        <f>+Actuals!P516</f>
        <v>0</v>
      </c>
      <c r="T74" s="118">
        <f>+Actuals!Q516</f>
        <v>0</v>
      </c>
      <c r="U74" s="119">
        <f>+Actuals!R516</f>
        <v>0</v>
      </c>
      <c r="V74" s="118">
        <f>+Actuals!S516</f>
        <v>0</v>
      </c>
      <c r="W74" s="119">
        <f>+Actuals!T516</f>
        <v>0</v>
      </c>
      <c r="X74" s="118">
        <f>+Actuals!U516</f>
        <v>0</v>
      </c>
      <c r="Y74" s="119">
        <f>+Actuals!V516</f>
        <v>0</v>
      </c>
      <c r="Z74" s="118">
        <f>+Actuals!W516</f>
        <v>0</v>
      </c>
      <c r="AA74" s="119">
        <f>+Actuals!X516</f>
        <v>0</v>
      </c>
      <c r="AB74" s="118">
        <f>+Actuals!Y516</f>
        <v>0</v>
      </c>
      <c r="AC74" s="119">
        <f>+Actuals!Z516</f>
        <v>0</v>
      </c>
      <c r="AD74" s="118">
        <f>+Actuals!AA516</f>
        <v>0</v>
      </c>
      <c r="AE74" s="119">
        <f>+Actuals!AB516</f>
        <v>0</v>
      </c>
      <c r="AF74" s="118">
        <f>+Actuals!AC516</f>
        <v>0</v>
      </c>
      <c r="AG74" s="119">
        <f>+Actuals!AD516</f>
        <v>0</v>
      </c>
      <c r="AH74" s="118">
        <f>+Actuals!AE516</f>
        <v>0</v>
      </c>
      <c r="AI74" s="119">
        <f>+Actuals!AF516</f>
        <v>0</v>
      </c>
      <c r="AJ74" s="118">
        <f>+Actuals!AG516</f>
        <v>0</v>
      </c>
      <c r="AK74" s="119">
        <f>+Actuals!AH516</f>
        <v>0</v>
      </c>
      <c r="AL74" s="118">
        <f>+Actuals!AI516</f>
        <v>0</v>
      </c>
      <c r="AM74" s="119">
        <f>+Actuals!AJ516</f>
        <v>0</v>
      </c>
      <c r="AN74" s="118">
        <f>+Actuals!AK516</f>
        <v>0</v>
      </c>
      <c r="AO74" s="119">
        <f>+Actuals!AL516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'TIE-OUT'!P75+RECLASS!N75</f>
        <v>0</v>
      </c>
      <c r="G75" s="60">
        <f>'TIE-OUT'!Q75+RECLASS!O75</f>
        <v>0</v>
      </c>
      <c r="H75" s="118">
        <f>+Actuals!E517</f>
        <v>0</v>
      </c>
      <c r="I75" s="119">
        <f>+Actuals!F517</f>
        <v>0</v>
      </c>
      <c r="J75" s="118">
        <f>+Actuals!G517</f>
        <v>0</v>
      </c>
      <c r="K75" s="119">
        <f>+Actuals!H517</f>
        <v>0</v>
      </c>
      <c r="L75" s="118">
        <f>+Actuals!I517</f>
        <v>0</v>
      </c>
      <c r="M75" s="119">
        <f>+Actuals!J517</f>
        <v>0</v>
      </c>
      <c r="N75" s="118">
        <f>+Actuals!K517</f>
        <v>0</v>
      </c>
      <c r="O75" s="119">
        <f>+Actuals!L517</f>
        <v>0</v>
      </c>
      <c r="P75" s="118">
        <f>+Actuals!M517</f>
        <v>0</v>
      </c>
      <c r="Q75" s="119">
        <f>+Actuals!N517</f>
        <v>0</v>
      </c>
      <c r="R75" s="118">
        <f>+Actuals!O517</f>
        <v>0</v>
      </c>
      <c r="S75" s="119">
        <f>+Actuals!P517</f>
        <v>0</v>
      </c>
      <c r="T75" s="118">
        <f>+Actuals!Q517</f>
        <v>0</v>
      </c>
      <c r="U75" s="119">
        <f>+Actuals!R517</f>
        <v>0</v>
      </c>
      <c r="V75" s="118">
        <f>+Actuals!S517</f>
        <v>0</v>
      </c>
      <c r="W75" s="119">
        <f>+Actuals!T517</f>
        <v>0</v>
      </c>
      <c r="X75" s="118">
        <f>+Actuals!U517</f>
        <v>0</v>
      </c>
      <c r="Y75" s="119">
        <f>+Actuals!V517</f>
        <v>0</v>
      </c>
      <c r="Z75" s="118">
        <f>+Actuals!W517</f>
        <v>0</v>
      </c>
      <c r="AA75" s="119">
        <f>+Actuals!X517</f>
        <v>0</v>
      </c>
      <c r="AB75" s="118">
        <f>+Actuals!Y517</f>
        <v>0</v>
      </c>
      <c r="AC75" s="119">
        <f>+Actuals!Z517</f>
        <v>0</v>
      </c>
      <c r="AD75" s="118">
        <f>+Actuals!AA517</f>
        <v>0</v>
      </c>
      <c r="AE75" s="119">
        <f>+Actuals!AB517</f>
        <v>0</v>
      </c>
      <c r="AF75" s="118">
        <f>+Actuals!AC517</f>
        <v>0</v>
      </c>
      <c r="AG75" s="119">
        <f>+Actuals!AD517</f>
        <v>0</v>
      </c>
      <c r="AH75" s="118">
        <f>+Actuals!AE517</f>
        <v>0</v>
      </c>
      <c r="AI75" s="119">
        <f>+Actuals!AF517</f>
        <v>0</v>
      </c>
      <c r="AJ75" s="118">
        <f>+Actuals!AG517</f>
        <v>0</v>
      </c>
      <c r="AK75" s="119">
        <f>+Actuals!AH517</f>
        <v>0</v>
      </c>
      <c r="AL75" s="118">
        <f>+Actuals!AI517</f>
        <v>0</v>
      </c>
      <c r="AM75" s="119">
        <f>+Actuals!AJ517</f>
        <v>0</v>
      </c>
      <c r="AN75" s="118">
        <f>+Actuals!AK517</f>
        <v>0</v>
      </c>
      <c r="AO75" s="119">
        <f>+Actuals!AL517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-26989.880000000005</v>
      </c>
      <c r="F76" s="60">
        <f>'TIE-OUT'!P76+RECLASS!N76</f>
        <v>0</v>
      </c>
      <c r="G76" s="60">
        <f>'TIE-OUT'!Q76+RECLASS!O76</f>
        <v>0</v>
      </c>
      <c r="H76" s="118">
        <f>+Actuals!E518</f>
        <v>0</v>
      </c>
      <c r="I76" s="119">
        <f>+Actuals!F518</f>
        <v>-27632.12</v>
      </c>
      <c r="J76" s="118">
        <f>+Actuals!G518</f>
        <v>0</v>
      </c>
      <c r="K76" s="119">
        <f>+Actuals!H518</f>
        <v>-36767.760000000002</v>
      </c>
      <c r="L76" s="118">
        <f>+Actuals!I518</f>
        <v>0</v>
      </c>
      <c r="M76" s="119">
        <f>+Actuals!J518</f>
        <v>0</v>
      </c>
      <c r="N76" s="118">
        <f>+Actuals!K518</f>
        <v>0</v>
      </c>
      <c r="O76" s="119">
        <f>+Actuals!L518+37410</f>
        <v>37410</v>
      </c>
      <c r="P76" s="118">
        <f>+Actuals!M518</f>
        <v>0</v>
      </c>
      <c r="Q76" s="119">
        <f>+Actuals!N518</f>
        <v>0</v>
      </c>
      <c r="R76" s="118">
        <f>+Actuals!O518</f>
        <v>0</v>
      </c>
      <c r="S76" s="119">
        <f>+Actuals!P518</f>
        <v>0</v>
      </c>
      <c r="T76" s="118">
        <f>+Actuals!Q518</f>
        <v>0</v>
      </c>
      <c r="U76" s="119">
        <f>+Actuals!R518</f>
        <v>0</v>
      </c>
      <c r="V76" s="118">
        <f>+Actuals!S518</f>
        <v>0</v>
      </c>
      <c r="W76" s="119">
        <f>+Actuals!T518</f>
        <v>0</v>
      </c>
      <c r="X76" s="118">
        <f>+Actuals!U518</f>
        <v>0</v>
      </c>
      <c r="Y76" s="119">
        <f>+Actuals!V518</f>
        <v>0</v>
      </c>
      <c r="Z76" s="118">
        <f>+Actuals!W518</f>
        <v>0</v>
      </c>
      <c r="AA76" s="119">
        <f>+Actuals!X518</f>
        <v>0</v>
      </c>
      <c r="AB76" s="118">
        <f>+Actuals!Y518</f>
        <v>0</v>
      </c>
      <c r="AC76" s="119">
        <f>+Actuals!Z518</f>
        <v>0</v>
      </c>
      <c r="AD76" s="118">
        <f>+Actuals!AA518</f>
        <v>0</v>
      </c>
      <c r="AE76" s="119">
        <f>+Actuals!AB518</f>
        <v>0</v>
      </c>
      <c r="AF76" s="118">
        <f>+Actuals!AC518</f>
        <v>0</v>
      </c>
      <c r="AG76" s="119">
        <f>+Actuals!AD518</f>
        <v>0</v>
      </c>
      <c r="AH76" s="118">
        <f>+Actuals!AE518</f>
        <v>0</v>
      </c>
      <c r="AI76" s="119">
        <f>+Actuals!AF518</f>
        <v>0</v>
      </c>
      <c r="AJ76" s="118">
        <f>+Actuals!AG518</f>
        <v>0</v>
      </c>
      <c r="AK76" s="119">
        <f>+Actuals!AH518</f>
        <v>0</v>
      </c>
      <c r="AL76" s="118">
        <f>+Actuals!AI518</f>
        <v>0</v>
      </c>
      <c r="AM76" s="119">
        <f>+Actuals!AJ518</f>
        <v>0</v>
      </c>
      <c r="AN76" s="118">
        <f>+Actuals!AK518</f>
        <v>0</v>
      </c>
      <c r="AO76" s="119">
        <f>+Actuals!AL518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'TIE-OUT'!P77+RECLASS!N77</f>
        <v>0</v>
      </c>
      <c r="G77" s="60">
        <f>'TIE-OUT'!Q77+RECLASS!O77</f>
        <v>0</v>
      </c>
      <c r="H77" s="118">
        <f>+Actuals!E519</f>
        <v>0</v>
      </c>
      <c r="I77" s="119">
        <f>+Actuals!F519</f>
        <v>0</v>
      </c>
      <c r="J77" s="118">
        <f>+Actuals!G519</f>
        <v>0</v>
      </c>
      <c r="K77" s="119">
        <f>+Actuals!H519</f>
        <v>0</v>
      </c>
      <c r="L77" s="118">
        <f>+Actuals!I519</f>
        <v>0</v>
      </c>
      <c r="M77" s="119">
        <f>+Actuals!J519</f>
        <v>0</v>
      </c>
      <c r="N77" s="118">
        <f>+Actuals!K519</f>
        <v>0</v>
      </c>
      <c r="O77" s="119">
        <f>+Actuals!L519</f>
        <v>0</v>
      </c>
      <c r="P77" s="118">
        <f>+Actuals!M519</f>
        <v>0</v>
      </c>
      <c r="Q77" s="119">
        <f>+Actuals!N519</f>
        <v>0</v>
      </c>
      <c r="R77" s="118">
        <f>+Actuals!O519</f>
        <v>0</v>
      </c>
      <c r="S77" s="119">
        <f>+Actuals!P519</f>
        <v>0</v>
      </c>
      <c r="T77" s="118">
        <f>+Actuals!Q519</f>
        <v>0</v>
      </c>
      <c r="U77" s="119">
        <f>+Actuals!R519</f>
        <v>0</v>
      </c>
      <c r="V77" s="118">
        <f>+Actuals!S519</f>
        <v>0</v>
      </c>
      <c r="W77" s="119">
        <f>+Actuals!T519</f>
        <v>0</v>
      </c>
      <c r="X77" s="118">
        <f>+Actuals!U519</f>
        <v>0</v>
      </c>
      <c r="Y77" s="119">
        <f>+Actuals!V519</f>
        <v>0</v>
      </c>
      <c r="Z77" s="118">
        <f>+Actuals!W519</f>
        <v>0</v>
      </c>
      <c r="AA77" s="119">
        <f>+Actuals!X519</f>
        <v>0</v>
      </c>
      <c r="AB77" s="118">
        <f>+Actuals!Y519</f>
        <v>0</v>
      </c>
      <c r="AC77" s="119">
        <f>+Actuals!Z519</f>
        <v>0</v>
      </c>
      <c r="AD77" s="118">
        <f>+Actuals!AA519</f>
        <v>0</v>
      </c>
      <c r="AE77" s="119">
        <f>+Actuals!AB519</f>
        <v>0</v>
      </c>
      <c r="AF77" s="118">
        <f>+Actuals!AC519</f>
        <v>0</v>
      </c>
      <c r="AG77" s="119">
        <f>+Actuals!AD519</f>
        <v>0</v>
      </c>
      <c r="AH77" s="118">
        <f>+Actuals!AE519</f>
        <v>0</v>
      </c>
      <c r="AI77" s="119">
        <f>+Actuals!AF519</f>
        <v>0</v>
      </c>
      <c r="AJ77" s="118">
        <f>+Actuals!AG519</f>
        <v>0</v>
      </c>
      <c r="AK77" s="119">
        <f>+Actuals!AH519</f>
        <v>0</v>
      </c>
      <c r="AL77" s="118">
        <f>+Actuals!AI519</f>
        <v>0</v>
      </c>
      <c r="AM77" s="119">
        <f>+Actuals!AJ519</f>
        <v>0</v>
      </c>
      <c r="AN77" s="118">
        <f>+Actuals!AK519</f>
        <v>0</v>
      </c>
      <c r="AO77" s="119">
        <f>+Actuals!AL519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'TIE-OUT'!P78+RECLASS!N78</f>
        <v>0</v>
      </c>
      <c r="G78" s="60">
        <f>'TIE-OUT'!Q78+RECLASS!O78</f>
        <v>0</v>
      </c>
      <c r="H78" s="118">
        <f>+Actuals!E520</f>
        <v>0</v>
      </c>
      <c r="I78" s="119">
        <f>+Actuals!F520</f>
        <v>0</v>
      </c>
      <c r="J78" s="118">
        <f>+Actuals!G520</f>
        <v>0</v>
      </c>
      <c r="K78" s="119">
        <f>+Actuals!H520</f>
        <v>0</v>
      </c>
      <c r="L78" s="118">
        <f>+Actuals!I520</f>
        <v>0</v>
      </c>
      <c r="M78" s="119">
        <f>+Actuals!J520</f>
        <v>0</v>
      </c>
      <c r="N78" s="118">
        <f>+Actuals!K520</f>
        <v>0</v>
      </c>
      <c r="O78" s="119">
        <f>+Actuals!L520</f>
        <v>0</v>
      </c>
      <c r="P78" s="118">
        <f>+Actuals!M520</f>
        <v>0</v>
      </c>
      <c r="Q78" s="119">
        <f>+Actuals!N520</f>
        <v>0</v>
      </c>
      <c r="R78" s="118">
        <f>+Actuals!O520</f>
        <v>0</v>
      </c>
      <c r="S78" s="119">
        <f>+Actuals!P520</f>
        <v>0</v>
      </c>
      <c r="T78" s="118">
        <f>+Actuals!Q520</f>
        <v>0</v>
      </c>
      <c r="U78" s="119">
        <f>+Actuals!R520</f>
        <v>0</v>
      </c>
      <c r="V78" s="118">
        <f>+Actuals!S520</f>
        <v>0</v>
      </c>
      <c r="W78" s="119">
        <f>+Actuals!T520</f>
        <v>0</v>
      </c>
      <c r="X78" s="118">
        <f>+Actuals!U520</f>
        <v>0</v>
      </c>
      <c r="Y78" s="119">
        <f>+Actuals!V520</f>
        <v>0</v>
      </c>
      <c r="Z78" s="118">
        <f>+Actuals!W520</f>
        <v>0</v>
      </c>
      <c r="AA78" s="119">
        <f>+Actuals!X520</f>
        <v>0</v>
      </c>
      <c r="AB78" s="118">
        <f>+Actuals!Y520</f>
        <v>0</v>
      </c>
      <c r="AC78" s="119">
        <f>+Actuals!Z520</f>
        <v>0</v>
      </c>
      <c r="AD78" s="118">
        <f>+Actuals!AA520</f>
        <v>0</v>
      </c>
      <c r="AE78" s="119">
        <f>+Actuals!AB520</f>
        <v>0</v>
      </c>
      <c r="AF78" s="118">
        <f>+Actuals!AC520</f>
        <v>0</v>
      </c>
      <c r="AG78" s="119">
        <f>+Actuals!AD520</f>
        <v>0</v>
      </c>
      <c r="AH78" s="118">
        <f>+Actuals!AE520</f>
        <v>0</v>
      </c>
      <c r="AI78" s="119">
        <f>+Actuals!AF520</f>
        <v>0</v>
      </c>
      <c r="AJ78" s="118">
        <f>+Actuals!AG520</f>
        <v>0</v>
      </c>
      <c r="AK78" s="119">
        <f>+Actuals!AH520</f>
        <v>0</v>
      </c>
      <c r="AL78" s="118">
        <f>+Actuals!AI520</f>
        <v>0</v>
      </c>
      <c r="AM78" s="119">
        <f>+Actuals!AJ520</f>
        <v>0</v>
      </c>
      <c r="AN78" s="118">
        <f>+Actuals!AK520</f>
        <v>0</v>
      </c>
      <c r="AO78" s="119">
        <f>+Actuals!AL520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'TIE-OUT'!P79+RECLASS!N79</f>
        <v>0</v>
      </c>
      <c r="G79" s="60">
        <f>'TIE-OUT'!Q79+RECLASS!O79</f>
        <v>0</v>
      </c>
      <c r="H79" s="118">
        <f>+Actuals!E521</f>
        <v>0</v>
      </c>
      <c r="I79" s="119">
        <f>+Actuals!F521</f>
        <v>0</v>
      </c>
      <c r="J79" s="118">
        <f>+Actuals!G521</f>
        <v>0</v>
      </c>
      <c r="K79" s="119">
        <f>+Actuals!H521</f>
        <v>0</v>
      </c>
      <c r="L79" s="118">
        <f>+Actuals!I521</f>
        <v>0</v>
      </c>
      <c r="M79" s="119">
        <f>+Actuals!J521</f>
        <v>0</v>
      </c>
      <c r="N79" s="118">
        <f>+Actuals!K521</f>
        <v>0</v>
      </c>
      <c r="O79" s="119">
        <f>+Actuals!L521</f>
        <v>0</v>
      </c>
      <c r="P79" s="118">
        <f>+Actuals!M521</f>
        <v>0</v>
      </c>
      <c r="Q79" s="119">
        <f>+Actuals!N521</f>
        <v>0</v>
      </c>
      <c r="R79" s="118">
        <f>+Actuals!O521</f>
        <v>0</v>
      </c>
      <c r="S79" s="119">
        <f>+Actuals!P521</f>
        <v>0</v>
      </c>
      <c r="T79" s="118">
        <f>+Actuals!Q521</f>
        <v>0</v>
      </c>
      <c r="U79" s="119">
        <f>+Actuals!R521</f>
        <v>0</v>
      </c>
      <c r="V79" s="118">
        <f>+Actuals!S521</f>
        <v>0</v>
      </c>
      <c r="W79" s="119">
        <f>+Actuals!T521</f>
        <v>0</v>
      </c>
      <c r="X79" s="118">
        <f>+Actuals!U521</f>
        <v>0</v>
      </c>
      <c r="Y79" s="119">
        <f>+Actuals!V521</f>
        <v>0</v>
      </c>
      <c r="Z79" s="118">
        <f>+Actuals!W521</f>
        <v>0</v>
      </c>
      <c r="AA79" s="119">
        <f>+Actuals!X521</f>
        <v>0</v>
      </c>
      <c r="AB79" s="118">
        <f>+Actuals!Y521</f>
        <v>0</v>
      </c>
      <c r="AC79" s="119">
        <f>+Actuals!Z521</f>
        <v>0</v>
      </c>
      <c r="AD79" s="118">
        <f>+Actuals!AA521</f>
        <v>0</v>
      </c>
      <c r="AE79" s="119">
        <f>+Actuals!AB521</f>
        <v>0</v>
      </c>
      <c r="AF79" s="118">
        <f>+Actuals!AC521</f>
        <v>0</v>
      </c>
      <c r="AG79" s="119">
        <f>+Actuals!AD521</f>
        <v>0</v>
      </c>
      <c r="AH79" s="118">
        <f>+Actuals!AE521</f>
        <v>0</v>
      </c>
      <c r="AI79" s="119">
        <f>+Actuals!AF521</f>
        <v>0</v>
      </c>
      <c r="AJ79" s="118">
        <f>+Actuals!AG521</f>
        <v>0</v>
      </c>
      <c r="AK79" s="119">
        <f>+Actuals!AH521</f>
        <v>0</v>
      </c>
      <c r="AL79" s="118">
        <f>+Actuals!AI521</f>
        <v>0</v>
      </c>
      <c r="AM79" s="119">
        <f>+Actuals!AJ521</f>
        <v>0</v>
      </c>
      <c r="AN79" s="118">
        <f>+Actuals!AK521</f>
        <v>0</v>
      </c>
      <c r="AO79" s="119">
        <f>+Actuals!AL521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'TIE-OUT'!P80+RECLASS!N80</f>
        <v>0</v>
      </c>
      <c r="G80" s="60">
        <f>'TIE-OUT'!Q80+RECLASS!O80</f>
        <v>0</v>
      </c>
      <c r="H80" s="118">
        <f>+Actuals!E522</f>
        <v>0</v>
      </c>
      <c r="I80" s="119">
        <f>+Actuals!F522</f>
        <v>0</v>
      </c>
      <c r="J80" s="118">
        <f>+Actuals!G522</f>
        <v>0</v>
      </c>
      <c r="K80" s="119">
        <f>+Actuals!H522</f>
        <v>0</v>
      </c>
      <c r="L80" s="118">
        <f>+Actuals!I522</f>
        <v>0</v>
      </c>
      <c r="M80" s="119">
        <f>+Actuals!J522</f>
        <v>0</v>
      </c>
      <c r="N80" s="118">
        <f>+Actuals!K522</f>
        <v>0</v>
      </c>
      <c r="O80" s="119">
        <f>+Actuals!L522</f>
        <v>0</v>
      </c>
      <c r="P80" s="118">
        <f>+Actuals!M522</f>
        <v>0</v>
      </c>
      <c r="Q80" s="119">
        <f>+Actuals!N522</f>
        <v>0</v>
      </c>
      <c r="R80" s="118">
        <f>+Actuals!O522</f>
        <v>0</v>
      </c>
      <c r="S80" s="119">
        <f>+Actuals!P522</f>
        <v>0</v>
      </c>
      <c r="T80" s="118">
        <f>+Actuals!Q522</f>
        <v>0</v>
      </c>
      <c r="U80" s="119">
        <f>+Actuals!R522</f>
        <v>0</v>
      </c>
      <c r="V80" s="118">
        <f>+Actuals!S522</f>
        <v>0</v>
      </c>
      <c r="W80" s="119">
        <f>+Actuals!T522</f>
        <v>0</v>
      </c>
      <c r="X80" s="118">
        <f>+Actuals!U522</f>
        <v>0</v>
      </c>
      <c r="Y80" s="119">
        <f>+Actuals!V522</f>
        <v>0</v>
      </c>
      <c r="Z80" s="118">
        <f>+Actuals!W522</f>
        <v>0</v>
      </c>
      <c r="AA80" s="119">
        <f>+Actuals!X522</f>
        <v>0</v>
      </c>
      <c r="AB80" s="118">
        <f>+Actuals!Y522</f>
        <v>0</v>
      </c>
      <c r="AC80" s="119">
        <f>+Actuals!Z522</f>
        <v>0</v>
      </c>
      <c r="AD80" s="118">
        <f>+Actuals!AA522</f>
        <v>0</v>
      </c>
      <c r="AE80" s="119">
        <f>+Actuals!AB522</f>
        <v>0</v>
      </c>
      <c r="AF80" s="118">
        <f>+Actuals!AC522</f>
        <v>0</v>
      </c>
      <c r="AG80" s="119">
        <f>+Actuals!AD522</f>
        <v>0</v>
      </c>
      <c r="AH80" s="118">
        <f>+Actuals!AE522</f>
        <v>0</v>
      </c>
      <c r="AI80" s="119">
        <f>+Actuals!AF522</f>
        <v>0</v>
      </c>
      <c r="AJ80" s="118">
        <f>+Actuals!AG522</f>
        <v>0</v>
      </c>
      <c r="AK80" s="119">
        <f>+Actuals!AH522</f>
        <v>0</v>
      </c>
      <c r="AL80" s="118">
        <f>+Actuals!AI522</f>
        <v>0</v>
      </c>
      <c r="AM80" s="119">
        <f>+Actuals!AJ522</f>
        <v>0</v>
      </c>
      <c r="AN80" s="118">
        <f>+Actuals!AK522</f>
        <v>0</v>
      </c>
      <c r="AO80" s="119">
        <f>+Actuals!AL522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-1675.1400000000003</v>
      </c>
      <c r="F81" s="60">
        <f>'TIE-OUT'!P81+RECLASS!N81</f>
        <v>0</v>
      </c>
      <c r="G81" s="60">
        <f>'TIE-OUT'!Q81+RECLASS!O81</f>
        <v>0</v>
      </c>
      <c r="H81" s="118">
        <f>+Actuals!E523</f>
        <v>0</v>
      </c>
      <c r="I81" s="119">
        <f>+Actuals!F523</f>
        <v>7142.86</v>
      </c>
      <c r="J81" s="118">
        <f>+Actuals!G523</f>
        <v>0</v>
      </c>
      <c r="K81" s="119">
        <f>+Actuals!H523</f>
        <v>-8818</v>
      </c>
      <c r="L81" s="118">
        <f>+Actuals!I523</f>
        <v>0</v>
      </c>
      <c r="M81" s="119">
        <f>+Actuals!J523</f>
        <v>0</v>
      </c>
      <c r="N81" s="118">
        <f>+Actuals!K523</f>
        <v>0</v>
      </c>
      <c r="O81" s="119">
        <f>+Actuals!L523</f>
        <v>0</v>
      </c>
      <c r="P81" s="118">
        <f>+Actuals!M523</f>
        <v>0</v>
      </c>
      <c r="Q81" s="119">
        <f>+Actuals!N523</f>
        <v>0</v>
      </c>
      <c r="R81" s="118">
        <f>+Actuals!O523</f>
        <v>0</v>
      </c>
      <c r="S81" s="119">
        <f>+Actuals!P523</f>
        <v>0</v>
      </c>
      <c r="T81" s="118">
        <f>+Actuals!Q523</f>
        <v>0</v>
      </c>
      <c r="U81" s="119">
        <f>+Actuals!R523</f>
        <v>0</v>
      </c>
      <c r="V81" s="118">
        <f>+Actuals!S523</f>
        <v>0</v>
      </c>
      <c r="W81" s="119">
        <f>+Actuals!T523</f>
        <v>0</v>
      </c>
      <c r="X81" s="118">
        <f>+Actuals!U523</f>
        <v>0</v>
      </c>
      <c r="Y81" s="119">
        <f>+Actuals!V523</f>
        <v>0</v>
      </c>
      <c r="Z81" s="118">
        <f>+Actuals!W523</f>
        <v>0</v>
      </c>
      <c r="AA81" s="119">
        <f>+Actuals!X523</f>
        <v>0</v>
      </c>
      <c r="AB81" s="118">
        <f>+Actuals!Y523</f>
        <v>0</v>
      </c>
      <c r="AC81" s="119">
        <f>+Actuals!Z523</f>
        <v>0</v>
      </c>
      <c r="AD81" s="118">
        <f>+Actuals!AA523</f>
        <v>0</v>
      </c>
      <c r="AE81" s="119">
        <f>+Actuals!AB523</f>
        <v>0</v>
      </c>
      <c r="AF81" s="118">
        <f>+Actuals!AC523</f>
        <v>0</v>
      </c>
      <c r="AG81" s="119">
        <f>+Actuals!AD523</f>
        <v>0</v>
      </c>
      <c r="AH81" s="118">
        <f>+Actuals!AE523</f>
        <v>0</v>
      </c>
      <c r="AI81" s="119">
        <f>+Actuals!AF523</f>
        <v>0</v>
      </c>
      <c r="AJ81" s="118">
        <f>+Actuals!AG523</f>
        <v>0</v>
      </c>
      <c r="AK81" s="119">
        <f>+Actuals!AH523</f>
        <v>0</v>
      </c>
      <c r="AL81" s="118">
        <f>+Actuals!AI523</f>
        <v>0</v>
      </c>
      <c r="AM81" s="119">
        <f>+Actuals!AJ523</f>
        <v>0</v>
      </c>
      <c r="AN81" s="118">
        <f>+Actuals!AK523</f>
        <v>0</v>
      </c>
      <c r="AO81" s="119">
        <f>+Actuals!AL523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7549883.7180000199</v>
      </c>
      <c r="F82" s="91">
        <f>F16+F24+F29+F36+F43+F45+F47+F49</f>
        <v>0</v>
      </c>
      <c r="G82" s="92">
        <f>SUM(G72:G81)+G16+G24+G29+G36+G43+G45+G47+G49+G51+G56+G61+G66</f>
        <v>17029229.420000002</v>
      </c>
      <c r="H82" s="91">
        <f>H16+H24+H29+H36+H43+H45+H47+H49</f>
        <v>0</v>
      </c>
      <c r="I82" s="92">
        <f>SUM(I72:I81)+I16+I24+I29+I36+I43+I45+I47+I49+I51+I56+I61+I66</f>
        <v>-5323509.5740000261</v>
      </c>
      <c r="J82" s="91">
        <f>J16+J24+J29+J36+J43+J45+J47+J49</f>
        <v>0</v>
      </c>
      <c r="K82" s="137">
        <f>SUM(K72:K81)+K16+K24+K29+K36+K43+K45+K47+K49+K51+K56+K61+K66</f>
        <v>-462438.9659999999</v>
      </c>
      <c r="L82" s="91">
        <f>L16+L24+L29+L36+L43+L45+L47+L49</f>
        <v>0</v>
      </c>
      <c r="M82" s="137">
        <f>SUM(M72:M81)+M16+M24+M29+M36+M43+M45+M47+M49+M51+M56+M61+M66</f>
        <v>-130367.79199999997</v>
      </c>
      <c r="N82" s="91">
        <f>N16+N24+N29+N36+N43+N45+N47+N49</f>
        <v>0</v>
      </c>
      <c r="O82" s="92">
        <f>SUM(O72:O81)+O16+O24+O29+O36+O43+O45+O47+O49+O51+O56+O61+O66</f>
        <v>81186.850000003004</v>
      </c>
      <c r="P82" s="91">
        <f>P16+P24+P29+P36+P43+P45+P47+P49</f>
        <v>0</v>
      </c>
      <c r="Q82" s="92">
        <f>SUM(Q72:Q81)+Q16+Q24+Q29+Q36+Q43+Q45+Q47+Q49+Q51+Q56+Q61+Q66</f>
        <v>-3722079.4</v>
      </c>
      <c r="R82" s="91">
        <f>R16+R24+R29+R36+R43+R45+R47+R49</f>
        <v>0</v>
      </c>
      <c r="S82" s="92">
        <f>SUM(S72:S81)+S16+S24+S29+S36+S43+S45+S47+S49+S51+S56+S61+S66</f>
        <v>-21502.920000000002</v>
      </c>
      <c r="T82" s="91">
        <f>T16+T24+T29+T36+T43+T45+T47+T49</f>
        <v>0</v>
      </c>
      <c r="U82" s="92">
        <f>SUM(U72:U81)+U16+U24+U29+U36+U43+U45+U47+U49+U51+U56+U61+U66</f>
        <v>99366.1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179"/>
  <sheetViews>
    <sheetView zoomScale="75" workbookViewId="0">
      <pane xSplit="3" ySplit="9" topLeftCell="M50" activePane="bottomRight" state="frozen"/>
      <selection activeCell="T9" sqref="T9"/>
      <selection pane="topRight" activeCell="T9" sqref="T9"/>
      <selection pane="bottomLeft" activeCell="T9" sqref="T9"/>
      <selection pane="bottomRight" activeCell="T84" sqref="T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1" width="15.42578125" customWidth="1"/>
    <col min="22" max="41" width="15.42578125" hidden="1" customWidth="1"/>
    <col min="42" max="6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198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">
        <v>221</v>
      </c>
      <c r="M8" s="27"/>
      <c r="N8" s="26" t="s">
        <v>222</v>
      </c>
      <c r="O8" s="27"/>
      <c r="P8" s="26" t="s">
        <v>223</v>
      </c>
      <c r="Q8" s="27"/>
      <c r="R8" s="26" t="s">
        <v>224</v>
      </c>
      <c r="S8" s="27"/>
      <c r="T8" s="26" t="s">
        <v>225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3815603</v>
      </c>
      <c r="E11" s="38">
        <f>SUM(G11,I11,K11,M11,O11,Q11,S11,U11,W11,Y11,AA11,AC11,AE11)</f>
        <v>8920486.2300000004</v>
      </c>
      <c r="F11" s="60">
        <f>'TIE-OUT'!R11+RECLASS!P11</f>
        <v>0</v>
      </c>
      <c r="G11" s="38">
        <f>'TIE-OUT'!S11+RECLASS!Q11</f>
        <v>0</v>
      </c>
      <c r="H11" s="118">
        <f>+Actuals!E204</f>
        <v>3838346</v>
      </c>
      <c r="I11" s="119">
        <f>+Actuals!F204</f>
        <v>8965830.7699999996</v>
      </c>
      <c r="J11" s="118">
        <f>+Actuals!G204</f>
        <v>-18713</v>
      </c>
      <c r="K11" s="119">
        <f>+Actuals!H204</f>
        <v>-35573.589999999997</v>
      </c>
      <c r="L11" s="118">
        <f>+Actuals!I204</f>
        <v>-2997</v>
      </c>
      <c r="M11" s="119">
        <f>+Actuals!J204</f>
        <v>-7472.53</v>
      </c>
      <c r="N11" s="118">
        <f>+Actuals!K204</f>
        <v>0</v>
      </c>
      <c r="O11" s="119">
        <f>+Actuals!L204</f>
        <v>0</v>
      </c>
      <c r="P11" s="118">
        <f>+Actuals!M204</f>
        <v>0</v>
      </c>
      <c r="Q11" s="119">
        <f>+Actuals!N204</f>
        <v>0</v>
      </c>
      <c r="R11" s="118">
        <f>+Actuals!O204</f>
        <v>0</v>
      </c>
      <c r="S11" s="119">
        <f>+Actuals!P204</f>
        <v>0</v>
      </c>
      <c r="T11" s="118">
        <v>-1033</v>
      </c>
      <c r="U11" s="119">
        <v>-2298.42</v>
      </c>
      <c r="V11" s="118">
        <f>+Actuals!S204</f>
        <v>0</v>
      </c>
      <c r="W11" s="119">
        <f>+Actuals!T204</f>
        <v>0</v>
      </c>
      <c r="X11" s="118">
        <f>+Actuals!U204</f>
        <v>0</v>
      </c>
      <c r="Y11" s="119">
        <f>+Actuals!V204</f>
        <v>0</v>
      </c>
      <c r="Z11" s="118">
        <f>+Actuals!W204</f>
        <v>0</v>
      </c>
      <c r="AA11" s="119">
        <f>+Actuals!X204</f>
        <v>0</v>
      </c>
      <c r="AB11" s="118">
        <f>+Actuals!Y204</f>
        <v>0</v>
      </c>
      <c r="AC11" s="119">
        <f>+Actuals!Z204</f>
        <v>0</v>
      </c>
      <c r="AD11" s="118">
        <f>+Actuals!AA204</f>
        <v>0</v>
      </c>
      <c r="AE11" s="119">
        <f>+Actuals!AB204</f>
        <v>0</v>
      </c>
      <c r="AF11" s="118">
        <f>+Actuals!AC204</f>
        <v>0</v>
      </c>
      <c r="AG11" s="119">
        <f>+Actuals!AD204</f>
        <v>0</v>
      </c>
      <c r="AH11" s="118">
        <f>+Actuals!AE204</f>
        <v>0</v>
      </c>
      <c r="AI11" s="119">
        <f>+Actuals!AF204</f>
        <v>0</v>
      </c>
      <c r="AJ11" s="118">
        <f>+Actuals!AG204</f>
        <v>0</v>
      </c>
      <c r="AK11" s="119">
        <f>+Actuals!AH204</f>
        <v>0</v>
      </c>
      <c r="AL11" s="118">
        <f>+Actuals!AI204</f>
        <v>0</v>
      </c>
      <c r="AM11" s="119">
        <f>+Actuals!AJ204</f>
        <v>0</v>
      </c>
      <c r="AN11" s="118">
        <f>+Actuals!AK204</f>
        <v>0</v>
      </c>
      <c r="AO11" s="119">
        <f>+Actuals!AL204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28116.17</v>
      </c>
      <c r="F12" s="60">
        <f>'TIE-OUT'!R12+RECLASS!P12</f>
        <v>0</v>
      </c>
      <c r="G12" s="38">
        <f>'TIE-OUT'!S12+RECLASS!Q12</f>
        <v>28116.17</v>
      </c>
      <c r="H12" s="118">
        <f>+Actuals!E205</f>
        <v>0</v>
      </c>
      <c r="I12" s="119">
        <f>+Actuals!F205</f>
        <v>0</v>
      </c>
      <c r="J12" s="118">
        <f>+Actuals!G205</f>
        <v>0</v>
      </c>
      <c r="K12" s="119">
        <f>+Actuals!H205</f>
        <v>0</v>
      </c>
      <c r="L12" s="118">
        <f>+Actuals!I205</f>
        <v>0</v>
      </c>
      <c r="M12" s="119"/>
      <c r="N12" s="118">
        <f>+Actuals!K205</f>
        <v>0</v>
      </c>
      <c r="O12" s="119">
        <f>+Actuals!L205</f>
        <v>0</v>
      </c>
      <c r="P12" s="118">
        <f>+Actuals!M205</f>
        <v>0</v>
      </c>
      <c r="Q12" s="119">
        <f>+Actuals!N205</f>
        <v>0</v>
      </c>
      <c r="R12" s="118">
        <f>+Actuals!O205</f>
        <v>0</v>
      </c>
      <c r="S12" s="119">
        <f>+Actuals!P205</f>
        <v>0</v>
      </c>
      <c r="T12" s="118">
        <f>+Actuals!Q205</f>
        <v>0</v>
      </c>
      <c r="U12" s="119">
        <f>+Actuals!R205</f>
        <v>0</v>
      </c>
      <c r="V12" s="118">
        <f>+Actuals!S205</f>
        <v>0</v>
      </c>
      <c r="W12" s="119">
        <f>+Actuals!T205</f>
        <v>0</v>
      </c>
      <c r="X12" s="118">
        <f>+Actuals!U205</f>
        <v>0</v>
      </c>
      <c r="Y12" s="119">
        <f>+Actuals!V205</f>
        <v>0</v>
      </c>
      <c r="Z12" s="118">
        <f>+Actuals!W205</f>
        <v>0</v>
      </c>
      <c r="AA12" s="119">
        <f>+Actuals!X205</f>
        <v>0</v>
      </c>
      <c r="AB12" s="118">
        <f>+Actuals!Y205</f>
        <v>0</v>
      </c>
      <c r="AC12" s="119">
        <f>+Actuals!Z205</f>
        <v>0</v>
      </c>
      <c r="AD12" s="118">
        <f>+Actuals!AA205</f>
        <v>0</v>
      </c>
      <c r="AE12" s="119">
        <f>+Actuals!AB205</f>
        <v>0</v>
      </c>
      <c r="AF12" s="118">
        <f>+Actuals!AC205</f>
        <v>0</v>
      </c>
      <c r="AG12" s="119">
        <f>+Actuals!AD205</f>
        <v>0</v>
      </c>
      <c r="AH12" s="118">
        <f>+Actuals!AE205</f>
        <v>0</v>
      </c>
      <c r="AI12" s="119">
        <f>+Actuals!AF205</f>
        <v>0</v>
      </c>
      <c r="AJ12" s="118">
        <f>+Actuals!AG205</f>
        <v>0</v>
      </c>
      <c r="AK12" s="119">
        <f>+Actuals!AH205</f>
        <v>0</v>
      </c>
      <c r="AL12" s="118">
        <f>+Actuals!AI205</f>
        <v>0</v>
      </c>
      <c r="AM12" s="119">
        <f>+Actuals!AJ205</f>
        <v>0</v>
      </c>
      <c r="AN12" s="118">
        <f>+Actuals!AK205</f>
        <v>0</v>
      </c>
      <c r="AO12" s="119">
        <f>+Actuals!AL205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4701913</v>
      </c>
      <c r="E13" s="38">
        <f t="shared" si="0"/>
        <v>11913215</v>
      </c>
      <c r="F13" s="60">
        <f>'TIE-OUT'!R13+RECLASS!P13</f>
        <v>0</v>
      </c>
      <c r="G13" s="38">
        <f>'TIE-OUT'!S13+RECLASS!Q13</f>
        <v>0</v>
      </c>
      <c r="H13" s="118">
        <f>+Actuals!E206</f>
        <v>461027</v>
      </c>
      <c r="I13" s="119">
        <f>+Actuals!F206</f>
        <v>1182269</v>
      </c>
      <c r="J13" s="118">
        <f>+Actuals!G206</f>
        <v>-1379</v>
      </c>
      <c r="K13" s="119">
        <f>+Actuals!H206</f>
        <v>-3710</v>
      </c>
      <c r="L13" s="118">
        <f>+Actuals!I206</f>
        <v>0</v>
      </c>
      <c r="M13" s="119">
        <f>+Actuals!J206</f>
        <v>0</v>
      </c>
      <c r="N13" s="118">
        <f>+Actuals!K206</f>
        <v>4242265</v>
      </c>
      <c r="O13" s="119">
        <f>+Actuals!L206</f>
        <v>10734656</v>
      </c>
      <c r="P13" s="118">
        <f>+Actuals!M206</f>
        <v>0</v>
      </c>
      <c r="Q13" s="119">
        <f>+Actuals!N206</f>
        <v>0</v>
      </c>
      <c r="R13" s="118">
        <f>+Actuals!O206</f>
        <v>0</v>
      </c>
      <c r="S13" s="119">
        <f>+Actuals!P206</f>
        <v>0</v>
      </c>
      <c r="T13" s="118">
        <f>+Actuals!Q206</f>
        <v>0</v>
      </c>
      <c r="U13" s="119">
        <f>+Actuals!R206</f>
        <v>0</v>
      </c>
      <c r="V13" s="118">
        <f>+Actuals!S206</f>
        <v>0</v>
      </c>
      <c r="W13" s="119">
        <f>+Actuals!T206</f>
        <v>0</v>
      </c>
      <c r="X13" s="118">
        <f>+Actuals!U206</f>
        <v>0</v>
      </c>
      <c r="Y13" s="119">
        <f>+Actuals!V206</f>
        <v>0</v>
      </c>
      <c r="Z13" s="118">
        <f>+Actuals!W206</f>
        <v>0</v>
      </c>
      <c r="AA13" s="119">
        <f>+Actuals!X206</f>
        <v>0</v>
      </c>
      <c r="AB13" s="118">
        <f>+Actuals!Y206</f>
        <v>0</v>
      </c>
      <c r="AC13" s="119">
        <f>+Actuals!Z206</f>
        <v>0</v>
      </c>
      <c r="AD13" s="118">
        <f>+Actuals!AA206</f>
        <v>0</v>
      </c>
      <c r="AE13" s="119">
        <f>+Actuals!AB206</f>
        <v>0</v>
      </c>
      <c r="AF13" s="118">
        <f>+Actuals!AC206</f>
        <v>0</v>
      </c>
      <c r="AG13" s="119">
        <f>+Actuals!AD206</f>
        <v>0</v>
      </c>
      <c r="AH13" s="118">
        <f>+Actuals!AE206</f>
        <v>0</v>
      </c>
      <c r="AI13" s="119">
        <f>+Actuals!AF206</f>
        <v>0</v>
      </c>
      <c r="AJ13" s="118">
        <f>+Actuals!AG206</f>
        <v>0</v>
      </c>
      <c r="AK13" s="119">
        <f>+Actuals!AH206</f>
        <v>0</v>
      </c>
      <c r="AL13" s="118">
        <f>+Actuals!AI206</f>
        <v>0</v>
      </c>
      <c r="AM13" s="119">
        <f>+Actuals!AJ206</f>
        <v>0</v>
      </c>
      <c r="AN13" s="118">
        <f>+Actuals!AK206</f>
        <v>0</v>
      </c>
      <c r="AO13" s="119">
        <f>+Actuals!AL206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'TIE-OUT'!R14+RECLASS!P14</f>
        <v>0</v>
      </c>
      <c r="G14" s="38">
        <f>'TIE-OUT'!S14+RECLASS!Q14</f>
        <v>0</v>
      </c>
      <c r="H14" s="118">
        <f>+Actuals!E207</f>
        <v>0</v>
      </c>
      <c r="I14" s="119">
        <f>+Actuals!F207</f>
        <v>0</v>
      </c>
      <c r="J14" s="118">
        <f>+Actuals!G207</f>
        <v>0</v>
      </c>
      <c r="K14" s="119">
        <f>+Actuals!H207</f>
        <v>0</v>
      </c>
      <c r="L14" s="118">
        <f>+Actuals!I207</f>
        <v>0</v>
      </c>
      <c r="M14" s="119">
        <f>+Actuals!J207</f>
        <v>0</v>
      </c>
      <c r="N14" s="118">
        <f>+Actuals!K207</f>
        <v>0</v>
      </c>
      <c r="O14" s="119">
        <f>+Actuals!L207</f>
        <v>0</v>
      </c>
      <c r="P14" s="118">
        <f>+Actuals!M207</f>
        <v>0</v>
      </c>
      <c r="Q14" s="119">
        <f>+Actuals!N207</f>
        <v>0</v>
      </c>
      <c r="R14" s="118">
        <f>+Actuals!O207</f>
        <v>0</v>
      </c>
      <c r="S14" s="119">
        <f>+Actuals!P207</f>
        <v>0</v>
      </c>
      <c r="T14" s="118">
        <f>+Actuals!Q207</f>
        <v>0</v>
      </c>
      <c r="U14" s="119">
        <f>+Actuals!R207</f>
        <v>0</v>
      </c>
      <c r="V14" s="118">
        <f>+Actuals!S207</f>
        <v>0</v>
      </c>
      <c r="W14" s="119">
        <f>+Actuals!T207</f>
        <v>0</v>
      </c>
      <c r="X14" s="118">
        <f>+Actuals!U207</f>
        <v>0</v>
      </c>
      <c r="Y14" s="119">
        <f>+Actuals!V207</f>
        <v>0</v>
      </c>
      <c r="Z14" s="118">
        <f>+Actuals!W207</f>
        <v>0</v>
      </c>
      <c r="AA14" s="119">
        <f>+Actuals!X207</f>
        <v>0</v>
      </c>
      <c r="AB14" s="118">
        <f>+Actuals!Y207</f>
        <v>0</v>
      </c>
      <c r="AC14" s="119">
        <f>+Actuals!Z207</f>
        <v>0</v>
      </c>
      <c r="AD14" s="118">
        <f>+Actuals!AA207</f>
        <v>0</v>
      </c>
      <c r="AE14" s="119">
        <f>+Actuals!AB207</f>
        <v>0</v>
      </c>
      <c r="AF14" s="118">
        <f>+Actuals!AC207</f>
        <v>0</v>
      </c>
      <c r="AG14" s="119">
        <f>+Actuals!AD207</f>
        <v>0</v>
      </c>
      <c r="AH14" s="118">
        <f>+Actuals!AE207</f>
        <v>0</v>
      </c>
      <c r="AI14" s="119">
        <f>+Actuals!AF207</f>
        <v>0</v>
      </c>
      <c r="AJ14" s="118">
        <f>+Actuals!AG207</f>
        <v>0</v>
      </c>
      <c r="AK14" s="119">
        <f>+Actuals!AH207</f>
        <v>0</v>
      </c>
      <c r="AL14" s="118">
        <f>+Actuals!AI207</f>
        <v>0</v>
      </c>
      <c r="AM14" s="119">
        <f>+Actuals!AJ207</f>
        <v>0</v>
      </c>
      <c r="AN14" s="118">
        <f>+Actuals!AK207</f>
        <v>0</v>
      </c>
      <c r="AO14" s="119">
        <f>+Actuals!AL207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6132.42</v>
      </c>
      <c r="F15" s="81">
        <f>'TIE-OUT'!R15+RECLASS!P15</f>
        <v>0</v>
      </c>
      <c r="G15" s="82">
        <f>'TIE-OUT'!S15+RECLASS!Q15</f>
        <v>0</v>
      </c>
      <c r="H15" s="118">
        <f>+Actuals!E208</f>
        <v>0</v>
      </c>
      <c r="I15" s="119">
        <f>+Actuals!F208</f>
        <v>6132.42</v>
      </c>
      <c r="J15" s="118">
        <f>+Actuals!G208</f>
        <v>0</v>
      </c>
      <c r="K15" s="119">
        <f>+Actuals!H208</f>
        <v>0</v>
      </c>
      <c r="L15" s="118">
        <f>+Actuals!I208</f>
        <v>0</v>
      </c>
      <c r="M15" s="119">
        <f>+Actuals!J208</f>
        <v>0</v>
      </c>
      <c r="N15" s="118">
        <f>+Actuals!K208</f>
        <v>0</v>
      </c>
      <c r="O15" s="119">
        <f>+Actuals!L208</f>
        <v>0</v>
      </c>
      <c r="P15" s="118">
        <f>+Actuals!M208</f>
        <v>0</v>
      </c>
      <c r="Q15" s="119">
        <f>+Actuals!N208</f>
        <v>0</v>
      </c>
      <c r="R15" s="118">
        <f>+Actuals!O208</f>
        <v>0</v>
      </c>
      <c r="S15" s="119">
        <f>+Actuals!P208</f>
        <v>0</v>
      </c>
      <c r="T15" s="118">
        <f>+Actuals!Q208</f>
        <v>0</v>
      </c>
      <c r="U15" s="119">
        <f>+Actuals!R208</f>
        <v>0</v>
      </c>
      <c r="V15" s="118">
        <f>+Actuals!S208</f>
        <v>0</v>
      </c>
      <c r="W15" s="119">
        <f>+Actuals!T208</f>
        <v>0</v>
      </c>
      <c r="X15" s="118">
        <f>+Actuals!U208</f>
        <v>0</v>
      </c>
      <c r="Y15" s="119">
        <f>+Actuals!V208</f>
        <v>0</v>
      </c>
      <c r="Z15" s="118">
        <f>+Actuals!W208</f>
        <v>0</v>
      </c>
      <c r="AA15" s="119">
        <f>+Actuals!X208</f>
        <v>0</v>
      </c>
      <c r="AB15" s="118">
        <f>+Actuals!Y208</f>
        <v>0</v>
      </c>
      <c r="AC15" s="119">
        <f>+Actuals!Z208</f>
        <v>0</v>
      </c>
      <c r="AD15" s="118">
        <f>+Actuals!AA208</f>
        <v>0</v>
      </c>
      <c r="AE15" s="119">
        <f>+Actuals!AB208</f>
        <v>0</v>
      </c>
      <c r="AF15" s="118">
        <f>+Actuals!AC208</f>
        <v>0</v>
      </c>
      <c r="AG15" s="119">
        <f>+Actuals!AD208</f>
        <v>0</v>
      </c>
      <c r="AH15" s="118">
        <f>+Actuals!AE208</f>
        <v>0</v>
      </c>
      <c r="AI15" s="119">
        <f>+Actuals!AF208</f>
        <v>0</v>
      </c>
      <c r="AJ15" s="118">
        <f>+Actuals!AG208</f>
        <v>0</v>
      </c>
      <c r="AK15" s="119">
        <f>+Actuals!AH208</f>
        <v>0</v>
      </c>
      <c r="AL15" s="118">
        <f>+Actuals!AI208</f>
        <v>0</v>
      </c>
      <c r="AM15" s="119">
        <f>+Actuals!AJ208</f>
        <v>0</v>
      </c>
      <c r="AN15" s="118">
        <f>+Actuals!AK208</f>
        <v>0</v>
      </c>
      <c r="AO15" s="119">
        <f>+Actuals!AL208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8517516</v>
      </c>
      <c r="E16" s="39">
        <f t="shared" si="1"/>
        <v>20867949.82</v>
      </c>
      <c r="F16" s="61">
        <f t="shared" si="1"/>
        <v>0</v>
      </c>
      <c r="G16" s="39">
        <f t="shared" si="1"/>
        <v>28116.17</v>
      </c>
      <c r="H16" s="61">
        <f t="shared" si="1"/>
        <v>4299373</v>
      </c>
      <c r="I16" s="39">
        <f t="shared" si="1"/>
        <v>10154232.189999999</v>
      </c>
      <c r="J16" s="61">
        <f t="shared" ref="J16:AO16" si="2">SUM(J11:J15)</f>
        <v>-20092</v>
      </c>
      <c r="K16" s="39">
        <f t="shared" si="2"/>
        <v>-39283.589999999997</v>
      </c>
      <c r="L16" s="61">
        <f>SUM(L11:L15)</f>
        <v>-2997</v>
      </c>
      <c r="M16" s="39">
        <f>SUM(M11:M15)</f>
        <v>-7472.53</v>
      </c>
      <c r="N16" s="61">
        <f t="shared" si="2"/>
        <v>4242265</v>
      </c>
      <c r="O16" s="39">
        <f t="shared" si="2"/>
        <v>10734656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-1033</v>
      </c>
      <c r="U16" s="39">
        <f t="shared" si="2"/>
        <v>-2298.42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-5067730</v>
      </c>
      <c r="E19" s="38">
        <f t="shared" si="3"/>
        <v>-11113037.819999998</v>
      </c>
      <c r="F19" s="64">
        <f>'TIE-OUT'!R19+RECLASS!P19</f>
        <v>0</v>
      </c>
      <c r="G19" s="68">
        <f>'TIE-OUT'!S19+RECLASS!Q19</f>
        <v>6444</v>
      </c>
      <c r="H19" s="118">
        <f>+Actuals!E209</f>
        <v>-5133341</v>
      </c>
      <c r="I19" s="119">
        <f>+Actuals!F209</f>
        <v>-11134074.34</v>
      </c>
      <c r="J19" s="118">
        <f>+Actuals!G209</f>
        <v>62496</v>
      </c>
      <c r="K19" s="119">
        <f>+Actuals!H209</f>
        <v>7173.55</v>
      </c>
      <c r="L19" s="118">
        <f>+Actuals!I209</f>
        <v>0</v>
      </c>
      <c r="M19" s="119">
        <f>+Actuals!J209</f>
        <v>0</v>
      </c>
      <c r="N19" s="118">
        <f>+Actuals!K209</f>
        <v>0</v>
      </c>
      <c r="O19" s="119">
        <f>+Actuals!L209</f>
        <v>-368.53</v>
      </c>
      <c r="P19" s="118">
        <f>+Actuals!M209</f>
        <v>0</v>
      </c>
      <c r="Q19" s="119">
        <f>+Actuals!N209</f>
        <v>0</v>
      </c>
      <c r="R19" s="118">
        <f>+Actuals!O209</f>
        <v>0</v>
      </c>
      <c r="S19" s="119">
        <f>+Actuals!P209</f>
        <v>0</v>
      </c>
      <c r="T19" s="118">
        <v>3115</v>
      </c>
      <c r="U19" s="119">
        <v>7787.5</v>
      </c>
      <c r="V19" s="118">
        <f>+Actuals!S209</f>
        <v>0</v>
      </c>
      <c r="W19" s="119">
        <f>+Actuals!T209</f>
        <v>0</v>
      </c>
      <c r="X19" s="118">
        <f>+Actuals!U209</f>
        <v>0</v>
      </c>
      <c r="Y19" s="119">
        <f>+Actuals!V209</f>
        <v>0</v>
      </c>
      <c r="Z19" s="118">
        <f>+Actuals!W209</f>
        <v>0</v>
      </c>
      <c r="AA19" s="119">
        <f>+Actuals!X209</f>
        <v>0</v>
      </c>
      <c r="AB19" s="118">
        <f>+Actuals!Y209</f>
        <v>0</v>
      </c>
      <c r="AC19" s="119">
        <f>+Actuals!Z209</f>
        <v>0</v>
      </c>
      <c r="AD19" s="118">
        <f>+Actuals!AA209</f>
        <v>0</v>
      </c>
      <c r="AE19" s="119">
        <f>+Actuals!AB209</f>
        <v>0</v>
      </c>
      <c r="AF19" s="118">
        <f>+Actuals!AC209</f>
        <v>0</v>
      </c>
      <c r="AG19" s="119">
        <f>+Actuals!AD209</f>
        <v>0</v>
      </c>
      <c r="AH19" s="118">
        <f>+Actuals!AE209</f>
        <v>0</v>
      </c>
      <c r="AI19" s="119">
        <f>+Actuals!AF209</f>
        <v>0</v>
      </c>
      <c r="AJ19" s="118">
        <f>+Actuals!AG209</f>
        <v>0</v>
      </c>
      <c r="AK19" s="119">
        <f>+Actuals!AH209</f>
        <v>0</v>
      </c>
      <c r="AL19" s="118">
        <f>+Actuals!AI209</f>
        <v>0</v>
      </c>
      <c r="AM19" s="119">
        <f>+Actuals!AJ209</f>
        <v>0</v>
      </c>
      <c r="AN19" s="118">
        <f>+Actuals!AK209</f>
        <v>0</v>
      </c>
      <c r="AO19" s="119">
        <f>+Actuals!AL209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-188616.18</v>
      </c>
      <c r="F20" s="60">
        <f>'TIE-OUT'!R20+RECLASS!P20</f>
        <v>0</v>
      </c>
      <c r="G20" s="38">
        <f>'TIE-OUT'!S20+RECLASS!Q20</f>
        <v>-188616.18</v>
      </c>
      <c r="H20" s="118">
        <f>+Actuals!E210</f>
        <v>0</v>
      </c>
      <c r="I20" s="119">
        <f>+Actuals!F210</f>
        <v>0</v>
      </c>
      <c r="J20" s="118">
        <f>+Actuals!G210</f>
        <v>0</v>
      </c>
      <c r="K20" s="119">
        <f>+Actuals!H210</f>
        <v>0</v>
      </c>
      <c r="L20" s="118">
        <f>+Actuals!I210</f>
        <v>0</v>
      </c>
      <c r="M20" s="119">
        <f>+Actuals!J210</f>
        <v>0</v>
      </c>
      <c r="N20" s="118">
        <f>+Actuals!K210</f>
        <v>0</v>
      </c>
      <c r="O20" s="119">
        <f>+Actuals!L210</f>
        <v>0</v>
      </c>
      <c r="P20" s="118">
        <f>+Actuals!M210</f>
        <v>0</v>
      </c>
      <c r="Q20" s="119">
        <f>+Actuals!N210</f>
        <v>0</v>
      </c>
      <c r="R20" s="118">
        <f>+Actuals!O210</f>
        <v>0</v>
      </c>
      <c r="S20" s="119">
        <f>+Actuals!P210</f>
        <v>0</v>
      </c>
      <c r="T20" s="118">
        <f>+Actuals!Q210</f>
        <v>0</v>
      </c>
      <c r="U20" s="119">
        <f>+Actuals!R210</f>
        <v>0</v>
      </c>
      <c r="V20" s="118">
        <f>+Actuals!S210</f>
        <v>0</v>
      </c>
      <c r="W20" s="119">
        <f>+Actuals!T210</f>
        <v>0</v>
      </c>
      <c r="X20" s="118">
        <f>+Actuals!U210</f>
        <v>0</v>
      </c>
      <c r="Y20" s="119">
        <f>+Actuals!V210</f>
        <v>0</v>
      </c>
      <c r="Z20" s="118">
        <f>+Actuals!W210</f>
        <v>0</v>
      </c>
      <c r="AA20" s="119">
        <f>+Actuals!X210</f>
        <v>0</v>
      </c>
      <c r="AB20" s="118">
        <f>+Actuals!Y210</f>
        <v>0</v>
      </c>
      <c r="AC20" s="119">
        <f>+Actuals!Z210</f>
        <v>0</v>
      </c>
      <c r="AD20" s="118">
        <f>+Actuals!AA210</f>
        <v>0</v>
      </c>
      <c r="AE20" s="119">
        <f>+Actuals!AB210</f>
        <v>0</v>
      </c>
      <c r="AF20" s="118">
        <f>+Actuals!AC210</f>
        <v>0</v>
      </c>
      <c r="AG20" s="119">
        <f>+Actuals!AD210</f>
        <v>0</v>
      </c>
      <c r="AH20" s="118">
        <f>+Actuals!AE210</f>
        <v>0</v>
      </c>
      <c r="AI20" s="119">
        <f>+Actuals!AF210</f>
        <v>0</v>
      </c>
      <c r="AJ20" s="118">
        <f>+Actuals!AG210</f>
        <v>0</v>
      </c>
      <c r="AK20" s="119">
        <f>+Actuals!AH210</f>
        <v>0</v>
      </c>
      <c r="AL20" s="118">
        <f>+Actuals!AI210</f>
        <v>0</v>
      </c>
      <c r="AM20" s="119">
        <f>+Actuals!AJ210</f>
        <v>0</v>
      </c>
      <c r="AN20" s="118">
        <f>+Actuals!AK210</f>
        <v>0</v>
      </c>
      <c r="AO20" s="119">
        <f>+Actuals!AL210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-4240969</v>
      </c>
      <c r="E21" s="38">
        <f t="shared" si="3"/>
        <v>-10731160</v>
      </c>
      <c r="F21" s="60">
        <f>'TIE-OUT'!R21+RECLASS!P21</f>
        <v>0</v>
      </c>
      <c r="G21" s="38">
        <f>'TIE-OUT'!S21+RECLASS!Q21</f>
        <v>0</v>
      </c>
      <c r="H21" s="118">
        <f>+Actuals!E211</f>
        <v>-93</v>
      </c>
      <c r="I21" s="119">
        <f>+Actuals!F211</f>
        <v>-241</v>
      </c>
      <c r="J21" s="118">
        <f>+Actuals!G211</f>
        <v>0</v>
      </c>
      <c r="K21" s="119">
        <f>+Actuals!H211</f>
        <v>0</v>
      </c>
      <c r="L21" s="118">
        <f>+Actuals!I211</f>
        <v>0</v>
      </c>
      <c r="M21" s="119">
        <f>+Actuals!J211</f>
        <v>0</v>
      </c>
      <c r="N21" s="118">
        <f>+Actuals!K211</f>
        <v>-4240876</v>
      </c>
      <c r="O21" s="119">
        <f>+Actuals!L211</f>
        <v>-10730919</v>
      </c>
      <c r="P21" s="118">
        <f>+Actuals!M211</f>
        <v>0</v>
      </c>
      <c r="Q21" s="119">
        <f>+Actuals!N211</f>
        <v>0</v>
      </c>
      <c r="R21" s="118">
        <f>+Actuals!O211</f>
        <v>0</v>
      </c>
      <c r="S21" s="119">
        <f>+Actuals!P211</f>
        <v>0</v>
      </c>
      <c r="T21" s="118">
        <f>+Actuals!Q211</f>
        <v>0</v>
      </c>
      <c r="U21" s="119">
        <f>+Actuals!R211</f>
        <v>0</v>
      </c>
      <c r="V21" s="118">
        <f>+Actuals!S211</f>
        <v>0</v>
      </c>
      <c r="W21" s="119">
        <f>+Actuals!T211</f>
        <v>0</v>
      </c>
      <c r="X21" s="118">
        <f>+Actuals!U211</f>
        <v>0</v>
      </c>
      <c r="Y21" s="119">
        <f>+Actuals!V211</f>
        <v>0</v>
      </c>
      <c r="Z21" s="118">
        <f>+Actuals!W211</f>
        <v>0</v>
      </c>
      <c r="AA21" s="119">
        <f>+Actuals!X211</f>
        <v>0</v>
      </c>
      <c r="AB21" s="118">
        <f>+Actuals!Y211</f>
        <v>0</v>
      </c>
      <c r="AC21" s="119">
        <f>+Actuals!Z211</f>
        <v>0</v>
      </c>
      <c r="AD21" s="118">
        <f>+Actuals!AA211</f>
        <v>0</v>
      </c>
      <c r="AE21" s="119">
        <f>+Actuals!AB211</f>
        <v>0</v>
      </c>
      <c r="AF21" s="118">
        <f>+Actuals!AC211</f>
        <v>0</v>
      </c>
      <c r="AG21" s="119">
        <f>+Actuals!AD211</f>
        <v>0</v>
      </c>
      <c r="AH21" s="118">
        <f>+Actuals!AE211</f>
        <v>0</v>
      </c>
      <c r="AI21" s="119">
        <f>+Actuals!AF211</f>
        <v>0</v>
      </c>
      <c r="AJ21" s="118">
        <f>+Actuals!AG211</f>
        <v>0</v>
      </c>
      <c r="AK21" s="119">
        <f>+Actuals!AH211</f>
        <v>0</v>
      </c>
      <c r="AL21" s="118">
        <f>+Actuals!AI211</f>
        <v>0</v>
      </c>
      <c r="AM21" s="119">
        <f>+Actuals!AJ211</f>
        <v>0</v>
      </c>
      <c r="AN21" s="118">
        <f>+Actuals!AK211</f>
        <v>0</v>
      </c>
      <c r="AO21" s="119">
        <f>+Actuals!AL211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'TIE-OUT'!R22+RECLASS!P22</f>
        <v>0</v>
      </c>
      <c r="G22" s="38">
        <f>'TIE-OUT'!S22+RECLASS!Q22</f>
        <v>0</v>
      </c>
      <c r="H22" s="118">
        <f>+Actuals!E212</f>
        <v>0</v>
      </c>
      <c r="I22" s="119">
        <f>+Actuals!F212</f>
        <v>0</v>
      </c>
      <c r="J22" s="118">
        <f>+Actuals!G212</f>
        <v>0</v>
      </c>
      <c r="K22" s="119">
        <f>+Actuals!H212</f>
        <v>0</v>
      </c>
      <c r="L22" s="118">
        <f>+Actuals!I212</f>
        <v>0</v>
      </c>
      <c r="M22" s="119">
        <f>+Actuals!J212</f>
        <v>0</v>
      </c>
      <c r="N22" s="118">
        <f>+Actuals!K212</f>
        <v>0</v>
      </c>
      <c r="O22" s="119">
        <f>+Actuals!L212</f>
        <v>0</v>
      </c>
      <c r="P22" s="118">
        <f>+Actuals!M212</f>
        <v>0</v>
      </c>
      <c r="Q22" s="119">
        <f>+Actuals!N212</f>
        <v>0</v>
      </c>
      <c r="R22" s="118">
        <f>+Actuals!O212</f>
        <v>0</v>
      </c>
      <c r="S22" s="119">
        <f>+Actuals!P212</f>
        <v>0</v>
      </c>
      <c r="T22" s="118">
        <f>+Actuals!Q212</f>
        <v>0</v>
      </c>
      <c r="U22" s="119">
        <f>+Actuals!R212</f>
        <v>0</v>
      </c>
      <c r="V22" s="118">
        <f>+Actuals!S212</f>
        <v>0</v>
      </c>
      <c r="W22" s="119">
        <f>+Actuals!T212</f>
        <v>0</v>
      </c>
      <c r="X22" s="118">
        <f>+Actuals!U212</f>
        <v>0</v>
      </c>
      <c r="Y22" s="119">
        <f>+Actuals!V212</f>
        <v>0</v>
      </c>
      <c r="Z22" s="118">
        <f>+Actuals!W212</f>
        <v>0</v>
      </c>
      <c r="AA22" s="119">
        <f>+Actuals!X212</f>
        <v>0</v>
      </c>
      <c r="AB22" s="118">
        <f>+Actuals!Y212</f>
        <v>0</v>
      </c>
      <c r="AC22" s="119">
        <f>+Actuals!Z212</f>
        <v>0</v>
      </c>
      <c r="AD22" s="118">
        <f>+Actuals!AA212</f>
        <v>0</v>
      </c>
      <c r="AE22" s="119">
        <f>+Actuals!AB212</f>
        <v>0</v>
      </c>
      <c r="AF22" s="118">
        <f>+Actuals!AC212</f>
        <v>0</v>
      </c>
      <c r="AG22" s="119">
        <f>+Actuals!AD212</f>
        <v>0</v>
      </c>
      <c r="AH22" s="118">
        <f>+Actuals!AE212</f>
        <v>0</v>
      </c>
      <c r="AI22" s="119">
        <f>+Actuals!AF212</f>
        <v>0</v>
      </c>
      <c r="AJ22" s="118">
        <f>+Actuals!AG212</f>
        <v>0</v>
      </c>
      <c r="AK22" s="119">
        <f>+Actuals!AH212</f>
        <v>0</v>
      </c>
      <c r="AL22" s="118">
        <f>+Actuals!AI212</f>
        <v>0</v>
      </c>
      <c r="AM22" s="119">
        <f>+Actuals!AJ212</f>
        <v>0</v>
      </c>
      <c r="AN22" s="118">
        <f>+Actuals!AK212</f>
        <v>0</v>
      </c>
      <c r="AO22" s="119">
        <f>+Actuals!AL212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4898</v>
      </c>
      <c r="E23" s="38">
        <f t="shared" si="3"/>
        <v>11461.32</v>
      </c>
      <c r="F23" s="81">
        <f>'TIE-OUT'!R23+RECLASS!P23</f>
        <v>0</v>
      </c>
      <c r="G23" s="82">
        <f>'TIE-OUT'!S23+RECLASS!Q23</f>
        <v>0</v>
      </c>
      <c r="H23" s="118">
        <f>+Actuals!E213</f>
        <v>4898</v>
      </c>
      <c r="I23" s="119">
        <f>+Actuals!F213</f>
        <v>11461.32</v>
      </c>
      <c r="J23" s="118">
        <f>+Actuals!G213</f>
        <v>0</v>
      </c>
      <c r="K23" s="119">
        <f>+Actuals!H213</f>
        <v>0</v>
      </c>
      <c r="L23" s="118">
        <f>+Actuals!I213</f>
        <v>0</v>
      </c>
      <c r="M23" s="119">
        <f>+Actuals!J213</f>
        <v>0</v>
      </c>
      <c r="N23" s="118">
        <f>+Actuals!K213</f>
        <v>0</v>
      </c>
      <c r="O23" s="119">
        <f>+Actuals!L213</f>
        <v>0</v>
      </c>
      <c r="P23" s="118">
        <f>+Actuals!M213</f>
        <v>0</v>
      </c>
      <c r="Q23" s="119">
        <f>+Actuals!N213</f>
        <v>0</v>
      </c>
      <c r="R23" s="118">
        <f>+Actuals!O213</f>
        <v>0</v>
      </c>
      <c r="S23" s="119">
        <f>+Actuals!P213</f>
        <v>0</v>
      </c>
      <c r="T23" s="118">
        <f>+Actuals!Q213</f>
        <v>0</v>
      </c>
      <c r="U23" s="119">
        <f>+Actuals!R213</f>
        <v>0</v>
      </c>
      <c r="V23" s="118">
        <f>+Actuals!S213</f>
        <v>0</v>
      </c>
      <c r="W23" s="119">
        <f>+Actuals!T213</f>
        <v>0</v>
      </c>
      <c r="X23" s="118">
        <f>+Actuals!U213</f>
        <v>0</v>
      </c>
      <c r="Y23" s="119">
        <f>+Actuals!V213</f>
        <v>0</v>
      </c>
      <c r="Z23" s="118">
        <f>+Actuals!W213</f>
        <v>0</v>
      </c>
      <c r="AA23" s="119">
        <f>+Actuals!X213</f>
        <v>0</v>
      </c>
      <c r="AB23" s="118">
        <f>+Actuals!Y213</f>
        <v>0</v>
      </c>
      <c r="AC23" s="119">
        <f>+Actuals!Z213</f>
        <v>0</v>
      </c>
      <c r="AD23" s="118">
        <f>+Actuals!AA213</f>
        <v>0</v>
      </c>
      <c r="AE23" s="119">
        <f>+Actuals!AB213</f>
        <v>0</v>
      </c>
      <c r="AF23" s="118">
        <f>+Actuals!AC213</f>
        <v>0</v>
      </c>
      <c r="AG23" s="119">
        <f>+Actuals!AD213</f>
        <v>0</v>
      </c>
      <c r="AH23" s="118">
        <f>+Actuals!AE213</f>
        <v>0</v>
      </c>
      <c r="AI23" s="119">
        <f>+Actuals!AF213</f>
        <v>0</v>
      </c>
      <c r="AJ23" s="118">
        <f>+Actuals!AG213</f>
        <v>0</v>
      </c>
      <c r="AK23" s="119">
        <f>+Actuals!AH213</f>
        <v>0</v>
      </c>
      <c r="AL23" s="118">
        <f>+Actuals!AI213</f>
        <v>0</v>
      </c>
      <c r="AM23" s="119">
        <f>+Actuals!AJ213</f>
        <v>0</v>
      </c>
      <c r="AN23" s="118">
        <f>+Actuals!AK213</f>
        <v>0</v>
      </c>
      <c r="AO23" s="119">
        <f>+Actuals!AL213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-9303801</v>
      </c>
      <c r="E24" s="39">
        <f t="shared" si="4"/>
        <v>-22021352.68</v>
      </c>
      <c r="F24" s="61">
        <f t="shared" si="4"/>
        <v>0</v>
      </c>
      <c r="G24" s="39">
        <f t="shared" si="4"/>
        <v>-182172.18</v>
      </c>
      <c r="H24" s="61">
        <f t="shared" si="4"/>
        <v>-5128536</v>
      </c>
      <c r="I24" s="39">
        <f t="shared" si="4"/>
        <v>-11122854.02</v>
      </c>
      <c r="J24" s="61">
        <f t="shared" ref="J24:AO24" si="5">SUM(J19:J23)</f>
        <v>62496</v>
      </c>
      <c r="K24" s="39">
        <f t="shared" si="5"/>
        <v>7173.55</v>
      </c>
      <c r="L24" s="61">
        <f>SUM(L19:L23)</f>
        <v>0</v>
      </c>
      <c r="M24" s="39">
        <f>SUM(M19:M23)</f>
        <v>0</v>
      </c>
      <c r="N24" s="61">
        <f t="shared" si="5"/>
        <v>-4240876</v>
      </c>
      <c r="O24" s="39">
        <f t="shared" si="5"/>
        <v>-10731287.529999999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3115</v>
      </c>
      <c r="U24" s="39">
        <f t="shared" si="5"/>
        <v>7787.5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'TIE-OUT'!R27+RECLASS!P27</f>
        <v>0</v>
      </c>
      <c r="G27" s="68">
        <f>'TIE-OUT'!S27+RECLASS!Q27</f>
        <v>0</v>
      </c>
      <c r="H27" s="118">
        <f>+Actuals!E214</f>
        <v>0</v>
      </c>
      <c r="I27" s="119">
        <f>+Actuals!F214</f>
        <v>0</v>
      </c>
      <c r="J27" s="118">
        <f>+Actuals!G214</f>
        <v>0</v>
      </c>
      <c r="K27" s="119">
        <f>+Actuals!H214</f>
        <v>0</v>
      </c>
      <c r="L27" s="118">
        <f>+Actuals!I214</f>
        <v>0</v>
      </c>
      <c r="M27" s="119">
        <f>+Actuals!J214</f>
        <v>0</v>
      </c>
      <c r="N27" s="118">
        <f>+Actuals!K214</f>
        <v>0</v>
      </c>
      <c r="O27" s="119">
        <f>+Actuals!L214</f>
        <v>0</v>
      </c>
      <c r="P27" s="118">
        <f>+Actuals!M214</f>
        <v>0</v>
      </c>
      <c r="Q27" s="119">
        <f>+Actuals!N214</f>
        <v>0</v>
      </c>
      <c r="R27" s="118">
        <f>+Actuals!O214</f>
        <v>0</v>
      </c>
      <c r="S27" s="119">
        <f>+Actuals!P214</f>
        <v>0</v>
      </c>
      <c r="T27" s="118">
        <f>+Actuals!Q214</f>
        <v>0</v>
      </c>
      <c r="U27" s="119">
        <f>+Actuals!R214</f>
        <v>0</v>
      </c>
      <c r="V27" s="118">
        <f>+Actuals!S214</f>
        <v>0</v>
      </c>
      <c r="W27" s="119">
        <f>+Actuals!T214</f>
        <v>0</v>
      </c>
      <c r="X27" s="118">
        <f>+Actuals!U214</f>
        <v>0</v>
      </c>
      <c r="Y27" s="119">
        <f>+Actuals!V214</f>
        <v>0</v>
      </c>
      <c r="Z27" s="118">
        <f>+Actuals!W214</f>
        <v>0</v>
      </c>
      <c r="AA27" s="119">
        <f>+Actuals!X214</f>
        <v>0</v>
      </c>
      <c r="AB27" s="118">
        <f>+Actuals!Y214</f>
        <v>0</v>
      </c>
      <c r="AC27" s="119">
        <f>+Actuals!Z214</f>
        <v>0</v>
      </c>
      <c r="AD27" s="118">
        <f>+Actuals!AA214</f>
        <v>0</v>
      </c>
      <c r="AE27" s="119">
        <f>+Actuals!AB214</f>
        <v>0</v>
      </c>
      <c r="AF27" s="118">
        <f>+Actuals!AC214</f>
        <v>0</v>
      </c>
      <c r="AG27" s="119">
        <f>+Actuals!AD214</f>
        <v>0</v>
      </c>
      <c r="AH27" s="118">
        <f>+Actuals!AE214</f>
        <v>0</v>
      </c>
      <c r="AI27" s="119">
        <f>+Actuals!AF214</f>
        <v>0</v>
      </c>
      <c r="AJ27" s="118">
        <f>+Actuals!AG214</f>
        <v>0</v>
      </c>
      <c r="AK27" s="119">
        <f>+Actuals!AH214</f>
        <v>0</v>
      </c>
      <c r="AL27" s="118">
        <f>+Actuals!AI214</f>
        <v>0</v>
      </c>
      <c r="AM27" s="119">
        <f>+Actuals!AJ214</f>
        <v>0</v>
      </c>
      <c r="AN27" s="118">
        <f>+Actuals!AK214</f>
        <v>0</v>
      </c>
      <c r="AO27" s="119">
        <f>+Actuals!AL214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'TIE-OUT'!R28+RECLASS!P28</f>
        <v>0</v>
      </c>
      <c r="G28" s="82">
        <f>'TIE-OUT'!S28+RECLASS!Q28</f>
        <v>0</v>
      </c>
      <c r="H28" s="118">
        <f>+Actuals!E215</f>
        <v>0</v>
      </c>
      <c r="I28" s="119">
        <f>+Actuals!F215</f>
        <v>0</v>
      </c>
      <c r="J28" s="118">
        <f>+Actuals!G215</f>
        <v>0</v>
      </c>
      <c r="K28" s="119">
        <f>+Actuals!H215</f>
        <v>0</v>
      </c>
      <c r="L28" s="118">
        <f>+Actuals!I215</f>
        <v>0</v>
      </c>
      <c r="M28" s="119">
        <f>+Actuals!J215</f>
        <v>0</v>
      </c>
      <c r="N28" s="118">
        <f>+Actuals!K215</f>
        <v>0</v>
      </c>
      <c r="O28" s="119">
        <f>+Actuals!L215</f>
        <v>0</v>
      </c>
      <c r="P28" s="118">
        <f>+Actuals!M215</f>
        <v>0</v>
      </c>
      <c r="Q28" s="119">
        <f>+Actuals!N215</f>
        <v>0</v>
      </c>
      <c r="R28" s="118">
        <f>+Actuals!O215</f>
        <v>0</v>
      </c>
      <c r="S28" s="119">
        <f>+Actuals!P215</f>
        <v>0</v>
      </c>
      <c r="T28" s="118">
        <f>+Actuals!Q215</f>
        <v>0</v>
      </c>
      <c r="U28" s="119">
        <f>+Actuals!R215</f>
        <v>0</v>
      </c>
      <c r="V28" s="118">
        <f>+Actuals!S215</f>
        <v>0</v>
      </c>
      <c r="W28" s="119">
        <f>+Actuals!T215</f>
        <v>0</v>
      </c>
      <c r="X28" s="118">
        <f>+Actuals!U215</f>
        <v>0</v>
      </c>
      <c r="Y28" s="119">
        <f>+Actuals!V215</f>
        <v>0</v>
      </c>
      <c r="Z28" s="118">
        <f>+Actuals!W215</f>
        <v>0</v>
      </c>
      <c r="AA28" s="119">
        <f>+Actuals!X215</f>
        <v>0</v>
      </c>
      <c r="AB28" s="118">
        <f>+Actuals!Y215</f>
        <v>0</v>
      </c>
      <c r="AC28" s="119">
        <f>+Actuals!Z215</f>
        <v>0</v>
      </c>
      <c r="AD28" s="118">
        <f>+Actuals!AA215</f>
        <v>0</v>
      </c>
      <c r="AE28" s="119">
        <f>+Actuals!AB215</f>
        <v>0</v>
      </c>
      <c r="AF28" s="118">
        <f>+Actuals!AC215</f>
        <v>0</v>
      </c>
      <c r="AG28" s="119">
        <f>+Actuals!AD215</f>
        <v>0</v>
      </c>
      <c r="AH28" s="118">
        <f>+Actuals!AE215</f>
        <v>0</v>
      </c>
      <c r="AI28" s="119">
        <f>+Actuals!AF215</f>
        <v>0</v>
      </c>
      <c r="AJ28" s="118">
        <f>+Actuals!AG215</f>
        <v>0</v>
      </c>
      <c r="AK28" s="119">
        <f>+Actuals!AH215</f>
        <v>0</v>
      </c>
      <c r="AL28" s="118">
        <f>+Actuals!AI215</f>
        <v>0</v>
      </c>
      <c r="AM28" s="119">
        <f>+Actuals!AJ215</f>
        <v>0</v>
      </c>
      <c r="AN28" s="118">
        <f>+Actuals!AK215</f>
        <v>0</v>
      </c>
      <c r="AO28" s="119">
        <f>+Actuals!AL215</f>
        <v>0</v>
      </c>
    </row>
    <row r="29" spans="1:41" x14ac:dyDescent="0.2">
      <c r="A29" s="9"/>
      <c r="B29" s="7" t="s">
        <v>37</v>
      </c>
      <c r="C29" s="18"/>
      <c r="D29" s="61">
        <f t="shared" ref="D29:AO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>SUM(L27:L28)</f>
        <v>0</v>
      </c>
      <c r="M29" s="39">
        <f>SUM(M27:M28)</f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si="6"/>
        <v>0</v>
      </c>
      <c r="AI29" s="39">
        <f t="shared" si="6"/>
        <v>0</v>
      </c>
      <c r="AJ29" s="61">
        <f t="shared" si="6"/>
        <v>0</v>
      </c>
      <c r="AK29" s="39">
        <f t="shared" si="6"/>
        <v>0</v>
      </c>
      <c r="AL29" s="61">
        <f t="shared" si="6"/>
        <v>0</v>
      </c>
      <c r="AM29" s="39">
        <f t="shared" si="6"/>
        <v>0</v>
      </c>
      <c r="AN29" s="61">
        <f t="shared" si="6"/>
        <v>0</v>
      </c>
      <c r="AO29" s="39">
        <f t="shared" si="6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7">SUM(F32,H32,J32,L32,N32,P32,R32,T32,V32,X32,Z32,AB32,AD32)</f>
        <v>23346</v>
      </c>
      <c r="E32" s="38">
        <f t="shared" si="7"/>
        <v>54629.64</v>
      </c>
      <c r="F32" s="64">
        <f>'TIE-OUT'!R32+RECLASS!P32</f>
        <v>0</v>
      </c>
      <c r="G32" s="68">
        <f>'TIE-OUT'!S32+RECLASS!Q32</f>
        <v>0</v>
      </c>
      <c r="H32" s="118">
        <f>+Actuals!E216</f>
        <v>17827</v>
      </c>
      <c r="I32" s="119">
        <f>+Actuals!F216</f>
        <v>41715.18</v>
      </c>
      <c r="J32" s="118">
        <f>+Actuals!G216</f>
        <v>5519</v>
      </c>
      <c r="K32" s="119">
        <f>+Actuals!H216</f>
        <v>12914.46</v>
      </c>
      <c r="L32" s="118">
        <f>+Actuals!I216</f>
        <v>0</v>
      </c>
      <c r="M32" s="119">
        <f>+Actuals!J216</f>
        <v>0</v>
      </c>
      <c r="N32" s="118">
        <f>+Actuals!K216</f>
        <v>0</v>
      </c>
      <c r="O32" s="119">
        <f>+Actuals!L216</f>
        <v>0</v>
      </c>
      <c r="P32" s="118">
        <f>+Actuals!M216</f>
        <v>0</v>
      </c>
      <c r="Q32" s="119">
        <f>+Actuals!N216</f>
        <v>0</v>
      </c>
      <c r="R32" s="118">
        <f>+Actuals!O216</f>
        <v>0</v>
      </c>
      <c r="S32" s="119">
        <f>+Actuals!P216</f>
        <v>0</v>
      </c>
      <c r="T32" s="118">
        <f>+Actuals!Q216</f>
        <v>0</v>
      </c>
      <c r="U32" s="119">
        <f>+Actuals!R216</f>
        <v>0</v>
      </c>
      <c r="V32" s="118">
        <f>+Actuals!S216</f>
        <v>0</v>
      </c>
      <c r="W32" s="119">
        <f>+Actuals!T216</f>
        <v>0</v>
      </c>
      <c r="X32" s="118">
        <f>+Actuals!U216</f>
        <v>0</v>
      </c>
      <c r="Y32" s="119">
        <f>+Actuals!V216</f>
        <v>0</v>
      </c>
      <c r="Z32" s="118">
        <f>+Actuals!W216</f>
        <v>0</v>
      </c>
      <c r="AA32" s="119">
        <f>+Actuals!X216</f>
        <v>0</v>
      </c>
      <c r="AB32" s="118">
        <f>+Actuals!Y216</f>
        <v>0</v>
      </c>
      <c r="AC32" s="119">
        <f>+Actuals!Z216</f>
        <v>0</v>
      </c>
      <c r="AD32" s="118">
        <f>+Actuals!AA216</f>
        <v>0</v>
      </c>
      <c r="AE32" s="119">
        <f>+Actuals!AB216</f>
        <v>0</v>
      </c>
      <c r="AF32" s="118">
        <f>+Actuals!AC216</f>
        <v>0</v>
      </c>
      <c r="AG32" s="119">
        <f>+Actuals!AD216</f>
        <v>0</v>
      </c>
      <c r="AH32" s="118">
        <f>+Actuals!AE216</f>
        <v>0</v>
      </c>
      <c r="AI32" s="119">
        <f>+Actuals!AF216</f>
        <v>0</v>
      </c>
      <c r="AJ32" s="118">
        <f>+Actuals!AG216</f>
        <v>0</v>
      </c>
      <c r="AK32" s="119">
        <f>+Actuals!AH216</f>
        <v>0</v>
      </c>
      <c r="AL32" s="118">
        <f>+Actuals!AI216</f>
        <v>0</v>
      </c>
      <c r="AM32" s="119">
        <f>+Actuals!AJ216</f>
        <v>0</v>
      </c>
      <c r="AN32" s="118">
        <f>+Actuals!AK216</f>
        <v>0</v>
      </c>
      <c r="AO32" s="119">
        <f>+Actuals!AL216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7"/>
        <v>0</v>
      </c>
      <c r="E33" s="38">
        <f t="shared" si="7"/>
        <v>0</v>
      </c>
      <c r="F33" s="60">
        <f>'TIE-OUT'!R33+RECLASS!P33</f>
        <v>0</v>
      </c>
      <c r="G33" s="38">
        <f>'TIE-OUT'!S33+RECLASS!Q33</f>
        <v>0</v>
      </c>
      <c r="H33" s="118">
        <f>+Actuals!E217</f>
        <v>0</v>
      </c>
      <c r="I33" s="119">
        <f>+Actuals!F217</f>
        <v>0</v>
      </c>
      <c r="J33" s="118">
        <f>+Actuals!G217</f>
        <v>0</v>
      </c>
      <c r="K33" s="119">
        <f>+Actuals!H217</f>
        <v>0</v>
      </c>
      <c r="L33" s="118">
        <f>+Actuals!I217</f>
        <v>0</v>
      </c>
      <c r="M33" s="119">
        <f>+Actuals!J217</f>
        <v>0</v>
      </c>
      <c r="N33" s="118">
        <f>+Actuals!K217</f>
        <v>0</v>
      </c>
      <c r="O33" s="119">
        <f>+Actuals!L217</f>
        <v>0</v>
      </c>
      <c r="P33" s="118">
        <f>+Actuals!M217</f>
        <v>0</v>
      </c>
      <c r="Q33" s="119">
        <f>+Actuals!N217</f>
        <v>0</v>
      </c>
      <c r="R33" s="118">
        <f>+Actuals!O217</f>
        <v>0</v>
      </c>
      <c r="S33" s="119">
        <f>+Actuals!P217</f>
        <v>0</v>
      </c>
      <c r="T33" s="118">
        <f>+Actuals!Q217</f>
        <v>0</v>
      </c>
      <c r="U33" s="119">
        <f>+Actuals!R217</f>
        <v>0</v>
      </c>
      <c r="V33" s="118">
        <f>+Actuals!S217</f>
        <v>0</v>
      </c>
      <c r="W33" s="119">
        <f>+Actuals!T217</f>
        <v>0</v>
      </c>
      <c r="X33" s="118">
        <f>+Actuals!U217</f>
        <v>0</v>
      </c>
      <c r="Y33" s="119">
        <f>+Actuals!V217</f>
        <v>0</v>
      </c>
      <c r="Z33" s="118">
        <f>+Actuals!W217</f>
        <v>0</v>
      </c>
      <c r="AA33" s="119">
        <f>+Actuals!X217</f>
        <v>0</v>
      </c>
      <c r="AB33" s="118">
        <f>+Actuals!Y217</f>
        <v>0</v>
      </c>
      <c r="AC33" s="119">
        <f>+Actuals!Z217</f>
        <v>0</v>
      </c>
      <c r="AD33" s="118">
        <f>+Actuals!AA217</f>
        <v>0</v>
      </c>
      <c r="AE33" s="119">
        <f>+Actuals!AB217</f>
        <v>0</v>
      </c>
      <c r="AF33" s="118">
        <f>+Actuals!AC217</f>
        <v>0</v>
      </c>
      <c r="AG33" s="119">
        <f>+Actuals!AD217</f>
        <v>0</v>
      </c>
      <c r="AH33" s="118">
        <f>+Actuals!AE217</f>
        <v>0</v>
      </c>
      <c r="AI33" s="119">
        <f>+Actuals!AF217</f>
        <v>0</v>
      </c>
      <c r="AJ33" s="118">
        <f>+Actuals!AG217</f>
        <v>0</v>
      </c>
      <c r="AK33" s="119">
        <f>+Actuals!AH217</f>
        <v>0</v>
      </c>
      <c r="AL33" s="118">
        <f>+Actuals!AI217</f>
        <v>0</v>
      </c>
      <c r="AM33" s="119">
        <f>+Actuals!AJ217</f>
        <v>0</v>
      </c>
      <c r="AN33" s="118">
        <f>+Actuals!AK217</f>
        <v>0</v>
      </c>
      <c r="AO33" s="119">
        <f>+Actuals!AL217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7"/>
        <v>0</v>
      </c>
      <c r="E34" s="38">
        <f t="shared" si="7"/>
        <v>0</v>
      </c>
      <c r="F34" s="60">
        <f>'TIE-OUT'!R34+RECLASS!P34</f>
        <v>0</v>
      </c>
      <c r="G34" s="38">
        <f>'TIE-OUT'!S34+RECLASS!Q34</f>
        <v>0</v>
      </c>
      <c r="H34" s="118">
        <f>+Actuals!E218</f>
        <v>0</v>
      </c>
      <c r="I34" s="119">
        <f>+Actuals!F218</f>
        <v>0</v>
      </c>
      <c r="J34" s="118">
        <f>+Actuals!G218</f>
        <v>0</v>
      </c>
      <c r="K34" s="119">
        <f>+Actuals!H218</f>
        <v>0</v>
      </c>
      <c r="L34" s="118">
        <f>+Actuals!I218</f>
        <v>0</v>
      </c>
      <c r="M34" s="119">
        <f>+Actuals!J218</f>
        <v>0</v>
      </c>
      <c r="N34" s="118">
        <f>+Actuals!K218</f>
        <v>0</v>
      </c>
      <c r="O34" s="119">
        <f>+Actuals!L218</f>
        <v>0</v>
      </c>
      <c r="P34" s="118">
        <f>+Actuals!M218</f>
        <v>0</v>
      </c>
      <c r="Q34" s="119">
        <f>+Actuals!N218</f>
        <v>0</v>
      </c>
      <c r="R34" s="118">
        <f>+Actuals!O218</f>
        <v>0</v>
      </c>
      <c r="S34" s="119">
        <f>+Actuals!P218</f>
        <v>0</v>
      </c>
      <c r="T34" s="118">
        <f>+Actuals!Q218</f>
        <v>0</v>
      </c>
      <c r="U34" s="119">
        <f>+Actuals!R218</f>
        <v>0</v>
      </c>
      <c r="V34" s="118">
        <f>+Actuals!S218</f>
        <v>0</v>
      </c>
      <c r="W34" s="119">
        <f>+Actuals!T218</f>
        <v>0</v>
      </c>
      <c r="X34" s="118">
        <f>+Actuals!U218</f>
        <v>0</v>
      </c>
      <c r="Y34" s="119">
        <f>+Actuals!V218</f>
        <v>0</v>
      </c>
      <c r="Z34" s="118">
        <f>+Actuals!W218</f>
        <v>0</v>
      </c>
      <c r="AA34" s="119">
        <f>+Actuals!X218</f>
        <v>0</v>
      </c>
      <c r="AB34" s="118">
        <f>+Actuals!Y218</f>
        <v>0</v>
      </c>
      <c r="AC34" s="119">
        <f>+Actuals!Z218</f>
        <v>0</v>
      </c>
      <c r="AD34" s="118">
        <f>+Actuals!AA218</f>
        <v>0</v>
      </c>
      <c r="AE34" s="119">
        <f>+Actuals!AB218</f>
        <v>0</v>
      </c>
      <c r="AF34" s="118">
        <f>+Actuals!AC218</f>
        <v>0</v>
      </c>
      <c r="AG34" s="119">
        <f>+Actuals!AD218</f>
        <v>0</v>
      </c>
      <c r="AH34" s="118">
        <f>+Actuals!AE218</f>
        <v>0</v>
      </c>
      <c r="AI34" s="119">
        <f>+Actuals!AF218</f>
        <v>0</v>
      </c>
      <c r="AJ34" s="118">
        <f>+Actuals!AG218</f>
        <v>0</v>
      </c>
      <c r="AK34" s="119">
        <f>+Actuals!AH218</f>
        <v>0</v>
      </c>
      <c r="AL34" s="118">
        <f>+Actuals!AI218</f>
        <v>0</v>
      </c>
      <c r="AM34" s="119">
        <f>+Actuals!AJ218</f>
        <v>0</v>
      </c>
      <c r="AN34" s="118">
        <f>+Actuals!AK218</f>
        <v>0</v>
      </c>
      <c r="AO34" s="119">
        <f>+Actuals!AL218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7"/>
        <v>0</v>
      </c>
      <c r="E35" s="38">
        <f t="shared" si="7"/>
        <v>0</v>
      </c>
      <c r="F35" s="81">
        <f>'TIE-OUT'!R35+RECLASS!P35</f>
        <v>0</v>
      </c>
      <c r="G35" s="82">
        <f>'TIE-OUT'!S35+RECLASS!Q35</f>
        <v>0</v>
      </c>
      <c r="H35" s="118">
        <f>+Actuals!E219</f>
        <v>0</v>
      </c>
      <c r="I35" s="119">
        <f>+Actuals!F219</f>
        <v>0</v>
      </c>
      <c r="J35" s="118">
        <f>+Actuals!G219</f>
        <v>0</v>
      </c>
      <c r="K35" s="119">
        <f>+Actuals!H219</f>
        <v>0</v>
      </c>
      <c r="L35" s="118">
        <f>+Actuals!I219</f>
        <v>0</v>
      </c>
      <c r="M35" s="119">
        <f>+Actuals!J219</f>
        <v>0</v>
      </c>
      <c r="N35" s="118">
        <f>+Actuals!K219</f>
        <v>0</v>
      </c>
      <c r="O35" s="119">
        <f>+Actuals!L219</f>
        <v>0</v>
      </c>
      <c r="P35" s="118">
        <f>+Actuals!M219</f>
        <v>0</v>
      </c>
      <c r="Q35" s="119">
        <f>+Actuals!N219</f>
        <v>0</v>
      </c>
      <c r="R35" s="118">
        <f>+Actuals!O219</f>
        <v>0</v>
      </c>
      <c r="S35" s="119">
        <f>+Actuals!P219</f>
        <v>0</v>
      </c>
      <c r="T35" s="118">
        <f>+Actuals!Q219</f>
        <v>0</v>
      </c>
      <c r="U35" s="119">
        <f>+Actuals!R219</f>
        <v>0</v>
      </c>
      <c r="V35" s="118">
        <f>+Actuals!S219</f>
        <v>0</v>
      </c>
      <c r="W35" s="119">
        <f>+Actuals!T219</f>
        <v>0</v>
      </c>
      <c r="X35" s="118">
        <f>+Actuals!U219</f>
        <v>0</v>
      </c>
      <c r="Y35" s="119">
        <f>+Actuals!V219</f>
        <v>0</v>
      </c>
      <c r="Z35" s="118">
        <f>+Actuals!W219</f>
        <v>0</v>
      </c>
      <c r="AA35" s="119">
        <f>+Actuals!X219</f>
        <v>0</v>
      </c>
      <c r="AB35" s="118">
        <f>+Actuals!Y219</f>
        <v>0</v>
      </c>
      <c r="AC35" s="119">
        <f>+Actuals!Z219</f>
        <v>0</v>
      </c>
      <c r="AD35" s="118">
        <f>+Actuals!AA219</f>
        <v>0</v>
      </c>
      <c r="AE35" s="119">
        <f>+Actuals!AB219</f>
        <v>0</v>
      </c>
      <c r="AF35" s="118">
        <f>+Actuals!AC219</f>
        <v>0</v>
      </c>
      <c r="AG35" s="119">
        <f>+Actuals!AD219</f>
        <v>0</v>
      </c>
      <c r="AH35" s="118">
        <f>+Actuals!AE219</f>
        <v>0</v>
      </c>
      <c r="AI35" s="119">
        <f>+Actuals!AF219</f>
        <v>0</v>
      </c>
      <c r="AJ35" s="118">
        <f>+Actuals!AG219</f>
        <v>0</v>
      </c>
      <c r="AK35" s="119">
        <f>+Actuals!AH219</f>
        <v>0</v>
      </c>
      <c r="AL35" s="118">
        <f>+Actuals!AI219</f>
        <v>0</v>
      </c>
      <c r="AM35" s="119">
        <f>+Actuals!AJ219</f>
        <v>0</v>
      </c>
      <c r="AN35" s="118">
        <f>+Actuals!AK219</f>
        <v>0</v>
      </c>
      <c r="AO35" s="119">
        <f>+Actuals!AL219</f>
        <v>0</v>
      </c>
    </row>
    <row r="36" spans="1:41" x14ac:dyDescent="0.2">
      <c r="A36" s="9"/>
      <c r="B36" s="7" t="s">
        <v>43</v>
      </c>
      <c r="C36" s="6"/>
      <c r="D36" s="61">
        <f t="shared" ref="D36:I36" si="8">SUM(D32:D35)</f>
        <v>23346</v>
      </c>
      <c r="E36" s="39">
        <f t="shared" si="8"/>
        <v>54629.64</v>
      </c>
      <c r="F36" s="61">
        <f t="shared" si="8"/>
        <v>0</v>
      </c>
      <c r="G36" s="39">
        <f t="shared" si="8"/>
        <v>0</v>
      </c>
      <c r="H36" s="61">
        <f t="shared" si="8"/>
        <v>17827</v>
      </c>
      <c r="I36" s="39">
        <f t="shared" si="8"/>
        <v>41715.18</v>
      </c>
      <c r="J36" s="61">
        <f t="shared" ref="J36:AO36" si="9">SUM(J32:J35)</f>
        <v>5519</v>
      </c>
      <c r="K36" s="39">
        <f t="shared" si="9"/>
        <v>12914.46</v>
      </c>
      <c r="L36" s="61">
        <f>SUM(L32:L35)</f>
        <v>0</v>
      </c>
      <c r="M36" s="39">
        <f>SUM(M32:M35)</f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si="9"/>
        <v>0</v>
      </c>
      <c r="AI36" s="39">
        <f t="shared" si="9"/>
        <v>0</v>
      </c>
      <c r="AJ36" s="61">
        <f t="shared" si="9"/>
        <v>0</v>
      </c>
      <c r="AK36" s="39">
        <f t="shared" si="9"/>
        <v>0</v>
      </c>
      <c r="AL36" s="61">
        <f t="shared" si="9"/>
        <v>0</v>
      </c>
      <c r="AM36" s="39">
        <f t="shared" si="9"/>
        <v>0</v>
      </c>
      <c r="AN36" s="61">
        <f t="shared" si="9"/>
        <v>0</v>
      </c>
      <c r="AO36" s="39">
        <f t="shared" si="9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0">SUM(F39,H39,J39,L39,N39,P39,R39,T39,V39,X39,Z39,AB39,AD39)</f>
        <v>0</v>
      </c>
      <c r="E39" s="38">
        <f t="shared" si="10"/>
        <v>0</v>
      </c>
      <c r="F39" s="64">
        <f>'TIE-OUT'!R39+RECLASS!P39</f>
        <v>0</v>
      </c>
      <c r="G39" s="68">
        <f>'TIE-OUT'!S39+RECLASS!Q39</f>
        <v>0</v>
      </c>
      <c r="H39" s="118">
        <f>+Actuals!E220</f>
        <v>0</v>
      </c>
      <c r="I39" s="119">
        <f>+Actuals!F220</f>
        <v>0</v>
      </c>
      <c r="J39" s="118">
        <f>+Actuals!G220</f>
        <v>0</v>
      </c>
      <c r="K39" s="119">
        <f>+Actuals!H220</f>
        <v>0</v>
      </c>
      <c r="L39" s="118">
        <f>+Actuals!I220</f>
        <v>0</v>
      </c>
      <c r="M39" s="119">
        <f>+Actuals!J220</f>
        <v>0</v>
      </c>
      <c r="N39" s="118">
        <f>+Actuals!K220</f>
        <v>0</v>
      </c>
      <c r="O39" s="119">
        <f>+Actuals!L220</f>
        <v>0</v>
      </c>
      <c r="P39" s="118">
        <f>+Actuals!M220</f>
        <v>0</v>
      </c>
      <c r="Q39" s="119">
        <f>+Actuals!N220</f>
        <v>0</v>
      </c>
      <c r="R39" s="118">
        <f>+Actuals!O220</f>
        <v>0</v>
      </c>
      <c r="S39" s="119">
        <f>+Actuals!P220</f>
        <v>0</v>
      </c>
      <c r="T39" s="118">
        <f>+Actuals!Q220</f>
        <v>0</v>
      </c>
      <c r="U39" s="119">
        <f>+Actuals!R220</f>
        <v>0</v>
      </c>
      <c r="V39" s="118">
        <f>+Actuals!S220</f>
        <v>0</v>
      </c>
      <c r="W39" s="119">
        <f>+Actuals!T220</f>
        <v>0</v>
      </c>
      <c r="X39" s="118">
        <f>+Actuals!U220</f>
        <v>0</v>
      </c>
      <c r="Y39" s="119">
        <f>+Actuals!V220</f>
        <v>0</v>
      </c>
      <c r="Z39" s="118">
        <f>+Actuals!W220</f>
        <v>0</v>
      </c>
      <c r="AA39" s="119">
        <f>+Actuals!X220</f>
        <v>0</v>
      </c>
      <c r="AB39" s="118">
        <f>+Actuals!Y220</f>
        <v>0</v>
      </c>
      <c r="AC39" s="119">
        <f>+Actuals!Z220</f>
        <v>0</v>
      </c>
      <c r="AD39" s="118">
        <f>+Actuals!AA220</f>
        <v>0</v>
      </c>
      <c r="AE39" s="119">
        <f>+Actuals!AB220</f>
        <v>0</v>
      </c>
      <c r="AF39" s="118">
        <f>+Actuals!AC220</f>
        <v>0</v>
      </c>
      <c r="AG39" s="119">
        <f>+Actuals!AD220</f>
        <v>0</v>
      </c>
      <c r="AH39" s="118">
        <f>+Actuals!AE220</f>
        <v>0</v>
      </c>
      <c r="AI39" s="119">
        <f>+Actuals!AF220</f>
        <v>0</v>
      </c>
      <c r="AJ39" s="118">
        <f>+Actuals!AG220</f>
        <v>0</v>
      </c>
      <c r="AK39" s="119">
        <f>+Actuals!AH220</f>
        <v>0</v>
      </c>
      <c r="AL39" s="118">
        <f>+Actuals!AI220</f>
        <v>0</v>
      </c>
      <c r="AM39" s="119">
        <f>+Actuals!AJ220</f>
        <v>0</v>
      </c>
      <c r="AN39" s="118">
        <f>+Actuals!AK220</f>
        <v>0</v>
      </c>
      <c r="AO39" s="119">
        <f>+Actuals!AL220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0"/>
        <v>0</v>
      </c>
      <c r="E40" s="38">
        <f t="shared" si="10"/>
        <v>0</v>
      </c>
      <c r="F40" s="60">
        <f>'TIE-OUT'!R40+RECLASS!P40</f>
        <v>0</v>
      </c>
      <c r="G40" s="38">
        <f>'TIE-OUT'!S40+RECLASS!Q40</f>
        <v>0</v>
      </c>
      <c r="H40" s="118">
        <f>+Actuals!E221</f>
        <v>0</v>
      </c>
      <c r="I40" s="119">
        <f>+Actuals!F221</f>
        <v>0</v>
      </c>
      <c r="J40" s="118">
        <f>+Actuals!G221</f>
        <v>0</v>
      </c>
      <c r="K40" s="119">
        <f>+Actuals!H221</f>
        <v>0</v>
      </c>
      <c r="L40" s="118">
        <f>+Actuals!I221</f>
        <v>0</v>
      </c>
      <c r="M40" s="119">
        <f>+Actuals!J221</f>
        <v>0</v>
      </c>
      <c r="N40" s="118">
        <f>+Actuals!K221</f>
        <v>0</v>
      </c>
      <c r="O40" s="119">
        <f>+Actuals!L221</f>
        <v>0</v>
      </c>
      <c r="P40" s="118">
        <f>+Actuals!M221</f>
        <v>0</v>
      </c>
      <c r="Q40" s="119">
        <f>+Actuals!N221</f>
        <v>0</v>
      </c>
      <c r="R40" s="118">
        <f>+Actuals!O221</f>
        <v>0</v>
      </c>
      <c r="S40" s="119">
        <f>+Actuals!P221</f>
        <v>0</v>
      </c>
      <c r="T40" s="118">
        <f>+Actuals!Q221</f>
        <v>0</v>
      </c>
      <c r="U40" s="119">
        <f>+Actuals!R221</f>
        <v>0</v>
      </c>
      <c r="V40" s="118">
        <f>+Actuals!S221</f>
        <v>0</v>
      </c>
      <c r="W40" s="119">
        <f>+Actuals!T221</f>
        <v>0</v>
      </c>
      <c r="X40" s="118">
        <f>+Actuals!U221</f>
        <v>0</v>
      </c>
      <c r="Y40" s="119">
        <f>+Actuals!V221</f>
        <v>0</v>
      </c>
      <c r="Z40" s="118">
        <f>+Actuals!W221</f>
        <v>0</v>
      </c>
      <c r="AA40" s="119">
        <f>+Actuals!X221</f>
        <v>0</v>
      </c>
      <c r="AB40" s="118">
        <f>+Actuals!Y221</f>
        <v>0</v>
      </c>
      <c r="AC40" s="119">
        <f>+Actuals!Z221</f>
        <v>0</v>
      </c>
      <c r="AD40" s="118">
        <f>+Actuals!AA221</f>
        <v>0</v>
      </c>
      <c r="AE40" s="119">
        <f>+Actuals!AB221</f>
        <v>0</v>
      </c>
      <c r="AF40" s="118">
        <f>+Actuals!AC221</f>
        <v>0</v>
      </c>
      <c r="AG40" s="119">
        <f>+Actuals!AD221</f>
        <v>0</v>
      </c>
      <c r="AH40" s="118">
        <f>+Actuals!AE221</f>
        <v>0</v>
      </c>
      <c r="AI40" s="119">
        <f>+Actuals!AF221</f>
        <v>0</v>
      </c>
      <c r="AJ40" s="118">
        <f>+Actuals!AG221</f>
        <v>0</v>
      </c>
      <c r="AK40" s="119">
        <f>+Actuals!AH221</f>
        <v>0</v>
      </c>
      <c r="AL40" s="118">
        <f>+Actuals!AI221</f>
        <v>0</v>
      </c>
      <c r="AM40" s="119">
        <f>+Actuals!AJ221</f>
        <v>0</v>
      </c>
      <c r="AN40" s="118">
        <f>+Actuals!AK221</f>
        <v>0</v>
      </c>
      <c r="AO40" s="119">
        <f>+Actuals!AL221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0"/>
        <v>0</v>
      </c>
      <c r="E41" s="38">
        <f t="shared" si="10"/>
        <v>0</v>
      </c>
      <c r="F41" s="81">
        <f>'TIE-OUT'!R41+RECLASS!P41</f>
        <v>0</v>
      </c>
      <c r="G41" s="82">
        <f>'TIE-OUT'!S41+RECLASS!Q41</f>
        <v>0</v>
      </c>
      <c r="H41" s="118">
        <f>+Actuals!E222</f>
        <v>0</v>
      </c>
      <c r="I41" s="119">
        <f>+Actuals!F222</f>
        <v>0</v>
      </c>
      <c r="J41" s="118">
        <f>+Actuals!G222</f>
        <v>0</v>
      </c>
      <c r="K41" s="119">
        <f>+Actuals!H222</f>
        <v>0</v>
      </c>
      <c r="L41" s="118">
        <f>+Actuals!I222</f>
        <v>0</v>
      </c>
      <c r="M41" s="119">
        <f>+Actuals!J222</f>
        <v>0</v>
      </c>
      <c r="N41" s="118">
        <f>+Actuals!K222</f>
        <v>0</v>
      </c>
      <c r="O41" s="119">
        <f>+Actuals!L222</f>
        <v>0</v>
      </c>
      <c r="P41" s="118">
        <f>+Actuals!M222</f>
        <v>0</v>
      </c>
      <c r="Q41" s="119">
        <f>+Actuals!N222</f>
        <v>0</v>
      </c>
      <c r="R41" s="118">
        <f>+Actuals!O222</f>
        <v>0</v>
      </c>
      <c r="S41" s="119">
        <f>+Actuals!P222</f>
        <v>0</v>
      </c>
      <c r="T41" s="118">
        <f>+Actuals!Q222</f>
        <v>0</v>
      </c>
      <c r="U41" s="119">
        <f>+Actuals!R222</f>
        <v>0</v>
      </c>
      <c r="V41" s="118">
        <f>+Actuals!S222</f>
        <v>0</v>
      </c>
      <c r="W41" s="119">
        <f>+Actuals!T222</f>
        <v>0</v>
      </c>
      <c r="X41" s="118">
        <f>+Actuals!U222</f>
        <v>0</v>
      </c>
      <c r="Y41" s="119">
        <f>+Actuals!V222</f>
        <v>0</v>
      </c>
      <c r="Z41" s="118">
        <f>+Actuals!W222</f>
        <v>0</v>
      </c>
      <c r="AA41" s="119">
        <f>+Actuals!X222</f>
        <v>0</v>
      </c>
      <c r="AB41" s="118">
        <f>+Actuals!Y222</f>
        <v>0</v>
      </c>
      <c r="AC41" s="119">
        <f>+Actuals!Z222</f>
        <v>0</v>
      </c>
      <c r="AD41" s="118">
        <f>+Actuals!AA222</f>
        <v>0</v>
      </c>
      <c r="AE41" s="119">
        <f>+Actuals!AB222</f>
        <v>0</v>
      </c>
      <c r="AF41" s="118">
        <f>+Actuals!AC222</f>
        <v>0</v>
      </c>
      <c r="AG41" s="119">
        <f>+Actuals!AD222</f>
        <v>0</v>
      </c>
      <c r="AH41" s="118">
        <f>+Actuals!AE222</f>
        <v>0</v>
      </c>
      <c r="AI41" s="119">
        <f>+Actuals!AF222</f>
        <v>0</v>
      </c>
      <c r="AJ41" s="118">
        <f>+Actuals!AG222</f>
        <v>0</v>
      </c>
      <c r="AK41" s="119">
        <f>+Actuals!AH222</f>
        <v>0</v>
      </c>
      <c r="AL41" s="118">
        <f>+Actuals!AI222</f>
        <v>0</v>
      </c>
      <c r="AM41" s="119">
        <f>+Actuals!AJ222</f>
        <v>0</v>
      </c>
      <c r="AN41" s="118">
        <f>+Actuals!AK222</f>
        <v>0</v>
      </c>
      <c r="AO41" s="119">
        <f>+Actuals!AL222</f>
        <v>0</v>
      </c>
    </row>
    <row r="42" spans="1:41" x14ac:dyDescent="0.2">
      <c r="A42" s="9"/>
      <c r="B42" s="7"/>
      <c r="C42" s="53" t="s">
        <v>48</v>
      </c>
      <c r="D42" s="61">
        <f t="shared" ref="D42:I42" si="11">SUM(D40:D41)</f>
        <v>0</v>
      </c>
      <c r="E42" s="39">
        <f t="shared" si="11"/>
        <v>0</v>
      </c>
      <c r="F42" s="61">
        <f t="shared" si="11"/>
        <v>0</v>
      </c>
      <c r="G42" s="39">
        <f t="shared" si="11"/>
        <v>0</v>
      </c>
      <c r="H42" s="61">
        <f t="shared" si="11"/>
        <v>0</v>
      </c>
      <c r="I42" s="39">
        <f t="shared" si="11"/>
        <v>0</v>
      </c>
      <c r="J42" s="61">
        <f t="shared" ref="J42:AO42" si="12">SUM(J40:J41)</f>
        <v>0</v>
      </c>
      <c r="K42" s="39">
        <f t="shared" si="12"/>
        <v>0</v>
      </c>
      <c r="L42" s="61">
        <f>SUM(L40:L41)</f>
        <v>0</v>
      </c>
      <c r="M42" s="39">
        <f>SUM(M40:M41)</f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si="12"/>
        <v>0</v>
      </c>
      <c r="AI42" s="39">
        <f t="shared" si="12"/>
        <v>0</v>
      </c>
      <c r="AJ42" s="61">
        <f t="shared" si="12"/>
        <v>0</v>
      </c>
      <c r="AK42" s="39">
        <f t="shared" si="12"/>
        <v>0</v>
      </c>
      <c r="AL42" s="61">
        <f t="shared" si="12"/>
        <v>0</v>
      </c>
      <c r="AM42" s="39">
        <f t="shared" si="12"/>
        <v>0</v>
      </c>
      <c r="AN42" s="61">
        <f t="shared" si="12"/>
        <v>0</v>
      </c>
      <c r="AO42" s="39">
        <f t="shared" si="12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3">D42+D39</f>
        <v>0</v>
      </c>
      <c r="E43" s="39">
        <f t="shared" si="13"/>
        <v>0</v>
      </c>
      <c r="F43" s="61">
        <f t="shared" si="13"/>
        <v>0</v>
      </c>
      <c r="G43" s="39">
        <f t="shared" si="13"/>
        <v>0</v>
      </c>
      <c r="H43" s="61">
        <f t="shared" si="13"/>
        <v>0</v>
      </c>
      <c r="I43" s="39">
        <f t="shared" si="13"/>
        <v>0</v>
      </c>
      <c r="J43" s="61">
        <f t="shared" ref="J43:AO43" si="14">J42+J39</f>
        <v>0</v>
      </c>
      <c r="K43" s="39">
        <f t="shared" si="14"/>
        <v>0</v>
      </c>
      <c r="L43" s="61">
        <f>L42+L39</f>
        <v>0</v>
      </c>
      <c r="M43" s="39">
        <f>M42+M39</f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si="14"/>
        <v>0</v>
      </c>
      <c r="AI43" s="39">
        <f t="shared" si="14"/>
        <v>0</v>
      </c>
      <c r="AJ43" s="61">
        <f t="shared" si="14"/>
        <v>0</v>
      </c>
      <c r="AK43" s="39">
        <f t="shared" si="14"/>
        <v>0</v>
      </c>
      <c r="AL43" s="61">
        <f t="shared" si="14"/>
        <v>0</v>
      </c>
      <c r="AM43" s="39">
        <f t="shared" si="14"/>
        <v>0</v>
      </c>
      <c r="AN43" s="61">
        <f t="shared" si="14"/>
        <v>0</v>
      </c>
      <c r="AO43" s="39">
        <f t="shared" si="14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'TIE-OUT'!R45+RECLASS!P45</f>
        <v>0</v>
      </c>
      <c r="G45" s="68">
        <f>'TIE-OUT'!S45+RECLASS!Q45</f>
        <v>0</v>
      </c>
      <c r="H45" s="118">
        <f>+Actuals!E223</f>
        <v>0</v>
      </c>
      <c r="I45" s="119">
        <f>+Actuals!F223</f>
        <v>0</v>
      </c>
      <c r="J45" s="118">
        <f>+Actuals!G223</f>
        <v>0</v>
      </c>
      <c r="K45" s="119">
        <f>+Actuals!H223</f>
        <v>0</v>
      </c>
      <c r="L45" s="118">
        <f>+Actuals!I223</f>
        <v>0</v>
      </c>
      <c r="M45" s="119">
        <f>+Actuals!J223</f>
        <v>0</v>
      </c>
      <c r="N45" s="118">
        <f>+Actuals!K223</f>
        <v>0</v>
      </c>
      <c r="O45" s="119">
        <f>+Actuals!L223</f>
        <v>0</v>
      </c>
      <c r="P45" s="118">
        <f>+Actuals!M223</f>
        <v>0</v>
      </c>
      <c r="Q45" s="119">
        <f>+Actuals!N223</f>
        <v>0</v>
      </c>
      <c r="R45" s="118">
        <f>+Actuals!O223</f>
        <v>0</v>
      </c>
      <c r="S45" s="119">
        <f>+Actuals!P223</f>
        <v>0</v>
      </c>
      <c r="T45" s="118">
        <f>+Actuals!Q223</f>
        <v>0</v>
      </c>
      <c r="U45" s="119">
        <f>+Actuals!R223</f>
        <v>0</v>
      </c>
      <c r="V45" s="118">
        <f>+Actuals!S223</f>
        <v>0</v>
      </c>
      <c r="W45" s="119">
        <f>+Actuals!T223</f>
        <v>0</v>
      </c>
      <c r="X45" s="118">
        <f>+Actuals!U223</f>
        <v>0</v>
      </c>
      <c r="Y45" s="119">
        <f>+Actuals!V223</f>
        <v>0</v>
      </c>
      <c r="Z45" s="118">
        <f>+Actuals!W223</f>
        <v>0</v>
      </c>
      <c r="AA45" s="119">
        <f>+Actuals!X223</f>
        <v>0</v>
      </c>
      <c r="AB45" s="118">
        <f>+Actuals!Y223</f>
        <v>0</v>
      </c>
      <c r="AC45" s="119">
        <f>+Actuals!Z223</f>
        <v>0</v>
      </c>
      <c r="AD45" s="118">
        <f>+Actuals!AA223</f>
        <v>0</v>
      </c>
      <c r="AE45" s="119">
        <f>+Actuals!AB223</f>
        <v>0</v>
      </c>
      <c r="AF45" s="118">
        <f>+Actuals!AC223</f>
        <v>0</v>
      </c>
      <c r="AG45" s="119">
        <f>+Actuals!AD223</f>
        <v>0</v>
      </c>
      <c r="AH45" s="118">
        <f>+Actuals!AE223</f>
        <v>0</v>
      </c>
      <c r="AI45" s="119">
        <f>+Actuals!AF223</f>
        <v>0</v>
      </c>
      <c r="AJ45" s="118">
        <f>+Actuals!AG223</f>
        <v>0</v>
      </c>
      <c r="AK45" s="119">
        <f>+Actuals!AH223</f>
        <v>0</v>
      </c>
      <c r="AL45" s="118">
        <f>+Actuals!AI223</f>
        <v>0</v>
      </c>
      <c r="AM45" s="119">
        <f>+Actuals!AJ223</f>
        <v>0</v>
      </c>
      <c r="AN45" s="118">
        <f>+Actuals!AK223</f>
        <v>0</v>
      </c>
      <c r="AO45" s="119">
        <f>+Actuals!AL223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'TIE-OUT'!R47+RECLASS!P47</f>
        <v>0</v>
      </c>
      <c r="G47" s="38">
        <f>'TIE-OUT'!S47+RECLASS!Q47</f>
        <v>0</v>
      </c>
      <c r="H47" s="118">
        <f>+Actuals!E224</f>
        <v>0</v>
      </c>
      <c r="I47" s="119">
        <f>+Actuals!F224</f>
        <v>0</v>
      </c>
      <c r="J47" s="118">
        <f>+Actuals!G224</f>
        <v>0</v>
      </c>
      <c r="K47" s="119">
        <f>+Actuals!H224</f>
        <v>0</v>
      </c>
      <c r="L47" s="118">
        <f>+Actuals!I224</f>
        <v>0</v>
      </c>
      <c r="M47" s="119">
        <f>+Actuals!J224</f>
        <v>0</v>
      </c>
      <c r="N47" s="118">
        <f>+Actuals!K224</f>
        <v>0</v>
      </c>
      <c r="O47" s="119">
        <f>+Actuals!L224</f>
        <v>0</v>
      </c>
      <c r="P47" s="118">
        <f>+Actuals!M224</f>
        <v>0</v>
      </c>
      <c r="Q47" s="119">
        <f>+Actuals!N224</f>
        <v>0</v>
      </c>
      <c r="R47" s="118">
        <f>+Actuals!O224</f>
        <v>0</v>
      </c>
      <c r="S47" s="119">
        <f>+Actuals!P224</f>
        <v>0</v>
      </c>
      <c r="T47" s="118">
        <f>+Actuals!Q224</f>
        <v>0</v>
      </c>
      <c r="U47" s="119">
        <f>+Actuals!R224</f>
        <v>0</v>
      </c>
      <c r="V47" s="118">
        <f>+Actuals!S224</f>
        <v>0</v>
      </c>
      <c r="W47" s="119">
        <f>+Actuals!T224</f>
        <v>0</v>
      </c>
      <c r="X47" s="118">
        <f>+Actuals!U224</f>
        <v>0</v>
      </c>
      <c r="Y47" s="119">
        <f>+Actuals!V224</f>
        <v>0</v>
      </c>
      <c r="Z47" s="118">
        <f>+Actuals!W224</f>
        <v>0</v>
      </c>
      <c r="AA47" s="119">
        <f>+Actuals!X224</f>
        <v>0</v>
      </c>
      <c r="AB47" s="118">
        <f>+Actuals!Y224</f>
        <v>0</v>
      </c>
      <c r="AC47" s="119">
        <f>+Actuals!Z224</f>
        <v>0</v>
      </c>
      <c r="AD47" s="118">
        <f>+Actuals!AA224</f>
        <v>0</v>
      </c>
      <c r="AE47" s="119">
        <f>+Actuals!AB224</f>
        <v>0</v>
      </c>
      <c r="AF47" s="118">
        <f>+Actuals!AC224</f>
        <v>0</v>
      </c>
      <c r="AG47" s="119">
        <f>+Actuals!AD224</f>
        <v>0</v>
      </c>
      <c r="AH47" s="118">
        <f>+Actuals!AE224</f>
        <v>0</v>
      </c>
      <c r="AI47" s="119">
        <f>+Actuals!AF224</f>
        <v>0</v>
      </c>
      <c r="AJ47" s="118">
        <f>+Actuals!AG224</f>
        <v>0</v>
      </c>
      <c r="AK47" s="119">
        <f>+Actuals!AH224</f>
        <v>0</v>
      </c>
      <c r="AL47" s="118">
        <f>+Actuals!AI224</f>
        <v>0</v>
      </c>
      <c r="AM47" s="119">
        <f>+Actuals!AJ224</f>
        <v>0</v>
      </c>
      <c r="AN47" s="118">
        <f>+Actuals!AK224</f>
        <v>0</v>
      </c>
      <c r="AO47" s="119">
        <f>+Actuals!AL224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762939</v>
      </c>
      <c r="E49" s="38">
        <f>SUM(G49,I49,K49,M49,O49,Q49,S49,U49,W49,Y49,AA49,AC49,AE49)</f>
        <v>1785277.26</v>
      </c>
      <c r="F49" s="60">
        <f>'TIE-OUT'!R49+RECLASS!P49</f>
        <v>0</v>
      </c>
      <c r="G49" s="38">
        <f>'TIE-OUT'!S49+RECLASS!Q49</f>
        <v>0</v>
      </c>
      <c r="H49" s="118">
        <f>+Actuals!E225</f>
        <v>811336</v>
      </c>
      <c r="I49" s="119">
        <f>+Actuals!F225</f>
        <v>1898526.24</v>
      </c>
      <c r="J49" s="118">
        <f>+Actuals!G225</f>
        <v>-47923</v>
      </c>
      <c r="K49" s="119">
        <f>+Actuals!H225</f>
        <v>-112139.82</v>
      </c>
      <c r="L49" s="118">
        <f>+Actuals!I225</f>
        <v>2997</v>
      </c>
      <c r="M49" s="119">
        <f>+Actuals!J225</f>
        <v>7012.98</v>
      </c>
      <c r="N49" s="118">
        <f>+Actuals!K225</f>
        <v>-1389</v>
      </c>
      <c r="O49" s="119">
        <f>+Actuals!L225</f>
        <v>-3250.26</v>
      </c>
      <c r="P49" s="118">
        <f>+Actuals!M225</f>
        <v>0</v>
      </c>
      <c r="Q49" s="119">
        <f>+Actuals!N225</f>
        <v>0</v>
      </c>
      <c r="R49" s="118">
        <f>+Actuals!O225</f>
        <v>0</v>
      </c>
      <c r="S49" s="119">
        <f>+Actuals!P225</f>
        <v>0</v>
      </c>
      <c r="T49" s="118">
        <v>-2082</v>
      </c>
      <c r="U49" s="119">
        <v>-4871.88</v>
      </c>
      <c r="V49" s="118">
        <f>+Actuals!S225</f>
        <v>0</v>
      </c>
      <c r="W49" s="119">
        <f>+Actuals!T225</f>
        <v>0</v>
      </c>
      <c r="X49" s="118">
        <f>+Actuals!U225</f>
        <v>0</v>
      </c>
      <c r="Y49" s="119">
        <f>+Actuals!V225</f>
        <v>0</v>
      </c>
      <c r="Z49" s="118">
        <f>+Actuals!W225</f>
        <v>0</v>
      </c>
      <c r="AA49" s="119">
        <f>+Actuals!X225</f>
        <v>0</v>
      </c>
      <c r="AB49" s="118">
        <f>+Actuals!Y225</f>
        <v>0</v>
      </c>
      <c r="AC49" s="119">
        <f>+Actuals!Z225</f>
        <v>0</v>
      </c>
      <c r="AD49" s="118">
        <f>+Actuals!AA225</f>
        <v>0</v>
      </c>
      <c r="AE49" s="119">
        <f>+Actuals!AB225</f>
        <v>0</v>
      </c>
      <c r="AF49" s="118">
        <f>+Actuals!AC225</f>
        <v>0</v>
      </c>
      <c r="AG49" s="119">
        <f>+Actuals!AD225</f>
        <v>0</v>
      </c>
      <c r="AH49" s="118">
        <f>+Actuals!AE225</f>
        <v>0</v>
      </c>
      <c r="AI49" s="119">
        <f>+Actuals!AF225</f>
        <v>0</v>
      </c>
      <c r="AJ49" s="118">
        <f>+Actuals!AG225</f>
        <v>0</v>
      </c>
      <c r="AK49" s="119">
        <f>+Actuals!AH225</f>
        <v>0</v>
      </c>
      <c r="AL49" s="118">
        <f>+Actuals!AI225</f>
        <v>0</v>
      </c>
      <c r="AM49" s="119">
        <f>+Actuals!AJ225</f>
        <v>0</v>
      </c>
      <c r="AN49" s="118">
        <f>+Actuals!AK225</f>
        <v>0</v>
      </c>
      <c r="AO49" s="119">
        <f>+Actuals!AL225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-4898</v>
      </c>
      <c r="E51" s="38">
        <f>SUM(G51,I51,K51,M51,O51,Q51,S51,U51,W51,Y51,AA51,AC51,AE51)</f>
        <v>-11461.32</v>
      </c>
      <c r="F51" s="60">
        <f>'TIE-OUT'!R51+RECLASS!P51</f>
        <v>0</v>
      </c>
      <c r="G51" s="38">
        <f>'TIE-OUT'!S51+RECLASS!Q51</f>
        <v>0</v>
      </c>
      <c r="H51" s="118">
        <f>+Actuals!E226</f>
        <v>-4898</v>
      </c>
      <c r="I51" s="119">
        <f>+Actuals!F226</f>
        <v>-11461.32</v>
      </c>
      <c r="J51" s="118">
        <f>+Actuals!G226</f>
        <v>0</v>
      </c>
      <c r="K51" s="119">
        <f>+Actuals!H226</f>
        <v>0</v>
      </c>
      <c r="L51" s="118">
        <f>+Actuals!I226</f>
        <v>0</v>
      </c>
      <c r="M51" s="119">
        <f>+Actuals!J226</f>
        <v>0</v>
      </c>
      <c r="N51" s="118">
        <f>+Actuals!K226</f>
        <v>0</v>
      </c>
      <c r="O51" s="119">
        <f>+Actuals!L226</f>
        <v>0</v>
      </c>
      <c r="P51" s="118">
        <f>+Actuals!M226</f>
        <v>0</v>
      </c>
      <c r="Q51" s="119">
        <f>+Actuals!N226</f>
        <v>0</v>
      </c>
      <c r="R51" s="118">
        <f>+Actuals!O226</f>
        <v>0</v>
      </c>
      <c r="S51" s="119">
        <f>+Actuals!P226</f>
        <v>0</v>
      </c>
      <c r="T51" s="118">
        <f>+Actuals!Q226</f>
        <v>0</v>
      </c>
      <c r="U51" s="119">
        <f>+Actuals!R226</f>
        <v>0</v>
      </c>
      <c r="V51" s="118">
        <f>+Actuals!S226</f>
        <v>0</v>
      </c>
      <c r="W51" s="119">
        <f>+Actuals!T226</f>
        <v>0</v>
      </c>
      <c r="X51" s="118">
        <f>+Actuals!U226</f>
        <v>0</v>
      </c>
      <c r="Y51" s="119">
        <f>+Actuals!V226</f>
        <v>0</v>
      </c>
      <c r="Z51" s="118">
        <f>+Actuals!W226</f>
        <v>0</v>
      </c>
      <c r="AA51" s="119">
        <f>+Actuals!X226</f>
        <v>0</v>
      </c>
      <c r="AB51" s="118">
        <f>+Actuals!Y226</f>
        <v>0</v>
      </c>
      <c r="AC51" s="119">
        <f>+Actuals!Z226</f>
        <v>0</v>
      </c>
      <c r="AD51" s="118">
        <f>+Actuals!AA226</f>
        <v>0</v>
      </c>
      <c r="AE51" s="119">
        <f>+Actuals!AB226</f>
        <v>0</v>
      </c>
      <c r="AF51" s="118">
        <f>+Actuals!AC226</f>
        <v>0</v>
      </c>
      <c r="AG51" s="119">
        <f>+Actuals!AD226</f>
        <v>0</v>
      </c>
      <c r="AH51" s="118">
        <f>+Actuals!AE226</f>
        <v>0</v>
      </c>
      <c r="AI51" s="119">
        <f>+Actuals!AF226</f>
        <v>0</v>
      </c>
      <c r="AJ51" s="118">
        <f>+Actuals!AG226</f>
        <v>0</v>
      </c>
      <c r="AK51" s="119">
        <f>+Actuals!AH226</f>
        <v>0</v>
      </c>
      <c r="AL51" s="118">
        <f>+Actuals!AI226</f>
        <v>0</v>
      </c>
      <c r="AM51" s="119">
        <f>+Actuals!AJ226</f>
        <v>0</v>
      </c>
      <c r="AN51" s="118">
        <f>+Actuals!AK226</f>
        <v>0</v>
      </c>
      <c r="AO51" s="119">
        <f>+Actuals!AL226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-11545705</v>
      </c>
      <c r="E54" s="38">
        <f>SUM(G54,I54,K54,M54,O54,Q54,S54,U54,W54,Y54,AA54,AC54,AE54)</f>
        <v>-249846.79</v>
      </c>
      <c r="F54" s="64">
        <f>'TIE-OUT'!R54+RECLASS!P54</f>
        <v>0</v>
      </c>
      <c r="G54" s="68">
        <f>'TIE-OUT'!S54+RECLASS!Q54</f>
        <v>0</v>
      </c>
      <c r="H54" s="118">
        <f>+Actuals!E227</f>
        <v>-11660092</v>
      </c>
      <c r="I54" s="119">
        <f>+Actuals!F227</f>
        <v>-245536.4</v>
      </c>
      <c r="J54" s="118">
        <f>+Actuals!G227</f>
        <v>113863</v>
      </c>
      <c r="K54" s="119">
        <f>+Actuals!H227</f>
        <v>4878.5200000000004</v>
      </c>
      <c r="L54" s="118">
        <f>+Actuals!I227</f>
        <v>2997</v>
      </c>
      <c r="M54" s="119">
        <f>+Actuals!J227</f>
        <v>0.01</v>
      </c>
      <c r="N54" s="118">
        <f>+Actuals!K227</f>
        <v>0</v>
      </c>
      <c r="O54" s="119">
        <f>+Actuals!L227</f>
        <v>368.53</v>
      </c>
      <c r="P54" s="118">
        <f>+Actuals!M227</f>
        <v>0</v>
      </c>
      <c r="Q54" s="119">
        <v>-9557.4500000000007</v>
      </c>
      <c r="R54" s="118">
        <f>+Actuals!O227</f>
        <v>0</v>
      </c>
      <c r="S54" s="119">
        <f>+Actuals!P227</f>
        <v>0</v>
      </c>
      <c r="T54" s="118">
        <v>-2473</v>
      </c>
      <c r="U54" s="119">
        <f>+Actuals!R227</f>
        <v>0</v>
      </c>
      <c r="V54" s="118">
        <f>+Actuals!S227</f>
        <v>0</v>
      </c>
      <c r="W54" s="119">
        <f>+Actuals!T227</f>
        <v>0</v>
      </c>
      <c r="X54" s="118">
        <f>+Actuals!U227</f>
        <v>0</v>
      </c>
      <c r="Y54" s="119">
        <f>+Actuals!V227</f>
        <v>0</v>
      </c>
      <c r="Z54" s="118">
        <f>+Actuals!W227</f>
        <v>0</v>
      </c>
      <c r="AA54" s="119">
        <f>+Actuals!X227</f>
        <v>0</v>
      </c>
      <c r="AB54" s="118">
        <f>+Actuals!Y227</f>
        <v>0</v>
      </c>
      <c r="AC54" s="119">
        <f>+Actuals!Z227</f>
        <v>0</v>
      </c>
      <c r="AD54" s="118">
        <f>+Actuals!AA227</f>
        <v>0</v>
      </c>
      <c r="AE54" s="119">
        <f>+Actuals!AB227</f>
        <v>0</v>
      </c>
      <c r="AF54" s="118">
        <f>+Actuals!AC227</f>
        <v>0</v>
      </c>
      <c r="AG54" s="119">
        <f>+Actuals!AD227</f>
        <v>0</v>
      </c>
      <c r="AH54" s="118">
        <f>+Actuals!AE227</f>
        <v>0</v>
      </c>
      <c r="AI54" s="119">
        <f>+Actuals!AF227</f>
        <v>0</v>
      </c>
      <c r="AJ54" s="118">
        <f>+Actuals!AG227</f>
        <v>0</v>
      </c>
      <c r="AK54" s="119">
        <f>+Actuals!AH227</f>
        <v>0</v>
      </c>
      <c r="AL54" s="118">
        <f>+Actuals!AI227</f>
        <v>0</v>
      </c>
      <c r="AM54" s="119">
        <f>+Actuals!AJ227</f>
        <v>0</v>
      </c>
      <c r="AN54" s="118">
        <f>+Actuals!AK227</f>
        <v>0</v>
      </c>
      <c r="AO54" s="119">
        <f>+Actuals!AL227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-475938.54000000004</v>
      </c>
      <c r="F55" s="81">
        <f>'TIE-OUT'!R55+RECLASS!P55</f>
        <v>0</v>
      </c>
      <c r="G55" s="82">
        <f>'TIE-OUT'!S55+RECLASS!Q55</f>
        <v>311714</v>
      </c>
      <c r="H55" s="118">
        <f>+Actuals!E228</f>
        <v>0</v>
      </c>
      <c r="I55" s="119">
        <f>+Actuals!F228</f>
        <v>-735080.54</v>
      </c>
      <c r="J55" s="118">
        <f>+Actuals!G228</f>
        <v>0</v>
      </c>
      <c r="K55" s="119">
        <f>+Actuals!H228</f>
        <v>-13445</v>
      </c>
      <c r="L55" s="118">
        <f>+Actuals!I228</f>
        <v>0</v>
      </c>
      <c r="M55" s="119">
        <f>+Actuals!J228</f>
        <v>13445</v>
      </c>
      <c r="N55" s="118">
        <f>+Actuals!K228</f>
        <v>0</v>
      </c>
      <c r="O55" s="119">
        <f>+Actuals!L228</f>
        <v>-6205.2</v>
      </c>
      <c r="P55" s="118">
        <f>+Actuals!M228</f>
        <v>0</v>
      </c>
      <c r="Q55" s="119">
        <v>-46366.8</v>
      </c>
      <c r="R55" s="118">
        <f>+Actuals!O228</f>
        <v>0</v>
      </c>
      <c r="S55" s="119">
        <f>+Actuals!P228</f>
        <v>0</v>
      </c>
      <c r="T55" s="118">
        <f>+Actuals!Q228</f>
        <v>0</v>
      </c>
      <c r="U55" s="119">
        <f>+Actuals!R228</f>
        <v>0</v>
      </c>
      <c r="V55" s="118">
        <f>+Actuals!S228</f>
        <v>0</v>
      </c>
      <c r="W55" s="119">
        <f>+Actuals!T228</f>
        <v>0</v>
      </c>
      <c r="X55" s="118">
        <f>+Actuals!U228</f>
        <v>0</v>
      </c>
      <c r="Y55" s="119">
        <f>+Actuals!V228</f>
        <v>0</v>
      </c>
      <c r="Z55" s="118">
        <f>+Actuals!W228</f>
        <v>0</v>
      </c>
      <c r="AA55" s="119">
        <f>+Actuals!X228</f>
        <v>0</v>
      </c>
      <c r="AB55" s="118">
        <f>+Actuals!Y228</f>
        <v>0</v>
      </c>
      <c r="AC55" s="119">
        <f>+Actuals!Z228</f>
        <v>0</v>
      </c>
      <c r="AD55" s="118">
        <f>+Actuals!AA228</f>
        <v>0</v>
      </c>
      <c r="AE55" s="119">
        <f>+Actuals!AB228</f>
        <v>0</v>
      </c>
      <c r="AF55" s="118">
        <f>+Actuals!AC228</f>
        <v>0</v>
      </c>
      <c r="AG55" s="119">
        <f>+Actuals!AD228</f>
        <v>0</v>
      </c>
      <c r="AH55" s="118">
        <f>+Actuals!AE228</f>
        <v>0</v>
      </c>
      <c r="AI55" s="119">
        <f>+Actuals!AF228</f>
        <v>0</v>
      </c>
      <c r="AJ55" s="118">
        <f>+Actuals!AG228</f>
        <v>0</v>
      </c>
      <c r="AK55" s="119">
        <f>+Actuals!AH228</f>
        <v>0</v>
      </c>
      <c r="AL55" s="118">
        <f>+Actuals!AI228</f>
        <v>0</v>
      </c>
      <c r="AM55" s="119">
        <f>+Actuals!AJ228</f>
        <v>0</v>
      </c>
      <c r="AN55" s="118">
        <f>+Actuals!AK228</f>
        <v>0</v>
      </c>
      <c r="AO55" s="119">
        <f>+Actuals!AL228</f>
        <v>0</v>
      </c>
    </row>
    <row r="56" spans="1:41" x14ac:dyDescent="0.2">
      <c r="A56" s="9"/>
      <c r="B56" s="7" t="s">
        <v>57</v>
      </c>
      <c r="C56" s="6"/>
      <c r="D56" s="61">
        <f t="shared" ref="D56:AO56" si="15">SUM(D54:D55)</f>
        <v>-11545705</v>
      </c>
      <c r="E56" s="39">
        <f t="shared" si="15"/>
        <v>-725785.33000000007</v>
      </c>
      <c r="F56" s="61">
        <f t="shared" si="15"/>
        <v>0</v>
      </c>
      <c r="G56" s="39">
        <f t="shared" si="15"/>
        <v>311714</v>
      </c>
      <c r="H56" s="61">
        <f t="shared" si="15"/>
        <v>-11660092</v>
      </c>
      <c r="I56" s="39">
        <f t="shared" si="15"/>
        <v>-980616.94000000006</v>
      </c>
      <c r="J56" s="61">
        <f t="shared" si="15"/>
        <v>113863</v>
      </c>
      <c r="K56" s="39">
        <f t="shared" si="15"/>
        <v>-8566.48</v>
      </c>
      <c r="L56" s="61">
        <f>SUM(L54:L55)</f>
        <v>2997</v>
      </c>
      <c r="M56" s="39">
        <f>SUM(M54:M55)</f>
        <v>13445.01</v>
      </c>
      <c r="N56" s="61">
        <f t="shared" si="15"/>
        <v>0</v>
      </c>
      <c r="O56" s="39">
        <f t="shared" si="15"/>
        <v>-5836.67</v>
      </c>
      <c r="P56" s="61">
        <f t="shared" si="15"/>
        <v>0</v>
      </c>
      <c r="Q56" s="39">
        <f t="shared" si="15"/>
        <v>-55924.25</v>
      </c>
      <c r="R56" s="61">
        <f t="shared" si="15"/>
        <v>0</v>
      </c>
      <c r="S56" s="39">
        <f t="shared" si="15"/>
        <v>0</v>
      </c>
      <c r="T56" s="61">
        <f t="shared" si="15"/>
        <v>-2473</v>
      </c>
      <c r="U56" s="39">
        <f t="shared" si="15"/>
        <v>0</v>
      </c>
      <c r="V56" s="61">
        <f t="shared" si="15"/>
        <v>0</v>
      </c>
      <c r="W56" s="39">
        <f t="shared" si="15"/>
        <v>0</v>
      </c>
      <c r="X56" s="61">
        <f t="shared" si="15"/>
        <v>0</v>
      </c>
      <c r="Y56" s="39">
        <f t="shared" si="15"/>
        <v>0</v>
      </c>
      <c r="Z56" s="61">
        <f t="shared" si="15"/>
        <v>0</v>
      </c>
      <c r="AA56" s="39">
        <f t="shared" si="15"/>
        <v>0</v>
      </c>
      <c r="AB56" s="61">
        <f t="shared" si="15"/>
        <v>0</v>
      </c>
      <c r="AC56" s="39">
        <f t="shared" si="15"/>
        <v>0</v>
      </c>
      <c r="AD56" s="61">
        <f t="shared" si="15"/>
        <v>0</v>
      </c>
      <c r="AE56" s="39">
        <f t="shared" si="15"/>
        <v>0</v>
      </c>
      <c r="AF56" s="61">
        <f t="shared" si="15"/>
        <v>0</v>
      </c>
      <c r="AG56" s="39">
        <f t="shared" si="15"/>
        <v>0</v>
      </c>
      <c r="AH56" s="61">
        <f t="shared" si="15"/>
        <v>0</v>
      </c>
      <c r="AI56" s="39">
        <f t="shared" si="15"/>
        <v>0</v>
      </c>
      <c r="AJ56" s="61">
        <f t="shared" si="15"/>
        <v>0</v>
      </c>
      <c r="AK56" s="39">
        <f t="shared" si="15"/>
        <v>0</v>
      </c>
      <c r="AL56" s="61">
        <f t="shared" si="15"/>
        <v>0</v>
      </c>
      <c r="AM56" s="39">
        <f t="shared" si="15"/>
        <v>0</v>
      </c>
      <c r="AN56" s="61">
        <f t="shared" si="15"/>
        <v>0</v>
      </c>
      <c r="AO56" s="39">
        <f t="shared" si="15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'TIE-OUT'!R59+RECLASS!P59</f>
        <v>0</v>
      </c>
      <c r="G59" s="68">
        <f>'TIE-OUT'!S59+RECLASS!Q59</f>
        <v>0</v>
      </c>
      <c r="H59" s="118">
        <f>+Actuals!E229</f>
        <v>0</v>
      </c>
      <c r="I59" s="119">
        <f>+Actuals!F229</f>
        <v>0</v>
      </c>
      <c r="J59" s="118">
        <f>+Actuals!G229</f>
        <v>0</v>
      </c>
      <c r="K59" s="119">
        <f>+Actuals!H229</f>
        <v>0</v>
      </c>
      <c r="L59" s="118">
        <f>+Actuals!I229</f>
        <v>0</v>
      </c>
      <c r="M59" s="119">
        <f>+Actuals!J229</f>
        <v>0</v>
      </c>
      <c r="N59" s="118">
        <f>+Actuals!K229</f>
        <v>0</v>
      </c>
      <c r="O59" s="119">
        <f>+Actuals!L229</f>
        <v>0</v>
      </c>
      <c r="P59" s="118">
        <f>+Actuals!M229</f>
        <v>0</v>
      </c>
      <c r="Q59" s="119">
        <f>+Actuals!N229</f>
        <v>0</v>
      </c>
      <c r="R59" s="118">
        <f>+Actuals!O229</f>
        <v>0</v>
      </c>
      <c r="S59" s="119">
        <f>+Actuals!P229</f>
        <v>0</v>
      </c>
      <c r="T59" s="118">
        <f>+Actuals!Q229</f>
        <v>0</v>
      </c>
      <c r="U59" s="119">
        <f>+Actuals!R229</f>
        <v>0</v>
      </c>
      <c r="V59" s="118">
        <f>+Actuals!S229</f>
        <v>0</v>
      </c>
      <c r="W59" s="119">
        <f>+Actuals!T229</f>
        <v>0</v>
      </c>
      <c r="X59" s="118">
        <f>+Actuals!U229</f>
        <v>0</v>
      </c>
      <c r="Y59" s="119">
        <f>+Actuals!V229</f>
        <v>0</v>
      </c>
      <c r="Z59" s="118">
        <f>+Actuals!W229</f>
        <v>0</v>
      </c>
      <c r="AA59" s="119">
        <f>+Actuals!X229</f>
        <v>0</v>
      </c>
      <c r="AB59" s="118">
        <f>+Actuals!Y229</f>
        <v>0</v>
      </c>
      <c r="AC59" s="119">
        <f>+Actuals!Z229</f>
        <v>0</v>
      </c>
      <c r="AD59" s="118">
        <f>+Actuals!AA229</f>
        <v>0</v>
      </c>
      <c r="AE59" s="119">
        <f>+Actuals!AB229</f>
        <v>0</v>
      </c>
      <c r="AF59" s="118">
        <f>+Actuals!AC229</f>
        <v>0</v>
      </c>
      <c r="AG59" s="119">
        <f>+Actuals!AD229</f>
        <v>0</v>
      </c>
      <c r="AH59" s="118">
        <f>+Actuals!AE229</f>
        <v>0</v>
      </c>
      <c r="AI59" s="119">
        <f>+Actuals!AF229</f>
        <v>0</v>
      </c>
      <c r="AJ59" s="118">
        <f>+Actuals!AG229</f>
        <v>0</v>
      </c>
      <c r="AK59" s="119">
        <f>+Actuals!AH229</f>
        <v>0</v>
      </c>
      <c r="AL59" s="118">
        <f>+Actuals!AI229</f>
        <v>0</v>
      </c>
      <c r="AM59" s="119">
        <f>+Actuals!AJ229</f>
        <v>0</v>
      </c>
      <c r="AN59" s="118">
        <f>+Actuals!AK229</f>
        <v>0</v>
      </c>
      <c r="AO59" s="119">
        <f>+Actuals!AL229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'TIE-OUT'!R60+RECLASS!P60</f>
        <v>0</v>
      </c>
      <c r="G60" s="82">
        <f>'TIE-OUT'!S60+RECLASS!Q60</f>
        <v>0</v>
      </c>
      <c r="H60" s="118">
        <f>+Actuals!E230</f>
        <v>0</v>
      </c>
      <c r="I60" s="119">
        <f>+Actuals!F230</f>
        <v>0</v>
      </c>
      <c r="J60" s="118">
        <f>+Actuals!G230</f>
        <v>0</v>
      </c>
      <c r="K60" s="119">
        <f>+Actuals!H230</f>
        <v>0</v>
      </c>
      <c r="L60" s="118">
        <f>+Actuals!I230</f>
        <v>0</v>
      </c>
      <c r="M60" s="119">
        <f>+Actuals!J230</f>
        <v>0</v>
      </c>
      <c r="N60" s="118">
        <f>+Actuals!K230</f>
        <v>0</v>
      </c>
      <c r="O60" s="119">
        <f>+Actuals!L230</f>
        <v>0</v>
      </c>
      <c r="P60" s="118">
        <f>+Actuals!M230</f>
        <v>0</v>
      </c>
      <c r="Q60" s="119">
        <f>+Actuals!N230</f>
        <v>0</v>
      </c>
      <c r="R60" s="118">
        <f>+Actuals!O230</f>
        <v>0</v>
      </c>
      <c r="S60" s="119">
        <f>+Actuals!P230</f>
        <v>0</v>
      </c>
      <c r="T60" s="118">
        <f>+Actuals!Q230</f>
        <v>0</v>
      </c>
      <c r="U60" s="119">
        <f>+Actuals!R230</f>
        <v>0</v>
      </c>
      <c r="V60" s="118">
        <f>+Actuals!S230</f>
        <v>0</v>
      </c>
      <c r="W60" s="119">
        <f>+Actuals!T230</f>
        <v>0</v>
      </c>
      <c r="X60" s="118">
        <f>+Actuals!U230</f>
        <v>0</v>
      </c>
      <c r="Y60" s="119">
        <f>+Actuals!V230</f>
        <v>0</v>
      </c>
      <c r="Z60" s="118">
        <f>+Actuals!W230</f>
        <v>0</v>
      </c>
      <c r="AA60" s="119">
        <f>+Actuals!X230</f>
        <v>0</v>
      </c>
      <c r="AB60" s="118">
        <f>+Actuals!Y230</f>
        <v>0</v>
      </c>
      <c r="AC60" s="119">
        <f>+Actuals!Z230</f>
        <v>0</v>
      </c>
      <c r="AD60" s="118">
        <f>+Actuals!AA230</f>
        <v>0</v>
      </c>
      <c r="AE60" s="119">
        <f>+Actuals!AB230</f>
        <v>0</v>
      </c>
      <c r="AF60" s="118">
        <f>+Actuals!AC230</f>
        <v>0</v>
      </c>
      <c r="AG60" s="119">
        <f>+Actuals!AD230</f>
        <v>0</v>
      </c>
      <c r="AH60" s="118">
        <f>+Actuals!AE230</f>
        <v>0</v>
      </c>
      <c r="AI60" s="119">
        <f>+Actuals!AF230</f>
        <v>0</v>
      </c>
      <c r="AJ60" s="118">
        <f>+Actuals!AG230</f>
        <v>0</v>
      </c>
      <c r="AK60" s="119">
        <f>+Actuals!AH230</f>
        <v>0</v>
      </c>
      <c r="AL60" s="118">
        <f>+Actuals!AI230</f>
        <v>0</v>
      </c>
      <c r="AM60" s="119">
        <f>+Actuals!AJ230</f>
        <v>0</v>
      </c>
      <c r="AN60" s="118">
        <f>+Actuals!AK230</f>
        <v>0</v>
      </c>
      <c r="AO60" s="119">
        <f>+Actuals!AL230</f>
        <v>0</v>
      </c>
    </row>
    <row r="61" spans="1:41" x14ac:dyDescent="0.2">
      <c r="A61" s="9"/>
      <c r="B61" s="62" t="s">
        <v>61</v>
      </c>
      <c r="C61" s="6"/>
      <c r="D61" s="61">
        <f t="shared" ref="D61:AO61" si="16">SUM(D59:D60)</f>
        <v>0</v>
      </c>
      <c r="E61" s="39">
        <f t="shared" si="16"/>
        <v>0</v>
      </c>
      <c r="F61" s="61">
        <f t="shared" si="16"/>
        <v>0</v>
      </c>
      <c r="G61" s="39">
        <f t="shared" si="16"/>
        <v>0</v>
      </c>
      <c r="H61" s="61">
        <f t="shared" si="16"/>
        <v>0</v>
      </c>
      <c r="I61" s="39">
        <f t="shared" si="16"/>
        <v>0</v>
      </c>
      <c r="J61" s="61">
        <f t="shared" si="16"/>
        <v>0</v>
      </c>
      <c r="K61" s="39">
        <f t="shared" si="16"/>
        <v>0</v>
      </c>
      <c r="L61" s="61">
        <f>SUM(L59:L60)</f>
        <v>0</v>
      </c>
      <c r="M61" s="39">
        <f>SUM(M59:M60)</f>
        <v>0</v>
      </c>
      <c r="N61" s="61">
        <f t="shared" si="16"/>
        <v>0</v>
      </c>
      <c r="O61" s="39">
        <f t="shared" si="16"/>
        <v>0</v>
      </c>
      <c r="P61" s="61">
        <f t="shared" si="16"/>
        <v>0</v>
      </c>
      <c r="Q61" s="39">
        <f t="shared" si="16"/>
        <v>0</v>
      </c>
      <c r="R61" s="61">
        <f t="shared" si="16"/>
        <v>0</v>
      </c>
      <c r="S61" s="39">
        <f t="shared" si="16"/>
        <v>0</v>
      </c>
      <c r="T61" s="61">
        <f t="shared" si="16"/>
        <v>0</v>
      </c>
      <c r="U61" s="39">
        <f t="shared" si="16"/>
        <v>0</v>
      </c>
      <c r="V61" s="61">
        <f t="shared" si="16"/>
        <v>0</v>
      </c>
      <c r="W61" s="39">
        <f t="shared" si="16"/>
        <v>0</v>
      </c>
      <c r="X61" s="61">
        <f t="shared" si="16"/>
        <v>0</v>
      </c>
      <c r="Y61" s="39">
        <f t="shared" si="16"/>
        <v>0</v>
      </c>
      <c r="Z61" s="61">
        <f t="shared" si="16"/>
        <v>0</v>
      </c>
      <c r="AA61" s="39">
        <f t="shared" si="16"/>
        <v>0</v>
      </c>
      <c r="AB61" s="61">
        <f t="shared" si="16"/>
        <v>0</v>
      </c>
      <c r="AC61" s="39">
        <f t="shared" si="16"/>
        <v>0</v>
      </c>
      <c r="AD61" s="61">
        <f t="shared" si="16"/>
        <v>0</v>
      </c>
      <c r="AE61" s="39">
        <f t="shared" si="16"/>
        <v>0</v>
      </c>
      <c r="AF61" s="61">
        <f t="shared" si="16"/>
        <v>0</v>
      </c>
      <c r="AG61" s="39">
        <f t="shared" si="16"/>
        <v>0</v>
      </c>
      <c r="AH61" s="61">
        <f t="shared" si="16"/>
        <v>0</v>
      </c>
      <c r="AI61" s="39">
        <f t="shared" si="16"/>
        <v>0</v>
      </c>
      <c r="AJ61" s="61">
        <f t="shared" si="16"/>
        <v>0</v>
      </c>
      <c r="AK61" s="39">
        <f t="shared" si="16"/>
        <v>0</v>
      </c>
      <c r="AL61" s="61">
        <f t="shared" si="16"/>
        <v>0</v>
      </c>
      <c r="AM61" s="39">
        <f t="shared" si="16"/>
        <v>0</v>
      </c>
      <c r="AN61" s="61">
        <f t="shared" si="16"/>
        <v>0</v>
      </c>
      <c r="AO61" s="39">
        <f t="shared" si="16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'TIE-OUT'!R64+RECLASS!P64</f>
        <v>0</v>
      </c>
      <c r="G64" s="68">
        <f>'TIE-OUT'!S64+RECLASS!Q64</f>
        <v>0</v>
      </c>
      <c r="H64" s="118">
        <f>+Actuals!E231</f>
        <v>0</v>
      </c>
      <c r="I64" s="119">
        <f>+Actuals!F231</f>
        <v>0</v>
      </c>
      <c r="J64" s="118">
        <f>+Actuals!G231</f>
        <v>0</v>
      </c>
      <c r="K64" s="119">
        <f>+Actuals!H231</f>
        <v>0</v>
      </c>
      <c r="L64" s="118">
        <f>+Actuals!I231</f>
        <v>0</v>
      </c>
      <c r="M64" s="119">
        <f>+Actuals!J231</f>
        <v>0</v>
      </c>
      <c r="N64" s="118">
        <f>+Actuals!K231</f>
        <v>0</v>
      </c>
      <c r="O64" s="119">
        <f>+Actuals!L231</f>
        <v>0</v>
      </c>
      <c r="P64" s="118">
        <f>+Actuals!M231</f>
        <v>0</v>
      </c>
      <c r="Q64" s="119">
        <f>+Actuals!N231</f>
        <v>0</v>
      </c>
      <c r="R64" s="118">
        <f>+Actuals!O231</f>
        <v>0</v>
      </c>
      <c r="S64" s="119">
        <f>+Actuals!P231</f>
        <v>0</v>
      </c>
      <c r="T64" s="118">
        <f>+Actuals!Q231</f>
        <v>0</v>
      </c>
      <c r="U64" s="119">
        <f>+Actuals!R231</f>
        <v>0</v>
      </c>
      <c r="V64" s="118">
        <f>+Actuals!S231</f>
        <v>0</v>
      </c>
      <c r="W64" s="119">
        <f>+Actuals!T231</f>
        <v>0</v>
      </c>
      <c r="X64" s="118">
        <f>+Actuals!U231</f>
        <v>0</v>
      </c>
      <c r="Y64" s="119">
        <f>+Actuals!V231</f>
        <v>0</v>
      </c>
      <c r="Z64" s="118">
        <f>+Actuals!W231</f>
        <v>0</v>
      </c>
      <c r="AA64" s="119">
        <f>+Actuals!X231</f>
        <v>0</v>
      </c>
      <c r="AB64" s="118">
        <f>+Actuals!Y231</f>
        <v>0</v>
      </c>
      <c r="AC64" s="119">
        <f>+Actuals!Z231</f>
        <v>0</v>
      </c>
      <c r="AD64" s="118">
        <f>+Actuals!AA231</f>
        <v>0</v>
      </c>
      <c r="AE64" s="119">
        <f>+Actuals!AB231</f>
        <v>0</v>
      </c>
      <c r="AF64" s="118">
        <f>+Actuals!AC231</f>
        <v>0</v>
      </c>
      <c r="AG64" s="119">
        <f>+Actuals!AD231</f>
        <v>0</v>
      </c>
      <c r="AH64" s="118">
        <f>+Actuals!AE231</f>
        <v>0</v>
      </c>
      <c r="AI64" s="119">
        <f>+Actuals!AF231</f>
        <v>0</v>
      </c>
      <c r="AJ64" s="118">
        <f>+Actuals!AG231</f>
        <v>0</v>
      </c>
      <c r="AK64" s="119">
        <f>+Actuals!AH231</f>
        <v>0</v>
      </c>
      <c r="AL64" s="118">
        <f>+Actuals!AI231</f>
        <v>0</v>
      </c>
      <c r="AM64" s="119">
        <f>+Actuals!AJ231</f>
        <v>0</v>
      </c>
      <c r="AN64" s="118">
        <f>+Actuals!AK231</f>
        <v>0</v>
      </c>
      <c r="AO64" s="119">
        <f>+Actuals!AL231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'TIE-OUT'!R65+RECLASS!P65</f>
        <v>0</v>
      </c>
      <c r="G65" s="82">
        <f>'TIE-OUT'!S65+RECLASS!Q65</f>
        <v>0</v>
      </c>
      <c r="H65" s="118">
        <f>+Actuals!E232</f>
        <v>0</v>
      </c>
      <c r="I65" s="119">
        <f>+Actuals!F232</f>
        <v>0</v>
      </c>
      <c r="J65" s="118">
        <f>+Actuals!G232</f>
        <v>0</v>
      </c>
      <c r="K65" s="119">
        <f>+Actuals!H232</f>
        <v>0</v>
      </c>
      <c r="L65" s="118">
        <f>+Actuals!I232</f>
        <v>0</v>
      </c>
      <c r="M65" s="119">
        <f>+Actuals!J232</f>
        <v>0</v>
      </c>
      <c r="N65" s="118">
        <f>+Actuals!K232</f>
        <v>0</v>
      </c>
      <c r="O65" s="119">
        <f>+Actuals!L232</f>
        <v>0</v>
      </c>
      <c r="P65" s="118">
        <f>+Actuals!M232</f>
        <v>0</v>
      </c>
      <c r="Q65" s="119">
        <f>+Actuals!N232</f>
        <v>0</v>
      </c>
      <c r="R65" s="118">
        <f>+Actuals!O232</f>
        <v>0</v>
      </c>
      <c r="S65" s="119">
        <f>+Actuals!P232</f>
        <v>0</v>
      </c>
      <c r="T65" s="118">
        <f>+Actuals!Q232</f>
        <v>0</v>
      </c>
      <c r="U65" s="119">
        <f>+Actuals!R232</f>
        <v>0</v>
      </c>
      <c r="V65" s="118">
        <f>+Actuals!S232</f>
        <v>0</v>
      </c>
      <c r="W65" s="119">
        <f>+Actuals!T232</f>
        <v>0</v>
      </c>
      <c r="X65" s="118">
        <f>+Actuals!U232</f>
        <v>0</v>
      </c>
      <c r="Y65" s="119">
        <f>+Actuals!V232</f>
        <v>0</v>
      </c>
      <c r="Z65" s="118">
        <f>+Actuals!W232</f>
        <v>0</v>
      </c>
      <c r="AA65" s="119">
        <f>+Actuals!X232</f>
        <v>0</v>
      </c>
      <c r="AB65" s="118">
        <f>+Actuals!Y232</f>
        <v>0</v>
      </c>
      <c r="AC65" s="119">
        <f>+Actuals!Z232</f>
        <v>0</v>
      </c>
      <c r="AD65" s="118">
        <f>+Actuals!AA232</f>
        <v>0</v>
      </c>
      <c r="AE65" s="119">
        <f>+Actuals!AB232</f>
        <v>0</v>
      </c>
      <c r="AF65" s="118">
        <f>+Actuals!AC232</f>
        <v>0</v>
      </c>
      <c r="AG65" s="119">
        <f>+Actuals!AD232</f>
        <v>0</v>
      </c>
      <c r="AH65" s="118">
        <f>+Actuals!AE232</f>
        <v>0</v>
      </c>
      <c r="AI65" s="119">
        <f>+Actuals!AF232</f>
        <v>0</v>
      </c>
      <c r="AJ65" s="118">
        <f>+Actuals!AG232</f>
        <v>0</v>
      </c>
      <c r="AK65" s="119">
        <f>+Actuals!AH232</f>
        <v>0</v>
      </c>
      <c r="AL65" s="118">
        <f>+Actuals!AI232</f>
        <v>0</v>
      </c>
      <c r="AM65" s="119">
        <f>+Actuals!AJ232</f>
        <v>0</v>
      </c>
      <c r="AN65" s="118">
        <f>+Actuals!AK232</f>
        <v>0</v>
      </c>
      <c r="AO65" s="119">
        <f>+Actuals!AL232</f>
        <v>0</v>
      </c>
    </row>
    <row r="66" spans="1:41" x14ac:dyDescent="0.2">
      <c r="A66" s="9"/>
      <c r="B66" s="7" t="s">
        <v>64</v>
      </c>
      <c r="C66" s="6"/>
      <c r="D66" s="61">
        <f t="shared" ref="D66:AO66" si="17">SUM(D64:D65)</f>
        <v>0</v>
      </c>
      <c r="E66" s="39">
        <f t="shared" si="17"/>
        <v>0</v>
      </c>
      <c r="F66" s="61">
        <f t="shared" si="17"/>
        <v>0</v>
      </c>
      <c r="G66" s="39">
        <f t="shared" si="17"/>
        <v>0</v>
      </c>
      <c r="H66" s="61">
        <f t="shared" si="17"/>
        <v>0</v>
      </c>
      <c r="I66" s="39">
        <f t="shared" si="17"/>
        <v>0</v>
      </c>
      <c r="J66" s="61">
        <f t="shared" si="17"/>
        <v>0</v>
      </c>
      <c r="K66" s="39">
        <f t="shared" si="17"/>
        <v>0</v>
      </c>
      <c r="L66" s="61">
        <f>SUM(L64:L65)</f>
        <v>0</v>
      </c>
      <c r="M66" s="39">
        <f>SUM(M64:M65)</f>
        <v>0</v>
      </c>
      <c r="N66" s="61">
        <f t="shared" si="17"/>
        <v>0</v>
      </c>
      <c r="O66" s="39">
        <f t="shared" si="17"/>
        <v>0</v>
      </c>
      <c r="P66" s="61">
        <f t="shared" si="17"/>
        <v>0</v>
      </c>
      <c r="Q66" s="39">
        <f t="shared" si="17"/>
        <v>0</v>
      </c>
      <c r="R66" s="61">
        <f t="shared" si="17"/>
        <v>0</v>
      </c>
      <c r="S66" s="39">
        <f t="shared" si="17"/>
        <v>0</v>
      </c>
      <c r="T66" s="61">
        <f t="shared" si="17"/>
        <v>0</v>
      </c>
      <c r="U66" s="39">
        <f t="shared" si="17"/>
        <v>0</v>
      </c>
      <c r="V66" s="61">
        <f t="shared" si="17"/>
        <v>0</v>
      </c>
      <c r="W66" s="39">
        <f t="shared" si="17"/>
        <v>0</v>
      </c>
      <c r="X66" s="61">
        <f t="shared" si="17"/>
        <v>0</v>
      </c>
      <c r="Y66" s="39">
        <f t="shared" si="17"/>
        <v>0</v>
      </c>
      <c r="Z66" s="61">
        <f t="shared" si="17"/>
        <v>0</v>
      </c>
      <c r="AA66" s="39">
        <f t="shared" si="17"/>
        <v>0</v>
      </c>
      <c r="AB66" s="61">
        <f t="shared" si="17"/>
        <v>0</v>
      </c>
      <c r="AC66" s="39">
        <f t="shared" si="17"/>
        <v>0</v>
      </c>
      <c r="AD66" s="61">
        <f t="shared" si="17"/>
        <v>0</v>
      </c>
      <c r="AE66" s="39">
        <f t="shared" si="17"/>
        <v>0</v>
      </c>
      <c r="AF66" s="61">
        <f t="shared" si="17"/>
        <v>0</v>
      </c>
      <c r="AG66" s="39">
        <f t="shared" si="17"/>
        <v>0</v>
      </c>
      <c r="AH66" s="61">
        <f t="shared" si="17"/>
        <v>0</v>
      </c>
      <c r="AI66" s="39">
        <f t="shared" si="17"/>
        <v>0</v>
      </c>
      <c r="AJ66" s="61">
        <f t="shared" si="17"/>
        <v>0</v>
      </c>
      <c r="AK66" s="39">
        <f t="shared" si="17"/>
        <v>0</v>
      </c>
      <c r="AL66" s="61">
        <f t="shared" si="17"/>
        <v>0</v>
      </c>
      <c r="AM66" s="39">
        <f t="shared" si="17"/>
        <v>0</v>
      </c>
      <c r="AN66" s="61">
        <f t="shared" si="17"/>
        <v>0</v>
      </c>
      <c r="AO66" s="39">
        <f t="shared" si="17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1275</v>
      </c>
      <c r="F70" s="64">
        <f>'TIE-OUT'!R70+RECLASS!P70</f>
        <v>0</v>
      </c>
      <c r="G70" s="68">
        <f>'TIE-OUT'!S70+RECLASS!Q70</f>
        <v>1275</v>
      </c>
      <c r="H70" s="118">
        <f>+Actuals!E233</f>
        <v>0</v>
      </c>
      <c r="I70" s="119">
        <f>+Actuals!F233</f>
        <v>0</v>
      </c>
      <c r="J70" s="118">
        <f>+Actuals!G233</f>
        <v>0</v>
      </c>
      <c r="K70" s="119">
        <f>+Actuals!H233</f>
        <v>0</v>
      </c>
      <c r="L70" s="118">
        <f>+Actuals!I233</f>
        <v>0</v>
      </c>
      <c r="M70" s="119">
        <f>+Actuals!J233</f>
        <v>0</v>
      </c>
      <c r="N70" s="118">
        <f>+Actuals!K233</f>
        <v>0</v>
      </c>
      <c r="O70" s="119">
        <f>+Actuals!L233</f>
        <v>0</v>
      </c>
      <c r="P70" s="118">
        <f>+Actuals!M233</f>
        <v>0</v>
      </c>
      <c r="Q70" s="119">
        <f>+Actuals!N233</f>
        <v>0</v>
      </c>
      <c r="R70" s="118">
        <f>+Actuals!O233</f>
        <v>0</v>
      </c>
      <c r="S70" s="119">
        <f>+Actuals!P233</f>
        <v>0</v>
      </c>
      <c r="T70" s="118">
        <f>+Actuals!Q233</f>
        <v>0</v>
      </c>
      <c r="U70" s="119">
        <f>+Actuals!R233</f>
        <v>0</v>
      </c>
      <c r="V70" s="118">
        <f>+Actuals!S233</f>
        <v>0</v>
      </c>
      <c r="W70" s="119">
        <f>+Actuals!T233</f>
        <v>0</v>
      </c>
      <c r="X70" s="118">
        <f>+Actuals!U233</f>
        <v>0</v>
      </c>
      <c r="Y70" s="119">
        <f>+Actuals!V233</f>
        <v>0</v>
      </c>
      <c r="Z70" s="118">
        <f>+Actuals!W233</f>
        <v>0</v>
      </c>
      <c r="AA70" s="119">
        <f>+Actuals!X233</f>
        <v>0</v>
      </c>
      <c r="AB70" s="118">
        <f>+Actuals!Y233</f>
        <v>0</v>
      </c>
      <c r="AC70" s="119">
        <f>+Actuals!Z233</f>
        <v>0</v>
      </c>
      <c r="AD70" s="118">
        <f>+Actuals!AA233</f>
        <v>0</v>
      </c>
      <c r="AE70" s="119">
        <f>+Actuals!AB233</f>
        <v>0</v>
      </c>
      <c r="AF70" s="118">
        <f>+Actuals!AC233</f>
        <v>0</v>
      </c>
      <c r="AG70" s="119">
        <f>+Actuals!AD233</f>
        <v>0</v>
      </c>
      <c r="AH70" s="118">
        <f>+Actuals!AE233</f>
        <v>0</v>
      </c>
      <c r="AI70" s="119">
        <f>+Actuals!AF233</f>
        <v>0</v>
      </c>
      <c r="AJ70" s="118">
        <f>+Actuals!AG233</f>
        <v>0</v>
      </c>
      <c r="AK70" s="119">
        <f>+Actuals!AH233</f>
        <v>0</v>
      </c>
      <c r="AL70" s="118">
        <f>+Actuals!AI233</f>
        <v>0</v>
      </c>
      <c r="AM70" s="119">
        <f>+Actuals!AJ233</f>
        <v>0</v>
      </c>
      <c r="AN70" s="118">
        <f>+Actuals!AK233</f>
        <v>0</v>
      </c>
      <c r="AO70" s="119">
        <f>+Actuals!AL233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9099</v>
      </c>
      <c r="F71" s="81">
        <f>'TIE-OUT'!R71+RECLASS!P71</f>
        <v>0</v>
      </c>
      <c r="G71" s="82">
        <f>'TIE-OUT'!S71+RECLASS!Q71</f>
        <v>9099</v>
      </c>
      <c r="H71" s="118">
        <f>+Actuals!E234</f>
        <v>0</v>
      </c>
      <c r="I71" s="119">
        <f>+Actuals!F234</f>
        <v>0</v>
      </c>
      <c r="J71" s="118">
        <f>+Actuals!G234</f>
        <v>0</v>
      </c>
      <c r="K71" s="119">
        <f>+Actuals!H234</f>
        <v>0</v>
      </c>
      <c r="L71" s="118">
        <f>+Actuals!I234</f>
        <v>0</v>
      </c>
      <c r="M71" s="119">
        <f>+Actuals!J234</f>
        <v>0</v>
      </c>
      <c r="N71" s="118">
        <f>+Actuals!K234</f>
        <v>0</v>
      </c>
      <c r="O71" s="119">
        <f>+Actuals!L234</f>
        <v>0</v>
      </c>
      <c r="P71" s="118">
        <f>+Actuals!M234</f>
        <v>0</v>
      </c>
      <c r="Q71" s="119">
        <f>+Actuals!N234</f>
        <v>0</v>
      </c>
      <c r="R71" s="118">
        <f>+Actuals!O234</f>
        <v>0</v>
      </c>
      <c r="S71" s="119">
        <f>+Actuals!P234</f>
        <v>0</v>
      </c>
      <c r="T71" s="118">
        <f>+Actuals!Q234</f>
        <v>0</v>
      </c>
      <c r="U71" s="119">
        <f>+Actuals!R234</f>
        <v>0</v>
      </c>
      <c r="V71" s="118">
        <f>+Actuals!S234</f>
        <v>0</v>
      </c>
      <c r="W71" s="119">
        <f>+Actuals!T234</f>
        <v>0</v>
      </c>
      <c r="X71" s="118">
        <f>+Actuals!U234</f>
        <v>0</v>
      </c>
      <c r="Y71" s="119">
        <f>+Actuals!V234</f>
        <v>0</v>
      </c>
      <c r="Z71" s="118">
        <f>+Actuals!W234</f>
        <v>0</v>
      </c>
      <c r="AA71" s="119">
        <f>+Actuals!X234</f>
        <v>0</v>
      </c>
      <c r="AB71" s="118">
        <f>+Actuals!Y234</f>
        <v>0</v>
      </c>
      <c r="AC71" s="119">
        <f>+Actuals!Z234</f>
        <v>0</v>
      </c>
      <c r="AD71" s="118">
        <f>+Actuals!AA234</f>
        <v>0</v>
      </c>
      <c r="AE71" s="119">
        <f>+Actuals!AB234</f>
        <v>0</v>
      </c>
      <c r="AF71" s="118">
        <f>+Actuals!AC234</f>
        <v>0</v>
      </c>
      <c r="AG71" s="119">
        <f>+Actuals!AD234</f>
        <v>0</v>
      </c>
      <c r="AH71" s="118">
        <f>+Actuals!AE234</f>
        <v>0</v>
      </c>
      <c r="AI71" s="119">
        <f>+Actuals!AF234</f>
        <v>0</v>
      </c>
      <c r="AJ71" s="118">
        <f>+Actuals!AG234</f>
        <v>0</v>
      </c>
      <c r="AK71" s="119">
        <f>+Actuals!AH234</f>
        <v>0</v>
      </c>
      <c r="AL71" s="118">
        <f>+Actuals!AI234</f>
        <v>0</v>
      </c>
      <c r="AM71" s="119">
        <f>+Actuals!AJ234</f>
        <v>0</v>
      </c>
      <c r="AN71" s="118">
        <f>+Actuals!AK234</f>
        <v>0</v>
      </c>
      <c r="AO71" s="119">
        <f>+Actuals!AL234</f>
        <v>0</v>
      </c>
    </row>
    <row r="72" spans="1:41" x14ac:dyDescent="0.2">
      <c r="A72" s="9"/>
      <c r="B72" s="3"/>
      <c r="C72" s="55" t="s">
        <v>69</v>
      </c>
      <c r="D72" s="61">
        <f t="shared" ref="D72:I72" si="18">SUM(D70:D71)</f>
        <v>0</v>
      </c>
      <c r="E72" s="39">
        <f t="shared" si="18"/>
        <v>10374</v>
      </c>
      <c r="F72" s="61">
        <f t="shared" si="18"/>
        <v>0</v>
      </c>
      <c r="G72" s="39">
        <f t="shared" si="18"/>
        <v>10374</v>
      </c>
      <c r="H72" s="61">
        <f t="shared" si="18"/>
        <v>0</v>
      </c>
      <c r="I72" s="39">
        <f t="shared" si="18"/>
        <v>0</v>
      </c>
      <c r="J72" s="61">
        <f t="shared" ref="J72:AO72" si="19">SUM(J70:J71)</f>
        <v>0</v>
      </c>
      <c r="K72" s="39">
        <f t="shared" si="19"/>
        <v>0</v>
      </c>
      <c r="L72" s="61">
        <f>SUM(L70:L71)</f>
        <v>0</v>
      </c>
      <c r="M72" s="39">
        <f>SUM(M70:M71)</f>
        <v>0</v>
      </c>
      <c r="N72" s="61">
        <f t="shared" si="19"/>
        <v>0</v>
      </c>
      <c r="O72" s="39">
        <f t="shared" si="19"/>
        <v>0</v>
      </c>
      <c r="P72" s="61">
        <f t="shared" si="19"/>
        <v>0</v>
      </c>
      <c r="Q72" s="39">
        <f t="shared" si="19"/>
        <v>0</v>
      </c>
      <c r="R72" s="61">
        <f t="shared" si="19"/>
        <v>0</v>
      </c>
      <c r="S72" s="39">
        <f t="shared" si="19"/>
        <v>0</v>
      </c>
      <c r="T72" s="61">
        <f t="shared" si="19"/>
        <v>0</v>
      </c>
      <c r="U72" s="39">
        <f t="shared" si="19"/>
        <v>0</v>
      </c>
      <c r="V72" s="61">
        <f t="shared" si="19"/>
        <v>0</v>
      </c>
      <c r="W72" s="39">
        <f t="shared" si="19"/>
        <v>0</v>
      </c>
      <c r="X72" s="61">
        <f t="shared" si="19"/>
        <v>0</v>
      </c>
      <c r="Y72" s="39">
        <f t="shared" si="19"/>
        <v>0</v>
      </c>
      <c r="Z72" s="61">
        <f t="shared" si="19"/>
        <v>0</v>
      </c>
      <c r="AA72" s="39">
        <f t="shared" si="19"/>
        <v>0</v>
      </c>
      <c r="AB72" s="61">
        <f t="shared" si="19"/>
        <v>0</v>
      </c>
      <c r="AC72" s="39">
        <f t="shared" si="19"/>
        <v>0</v>
      </c>
      <c r="AD72" s="61">
        <f t="shared" si="19"/>
        <v>0</v>
      </c>
      <c r="AE72" s="39">
        <f t="shared" si="19"/>
        <v>0</v>
      </c>
      <c r="AF72" s="61">
        <f t="shared" si="19"/>
        <v>0</v>
      </c>
      <c r="AG72" s="39">
        <f t="shared" si="19"/>
        <v>0</v>
      </c>
      <c r="AH72" s="61">
        <f t="shared" si="19"/>
        <v>0</v>
      </c>
      <c r="AI72" s="39">
        <f t="shared" si="19"/>
        <v>0</v>
      </c>
      <c r="AJ72" s="61">
        <f t="shared" si="19"/>
        <v>0</v>
      </c>
      <c r="AK72" s="39">
        <f t="shared" si="19"/>
        <v>0</v>
      </c>
      <c r="AL72" s="61">
        <f t="shared" si="19"/>
        <v>0</v>
      </c>
      <c r="AM72" s="39">
        <f t="shared" si="19"/>
        <v>0</v>
      </c>
      <c r="AN72" s="61">
        <f t="shared" si="19"/>
        <v>0</v>
      </c>
      <c r="AO72" s="39">
        <f t="shared" si="19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0">SUM(F73,H73,J73,L73,N73,P73,R73,T73,V73,X73,Z73,AB73,AD73)</f>
        <v>0</v>
      </c>
      <c r="E73" s="38">
        <f t="shared" si="20"/>
        <v>0</v>
      </c>
      <c r="F73" s="60">
        <f>'TIE-OUT'!R73+RECLASS!P73</f>
        <v>0</v>
      </c>
      <c r="G73" s="60">
        <f>'TIE-OUT'!S73+RECLASS!Q73</f>
        <v>0</v>
      </c>
      <c r="H73" s="118">
        <f>+Actuals!E235</f>
        <v>0</v>
      </c>
      <c r="I73" s="119">
        <f>+Actuals!F235</f>
        <v>0</v>
      </c>
      <c r="J73" s="118">
        <f>+Actuals!G235</f>
        <v>0</v>
      </c>
      <c r="K73" s="119">
        <f>+Actuals!H235</f>
        <v>0</v>
      </c>
      <c r="L73" s="118">
        <f>+Actuals!I235</f>
        <v>0</v>
      </c>
      <c r="M73" s="119">
        <f>+Actuals!J235</f>
        <v>0</v>
      </c>
      <c r="N73" s="118">
        <f>+Actuals!K235</f>
        <v>0</v>
      </c>
      <c r="O73" s="119">
        <f>+Actuals!L235</f>
        <v>0</v>
      </c>
      <c r="P73" s="118">
        <f>+Actuals!M235</f>
        <v>0</v>
      </c>
      <c r="Q73" s="119">
        <f>+Actuals!N235</f>
        <v>0</v>
      </c>
      <c r="R73" s="118">
        <f>+Actuals!O235</f>
        <v>0</v>
      </c>
      <c r="S73" s="119">
        <f>+Actuals!P235</f>
        <v>0</v>
      </c>
      <c r="T73" s="118">
        <f>+Actuals!Q235</f>
        <v>0</v>
      </c>
      <c r="U73" s="119">
        <f>+Actuals!R235</f>
        <v>0</v>
      </c>
      <c r="V73" s="118">
        <f>+Actuals!S235</f>
        <v>0</v>
      </c>
      <c r="W73" s="119">
        <f>+Actuals!T235</f>
        <v>0</v>
      </c>
      <c r="X73" s="118">
        <f>+Actuals!U235</f>
        <v>0</v>
      </c>
      <c r="Y73" s="119">
        <f>+Actuals!V235</f>
        <v>0</v>
      </c>
      <c r="Z73" s="118">
        <f>+Actuals!W235</f>
        <v>0</v>
      </c>
      <c r="AA73" s="119">
        <f>+Actuals!X235</f>
        <v>0</v>
      </c>
      <c r="AB73" s="118">
        <f>+Actuals!Y235</f>
        <v>0</v>
      </c>
      <c r="AC73" s="119">
        <f>+Actuals!Z235</f>
        <v>0</v>
      </c>
      <c r="AD73" s="118">
        <f>+Actuals!AA235</f>
        <v>0</v>
      </c>
      <c r="AE73" s="119">
        <f>+Actuals!AB235</f>
        <v>0</v>
      </c>
      <c r="AF73" s="118">
        <f>+Actuals!AC235</f>
        <v>0</v>
      </c>
      <c r="AG73" s="119">
        <f>+Actuals!AD235</f>
        <v>0</v>
      </c>
      <c r="AH73" s="118">
        <f>+Actuals!AE235</f>
        <v>0</v>
      </c>
      <c r="AI73" s="119">
        <f>+Actuals!AF235</f>
        <v>0</v>
      </c>
      <c r="AJ73" s="118">
        <f>+Actuals!AG235</f>
        <v>0</v>
      </c>
      <c r="AK73" s="119">
        <f>+Actuals!AH235</f>
        <v>0</v>
      </c>
      <c r="AL73" s="118">
        <f>+Actuals!AI235</f>
        <v>0</v>
      </c>
      <c r="AM73" s="119">
        <f>+Actuals!AJ235</f>
        <v>0</v>
      </c>
      <c r="AN73" s="118">
        <f>+Actuals!AK235</f>
        <v>0</v>
      </c>
      <c r="AO73" s="119">
        <f>+Actuals!AL235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0"/>
        <v>0</v>
      </c>
      <c r="E74" s="38">
        <f t="shared" si="20"/>
        <v>45044.78</v>
      </c>
      <c r="F74" s="60">
        <f>'TIE-OUT'!R74+RECLASS!P74</f>
        <v>0</v>
      </c>
      <c r="G74" s="60">
        <f>'TIE-OUT'!S74+RECLASS!Q74</f>
        <v>45044.78</v>
      </c>
      <c r="H74" s="118">
        <f>+Actuals!E236</f>
        <v>0</v>
      </c>
      <c r="I74" s="119">
        <f>+Actuals!F236</f>
        <v>0</v>
      </c>
      <c r="J74" s="118">
        <f>+Actuals!G236</f>
        <v>0</v>
      </c>
      <c r="K74" s="119">
        <f>+Actuals!H236</f>
        <v>0</v>
      </c>
      <c r="L74" s="118">
        <f>+Actuals!I236</f>
        <v>0</v>
      </c>
      <c r="M74" s="119">
        <f>+Actuals!J236</f>
        <v>0</v>
      </c>
      <c r="N74" s="118">
        <f>+Actuals!K236</f>
        <v>0</v>
      </c>
      <c r="O74" s="119">
        <f>+Actuals!L236</f>
        <v>0</v>
      </c>
      <c r="P74" s="118">
        <f>+Actuals!M236</f>
        <v>0</v>
      </c>
      <c r="Q74" s="119">
        <f>+Actuals!N236</f>
        <v>0</v>
      </c>
      <c r="R74" s="118">
        <f>+Actuals!O236</f>
        <v>0</v>
      </c>
      <c r="S74" s="119">
        <f>+Actuals!P236</f>
        <v>0</v>
      </c>
      <c r="T74" s="118">
        <f>+Actuals!Q236</f>
        <v>0</v>
      </c>
      <c r="U74" s="119">
        <f>+Actuals!R236</f>
        <v>0</v>
      </c>
      <c r="V74" s="118">
        <f>+Actuals!S236</f>
        <v>0</v>
      </c>
      <c r="W74" s="119">
        <f>+Actuals!T236</f>
        <v>0</v>
      </c>
      <c r="X74" s="118">
        <f>+Actuals!U236</f>
        <v>0</v>
      </c>
      <c r="Y74" s="119">
        <f>+Actuals!V236</f>
        <v>0</v>
      </c>
      <c r="Z74" s="118">
        <f>+Actuals!W236</f>
        <v>0</v>
      </c>
      <c r="AA74" s="119">
        <f>+Actuals!X236</f>
        <v>0</v>
      </c>
      <c r="AB74" s="118">
        <f>+Actuals!Y236</f>
        <v>0</v>
      </c>
      <c r="AC74" s="119">
        <f>+Actuals!Z236</f>
        <v>0</v>
      </c>
      <c r="AD74" s="118">
        <f>+Actuals!AA236</f>
        <v>0</v>
      </c>
      <c r="AE74" s="119">
        <f>+Actuals!AB236</f>
        <v>0</v>
      </c>
      <c r="AF74" s="118">
        <f>+Actuals!AC236</f>
        <v>0</v>
      </c>
      <c r="AG74" s="119">
        <f>+Actuals!AD236</f>
        <v>0</v>
      </c>
      <c r="AH74" s="118">
        <f>+Actuals!AE236</f>
        <v>0</v>
      </c>
      <c r="AI74" s="119">
        <f>+Actuals!AF236</f>
        <v>0</v>
      </c>
      <c r="AJ74" s="118">
        <f>+Actuals!AG236</f>
        <v>0</v>
      </c>
      <c r="AK74" s="119">
        <f>+Actuals!AH236</f>
        <v>0</v>
      </c>
      <c r="AL74" s="118">
        <f>+Actuals!AI236</f>
        <v>0</v>
      </c>
      <c r="AM74" s="119">
        <f>+Actuals!AJ236</f>
        <v>0</v>
      </c>
      <c r="AN74" s="118">
        <f>+Actuals!AK236</f>
        <v>0</v>
      </c>
      <c r="AO74" s="119">
        <f>+Actuals!AL236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0"/>
        <v>0</v>
      </c>
      <c r="E75" s="38">
        <f t="shared" si="20"/>
        <v>0</v>
      </c>
      <c r="F75" s="60">
        <f>'TIE-OUT'!R75+RECLASS!P75</f>
        <v>0</v>
      </c>
      <c r="G75" s="60">
        <f>'TIE-OUT'!S75+RECLASS!Q75</f>
        <v>0</v>
      </c>
      <c r="H75" s="118">
        <f>+Actuals!E237</f>
        <v>0</v>
      </c>
      <c r="I75" s="119">
        <f>+Actuals!F237</f>
        <v>0</v>
      </c>
      <c r="J75" s="118">
        <f>+Actuals!G237</f>
        <v>0</v>
      </c>
      <c r="K75" s="119">
        <f>+Actuals!H237</f>
        <v>0</v>
      </c>
      <c r="L75" s="118">
        <f>+Actuals!I237</f>
        <v>0</v>
      </c>
      <c r="M75" s="119">
        <f>+Actuals!J237</f>
        <v>0</v>
      </c>
      <c r="N75" s="118">
        <f>+Actuals!K237</f>
        <v>0</v>
      </c>
      <c r="O75" s="119">
        <f>+Actuals!L237</f>
        <v>0</v>
      </c>
      <c r="P75" s="118">
        <f>+Actuals!M237</f>
        <v>0</v>
      </c>
      <c r="Q75" s="119">
        <f>+Actuals!N237</f>
        <v>0</v>
      </c>
      <c r="R75" s="118">
        <f>+Actuals!O237</f>
        <v>0</v>
      </c>
      <c r="S75" s="119">
        <f>+Actuals!P237</f>
        <v>0</v>
      </c>
      <c r="T75" s="118">
        <f>+Actuals!Q237</f>
        <v>0</v>
      </c>
      <c r="U75" s="119">
        <f>+Actuals!R237</f>
        <v>0</v>
      </c>
      <c r="V75" s="118">
        <f>+Actuals!S237</f>
        <v>0</v>
      </c>
      <c r="W75" s="119">
        <f>+Actuals!T237</f>
        <v>0</v>
      </c>
      <c r="X75" s="118">
        <f>+Actuals!U237</f>
        <v>0</v>
      </c>
      <c r="Y75" s="119">
        <f>+Actuals!V237</f>
        <v>0</v>
      </c>
      <c r="Z75" s="118">
        <f>+Actuals!W237</f>
        <v>0</v>
      </c>
      <c r="AA75" s="119">
        <f>+Actuals!X237</f>
        <v>0</v>
      </c>
      <c r="AB75" s="118">
        <f>+Actuals!Y237</f>
        <v>0</v>
      </c>
      <c r="AC75" s="119">
        <f>+Actuals!Z237</f>
        <v>0</v>
      </c>
      <c r="AD75" s="118">
        <f>+Actuals!AA237</f>
        <v>0</v>
      </c>
      <c r="AE75" s="119">
        <f>+Actuals!AB237</f>
        <v>0</v>
      </c>
      <c r="AF75" s="118">
        <f>+Actuals!AC237</f>
        <v>0</v>
      </c>
      <c r="AG75" s="119">
        <f>+Actuals!AD237</f>
        <v>0</v>
      </c>
      <c r="AH75" s="118">
        <f>+Actuals!AE237</f>
        <v>0</v>
      </c>
      <c r="AI75" s="119">
        <f>+Actuals!AF237</f>
        <v>0</v>
      </c>
      <c r="AJ75" s="118">
        <f>+Actuals!AG237</f>
        <v>0</v>
      </c>
      <c r="AK75" s="119">
        <f>+Actuals!AH237</f>
        <v>0</v>
      </c>
      <c r="AL75" s="118">
        <f>+Actuals!AI237</f>
        <v>0</v>
      </c>
      <c r="AM75" s="119">
        <f>+Actuals!AJ237</f>
        <v>0</v>
      </c>
      <c r="AN75" s="118">
        <f>+Actuals!AK237</f>
        <v>0</v>
      </c>
      <c r="AO75" s="119">
        <f>+Actuals!AL237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0"/>
        <v>0</v>
      </c>
      <c r="E76" s="38">
        <f t="shared" si="20"/>
        <v>0</v>
      </c>
      <c r="F76" s="60">
        <f>'TIE-OUT'!R76+RECLASS!P76</f>
        <v>0</v>
      </c>
      <c r="G76" s="60">
        <f>'TIE-OUT'!S76+RECLASS!Q76</f>
        <v>0</v>
      </c>
      <c r="H76" s="118">
        <f>+Actuals!E238</f>
        <v>0</v>
      </c>
      <c r="I76" s="119">
        <f>+Actuals!F238</f>
        <v>0</v>
      </c>
      <c r="J76" s="118">
        <f>+Actuals!G238</f>
        <v>0</v>
      </c>
      <c r="K76" s="119">
        <f>+Actuals!H238</f>
        <v>0</v>
      </c>
      <c r="L76" s="118">
        <f>+Actuals!I238</f>
        <v>0</v>
      </c>
      <c r="M76" s="119">
        <f>+Actuals!J238</f>
        <v>0</v>
      </c>
      <c r="N76" s="118">
        <f>+Actuals!K238</f>
        <v>0</v>
      </c>
      <c r="O76" s="119">
        <f>+Actuals!L238</f>
        <v>0</v>
      </c>
      <c r="P76" s="118">
        <f>+Actuals!M238</f>
        <v>0</v>
      </c>
      <c r="Q76" s="119">
        <f>+Actuals!N238</f>
        <v>0</v>
      </c>
      <c r="R76" s="118">
        <f>+Actuals!O238</f>
        <v>0</v>
      </c>
      <c r="S76" s="119">
        <f>+Actuals!P238</f>
        <v>0</v>
      </c>
      <c r="T76" s="118">
        <f>+Actuals!Q238</f>
        <v>0</v>
      </c>
      <c r="U76" s="119">
        <f>+Actuals!R238</f>
        <v>0</v>
      </c>
      <c r="V76" s="118">
        <f>+Actuals!S238</f>
        <v>0</v>
      </c>
      <c r="W76" s="119">
        <f>+Actuals!T238</f>
        <v>0</v>
      </c>
      <c r="X76" s="118">
        <f>+Actuals!U238</f>
        <v>0</v>
      </c>
      <c r="Y76" s="119">
        <f>+Actuals!V238</f>
        <v>0</v>
      </c>
      <c r="Z76" s="118">
        <f>+Actuals!W238</f>
        <v>0</v>
      </c>
      <c r="AA76" s="119">
        <f>+Actuals!X238</f>
        <v>0</v>
      </c>
      <c r="AB76" s="118">
        <f>+Actuals!Y238</f>
        <v>0</v>
      </c>
      <c r="AC76" s="119">
        <f>+Actuals!Z238</f>
        <v>0</v>
      </c>
      <c r="AD76" s="118">
        <f>+Actuals!AA238</f>
        <v>0</v>
      </c>
      <c r="AE76" s="119">
        <f>+Actuals!AB238</f>
        <v>0</v>
      </c>
      <c r="AF76" s="118">
        <f>+Actuals!AC238</f>
        <v>0</v>
      </c>
      <c r="AG76" s="119">
        <f>+Actuals!AD238</f>
        <v>0</v>
      </c>
      <c r="AH76" s="118">
        <f>+Actuals!AE238</f>
        <v>0</v>
      </c>
      <c r="AI76" s="119">
        <f>+Actuals!AF238</f>
        <v>0</v>
      </c>
      <c r="AJ76" s="118">
        <f>+Actuals!AG238</f>
        <v>0</v>
      </c>
      <c r="AK76" s="119">
        <f>+Actuals!AH238</f>
        <v>0</v>
      </c>
      <c r="AL76" s="118">
        <f>+Actuals!AI238</f>
        <v>0</v>
      </c>
      <c r="AM76" s="119">
        <f>+Actuals!AJ238</f>
        <v>0</v>
      </c>
      <c r="AN76" s="118">
        <f>+Actuals!AK238</f>
        <v>0</v>
      </c>
      <c r="AO76" s="119">
        <f>+Actuals!AL238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0"/>
        <v>0</v>
      </c>
      <c r="E77" s="38">
        <f t="shared" si="20"/>
        <v>0</v>
      </c>
      <c r="F77" s="60">
        <f>'TIE-OUT'!R77+RECLASS!P77</f>
        <v>0</v>
      </c>
      <c r="G77" s="60">
        <f>'TIE-OUT'!S77+RECLASS!Q77</f>
        <v>0</v>
      </c>
      <c r="H77" s="118">
        <f>+Actuals!E239</f>
        <v>0</v>
      </c>
      <c r="I77" s="119">
        <f>+Actuals!F239</f>
        <v>0</v>
      </c>
      <c r="J77" s="118">
        <f>+Actuals!G239</f>
        <v>0</v>
      </c>
      <c r="K77" s="119">
        <f>+Actuals!H239</f>
        <v>0</v>
      </c>
      <c r="L77" s="118">
        <f>+Actuals!I239</f>
        <v>0</v>
      </c>
      <c r="M77" s="119">
        <f>+Actuals!J239</f>
        <v>0</v>
      </c>
      <c r="N77" s="118">
        <f>+Actuals!K239</f>
        <v>0</v>
      </c>
      <c r="O77" s="119">
        <f>+Actuals!L239</f>
        <v>0</v>
      </c>
      <c r="P77" s="118">
        <f>+Actuals!M239</f>
        <v>0</v>
      </c>
      <c r="Q77" s="119">
        <f>+Actuals!N239</f>
        <v>0</v>
      </c>
      <c r="R77" s="118">
        <f>+Actuals!O239</f>
        <v>0</v>
      </c>
      <c r="S77" s="119">
        <f>+Actuals!P239</f>
        <v>0</v>
      </c>
      <c r="T77" s="118">
        <f>+Actuals!Q239</f>
        <v>0</v>
      </c>
      <c r="U77" s="119">
        <f>+Actuals!R239</f>
        <v>0</v>
      </c>
      <c r="V77" s="118">
        <f>+Actuals!S239</f>
        <v>0</v>
      </c>
      <c r="W77" s="119">
        <f>+Actuals!T239</f>
        <v>0</v>
      </c>
      <c r="X77" s="118">
        <f>+Actuals!U239</f>
        <v>0</v>
      </c>
      <c r="Y77" s="119">
        <f>+Actuals!V239</f>
        <v>0</v>
      </c>
      <c r="Z77" s="118">
        <f>+Actuals!W239</f>
        <v>0</v>
      </c>
      <c r="AA77" s="119">
        <f>+Actuals!X239</f>
        <v>0</v>
      </c>
      <c r="AB77" s="118">
        <f>+Actuals!Y239</f>
        <v>0</v>
      </c>
      <c r="AC77" s="119">
        <f>+Actuals!Z239</f>
        <v>0</v>
      </c>
      <c r="AD77" s="118">
        <f>+Actuals!AA239</f>
        <v>0</v>
      </c>
      <c r="AE77" s="119">
        <f>+Actuals!AB239</f>
        <v>0</v>
      </c>
      <c r="AF77" s="118">
        <f>+Actuals!AC239</f>
        <v>0</v>
      </c>
      <c r="AG77" s="119">
        <f>+Actuals!AD239</f>
        <v>0</v>
      </c>
      <c r="AH77" s="118">
        <f>+Actuals!AE239</f>
        <v>0</v>
      </c>
      <c r="AI77" s="119">
        <f>+Actuals!AF239</f>
        <v>0</v>
      </c>
      <c r="AJ77" s="118">
        <f>+Actuals!AG239</f>
        <v>0</v>
      </c>
      <c r="AK77" s="119">
        <f>+Actuals!AH239</f>
        <v>0</v>
      </c>
      <c r="AL77" s="118">
        <f>+Actuals!AI239</f>
        <v>0</v>
      </c>
      <c r="AM77" s="119">
        <f>+Actuals!AJ239</f>
        <v>0</v>
      </c>
      <c r="AN77" s="118">
        <f>+Actuals!AK239</f>
        <v>0</v>
      </c>
      <c r="AO77" s="119">
        <f>+Actuals!AL239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0"/>
        <v>0</v>
      </c>
      <c r="E78" s="38">
        <f t="shared" si="20"/>
        <v>0</v>
      </c>
      <c r="F78" s="60">
        <f>'TIE-OUT'!R78+RECLASS!P78</f>
        <v>0</v>
      </c>
      <c r="G78" s="60">
        <f>'TIE-OUT'!S78+RECLASS!Q78</f>
        <v>0</v>
      </c>
      <c r="H78" s="118">
        <f>+Actuals!E240</f>
        <v>0</v>
      </c>
      <c r="I78" s="119">
        <f>+Actuals!F240</f>
        <v>0</v>
      </c>
      <c r="J78" s="118">
        <f>+Actuals!G240</f>
        <v>0</v>
      </c>
      <c r="K78" s="119">
        <f>+Actuals!H240</f>
        <v>0</v>
      </c>
      <c r="L78" s="118">
        <f>+Actuals!I240</f>
        <v>0</v>
      </c>
      <c r="M78" s="119">
        <f>+Actuals!J240</f>
        <v>0</v>
      </c>
      <c r="N78" s="118">
        <f>+Actuals!K240</f>
        <v>0</v>
      </c>
      <c r="O78" s="119">
        <f>+Actuals!L240</f>
        <v>0</v>
      </c>
      <c r="P78" s="118">
        <f>+Actuals!M240</f>
        <v>0</v>
      </c>
      <c r="Q78" s="119">
        <f>+Actuals!N240</f>
        <v>0</v>
      </c>
      <c r="R78" s="118">
        <f>+Actuals!O240</f>
        <v>0</v>
      </c>
      <c r="S78" s="119">
        <f>+Actuals!P240</f>
        <v>0</v>
      </c>
      <c r="T78" s="118">
        <f>+Actuals!Q240</f>
        <v>0</v>
      </c>
      <c r="U78" s="119">
        <f>+Actuals!R240</f>
        <v>0</v>
      </c>
      <c r="V78" s="118">
        <f>+Actuals!S240</f>
        <v>0</v>
      </c>
      <c r="W78" s="119">
        <f>+Actuals!T240</f>
        <v>0</v>
      </c>
      <c r="X78" s="118">
        <f>+Actuals!U240</f>
        <v>0</v>
      </c>
      <c r="Y78" s="119">
        <f>+Actuals!V240</f>
        <v>0</v>
      </c>
      <c r="Z78" s="118">
        <f>+Actuals!W240</f>
        <v>0</v>
      </c>
      <c r="AA78" s="119">
        <f>+Actuals!X240</f>
        <v>0</v>
      </c>
      <c r="AB78" s="118">
        <f>+Actuals!Y240</f>
        <v>0</v>
      </c>
      <c r="AC78" s="119">
        <f>+Actuals!Z240</f>
        <v>0</v>
      </c>
      <c r="AD78" s="118">
        <f>+Actuals!AA240</f>
        <v>0</v>
      </c>
      <c r="AE78" s="119">
        <f>+Actuals!AB240</f>
        <v>0</v>
      </c>
      <c r="AF78" s="118">
        <f>+Actuals!AC240</f>
        <v>0</v>
      </c>
      <c r="AG78" s="119">
        <f>+Actuals!AD240</f>
        <v>0</v>
      </c>
      <c r="AH78" s="118">
        <f>+Actuals!AE240</f>
        <v>0</v>
      </c>
      <c r="AI78" s="119">
        <f>+Actuals!AF240</f>
        <v>0</v>
      </c>
      <c r="AJ78" s="118">
        <f>+Actuals!AG240</f>
        <v>0</v>
      </c>
      <c r="AK78" s="119">
        <f>+Actuals!AH240</f>
        <v>0</v>
      </c>
      <c r="AL78" s="118">
        <f>+Actuals!AI240</f>
        <v>0</v>
      </c>
      <c r="AM78" s="119">
        <f>+Actuals!AJ240</f>
        <v>0</v>
      </c>
      <c r="AN78" s="118">
        <f>+Actuals!AK240</f>
        <v>0</v>
      </c>
      <c r="AO78" s="119">
        <f>+Actuals!AL240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0"/>
        <v>0</v>
      </c>
      <c r="E79" s="38">
        <f t="shared" si="20"/>
        <v>0</v>
      </c>
      <c r="F79" s="60">
        <f>'TIE-OUT'!R79+RECLASS!P79</f>
        <v>0</v>
      </c>
      <c r="G79" s="60">
        <f>'TIE-OUT'!S79+RECLASS!Q79</f>
        <v>0</v>
      </c>
      <c r="H79" s="118">
        <f>+Actuals!E241</f>
        <v>0</v>
      </c>
      <c r="I79" s="119">
        <f>+Actuals!F241</f>
        <v>0</v>
      </c>
      <c r="J79" s="118">
        <f>+Actuals!G241</f>
        <v>0</v>
      </c>
      <c r="K79" s="119">
        <f>+Actuals!H241</f>
        <v>0</v>
      </c>
      <c r="L79" s="118">
        <f>+Actuals!I241</f>
        <v>0</v>
      </c>
      <c r="M79" s="119">
        <f>+Actuals!J241</f>
        <v>0</v>
      </c>
      <c r="N79" s="118">
        <f>+Actuals!K241</f>
        <v>0</v>
      </c>
      <c r="O79" s="119">
        <f>+Actuals!L241</f>
        <v>0</v>
      </c>
      <c r="P79" s="118">
        <f>+Actuals!M241</f>
        <v>0</v>
      </c>
      <c r="Q79" s="119">
        <f>+Actuals!N241</f>
        <v>0</v>
      </c>
      <c r="R79" s="118">
        <f>+Actuals!O241</f>
        <v>0</v>
      </c>
      <c r="S79" s="119">
        <f>+Actuals!P241</f>
        <v>0</v>
      </c>
      <c r="T79" s="118">
        <f>+Actuals!Q241</f>
        <v>0</v>
      </c>
      <c r="U79" s="119">
        <f>+Actuals!R241</f>
        <v>0</v>
      </c>
      <c r="V79" s="118">
        <f>+Actuals!S241</f>
        <v>0</v>
      </c>
      <c r="W79" s="119">
        <f>+Actuals!T241</f>
        <v>0</v>
      </c>
      <c r="X79" s="118">
        <f>+Actuals!U241</f>
        <v>0</v>
      </c>
      <c r="Y79" s="119">
        <f>+Actuals!V241</f>
        <v>0</v>
      </c>
      <c r="Z79" s="118">
        <f>+Actuals!W241</f>
        <v>0</v>
      </c>
      <c r="AA79" s="119">
        <f>+Actuals!X241</f>
        <v>0</v>
      </c>
      <c r="AB79" s="118">
        <f>+Actuals!Y241</f>
        <v>0</v>
      </c>
      <c r="AC79" s="119">
        <f>+Actuals!Z241</f>
        <v>0</v>
      </c>
      <c r="AD79" s="118">
        <f>+Actuals!AA241</f>
        <v>0</v>
      </c>
      <c r="AE79" s="119">
        <f>+Actuals!AB241</f>
        <v>0</v>
      </c>
      <c r="AF79" s="118">
        <f>+Actuals!AC241</f>
        <v>0</v>
      </c>
      <c r="AG79" s="119">
        <f>+Actuals!AD241</f>
        <v>0</v>
      </c>
      <c r="AH79" s="118">
        <f>+Actuals!AE241</f>
        <v>0</v>
      </c>
      <c r="AI79" s="119">
        <f>+Actuals!AF241</f>
        <v>0</v>
      </c>
      <c r="AJ79" s="118">
        <f>+Actuals!AG241</f>
        <v>0</v>
      </c>
      <c r="AK79" s="119">
        <f>+Actuals!AH241</f>
        <v>0</v>
      </c>
      <c r="AL79" s="118">
        <f>+Actuals!AI241</f>
        <v>0</v>
      </c>
      <c r="AM79" s="119">
        <f>+Actuals!AJ241</f>
        <v>0</v>
      </c>
      <c r="AN79" s="118">
        <f>+Actuals!AK241</f>
        <v>0</v>
      </c>
      <c r="AO79" s="119">
        <f>+Actuals!AL241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0"/>
        <v>0</v>
      </c>
      <c r="E80" s="38">
        <f t="shared" si="20"/>
        <v>0</v>
      </c>
      <c r="F80" s="60">
        <f>'TIE-OUT'!R80+RECLASS!P80</f>
        <v>0</v>
      </c>
      <c r="G80" s="60">
        <f>'TIE-OUT'!S80+RECLASS!Q80</f>
        <v>0</v>
      </c>
      <c r="H80" s="118">
        <f>+Actuals!E242</f>
        <v>0</v>
      </c>
      <c r="I80" s="119">
        <f>+Actuals!F242</f>
        <v>0</v>
      </c>
      <c r="J80" s="118">
        <f>+Actuals!G242</f>
        <v>0</v>
      </c>
      <c r="K80" s="119">
        <f>+Actuals!H242</f>
        <v>0</v>
      </c>
      <c r="L80" s="118">
        <f>+Actuals!I242</f>
        <v>0</v>
      </c>
      <c r="M80" s="119">
        <f>+Actuals!J242</f>
        <v>0</v>
      </c>
      <c r="N80" s="118">
        <f>+Actuals!K242</f>
        <v>0</v>
      </c>
      <c r="O80" s="119">
        <f>+Actuals!L242</f>
        <v>0</v>
      </c>
      <c r="P80" s="118">
        <f>+Actuals!M242</f>
        <v>0</v>
      </c>
      <c r="Q80" s="119">
        <f>+Actuals!N242</f>
        <v>0</v>
      </c>
      <c r="R80" s="118">
        <f>+Actuals!O242</f>
        <v>0</v>
      </c>
      <c r="S80" s="119">
        <f>+Actuals!P242</f>
        <v>0</v>
      </c>
      <c r="T80" s="118">
        <f>+Actuals!Q242</f>
        <v>0</v>
      </c>
      <c r="U80" s="119">
        <f>+Actuals!R242</f>
        <v>0</v>
      </c>
      <c r="V80" s="118">
        <f>+Actuals!S242</f>
        <v>0</v>
      </c>
      <c r="W80" s="119">
        <f>+Actuals!T242</f>
        <v>0</v>
      </c>
      <c r="X80" s="118">
        <f>+Actuals!U242</f>
        <v>0</v>
      </c>
      <c r="Y80" s="119">
        <f>+Actuals!V242</f>
        <v>0</v>
      </c>
      <c r="Z80" s="118">
        <f>+Actuals!W242</f>
        <v>0</v>
      </c>
      <c r="AA80" s="119">
        <f>+Actuals!X242</f>
        <v>0</v>
      </c>
      <c r="AB80" s="118">
        <f>+Actuals!Y242</f>
        <v>0</v>
      </c>
      <c r="AC80" s="119">
        <f>+Actuals!Z242</f>
        <v>0</v>
      </c>
      <c r="AD80" s="118">
        <f>+Actuals!AA242</f>
        <v>0</v>
      </c>
      <c r="AE80" s="119">
        <f>+Actuals!AB242</f>
        <v>0</v>
      </c>
      <c r="AF80" s="118">
        <f>+Actuals!AC242</f>
        <v>0</v>
      </c>
      <c r="AG80" s="119">
        <f>+Actuals!AD242</f>
        <v>0</v>
      </c>
      <c r="AH80" s="118">
        <f>+Actuals!AE242</f>
        <v>0</v>
      </c>
      <c r="AI80" s="119">
        <f>+Actuals!AF242</f>
        <v>0</v>
      </c>
      <c r="AJ80" s="118">
        <f>+Actuals!AG242</f>
        <v>0</v>
      </c>
      <c r="AK80" s="119">
        <f>+Actuals!AH242</f>
        <v>0</v>
      </c>
      <c r="AL80" s="118">
        <f>+Actuals!AI242</f>
        <v>0</v>
      </c>
      <c r="AM80" s="119">
        <f>+Actuals!AJ242</f>
        <v>0</v>
      </c>
      <c r="AN80" s="118">
        <f>+Actuals!AK242</f>
        <v>0</v>
      </c>
      <c r="AO80" s="119">
        <f>+Actuals!AL242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0"/>
        <v>0</v>
      </c>
      <c r="E81" s="38">
        <f t="shared" si="20"/>
        <v>0</v>
      </c>
      <c r="F81" s="60">
        <f>'TIE-OUT'!R81+RECLASS!P81</f>
        <v>0</v>
      </c>
      <c r="G81" s="60">
        <f>'TIE-OUT'!S81+RECLASS!Q81</f>
        <v>0</v>
      </c>
      <c r="H81" s="118">
        <f>+Actuals!E243</f>
        <v>0</v>
      </c>
      <c r="I81" s="119">
        <f>+Actuals!F243</f>
        <v>0</v>
      </c>
      <c r="J81" s="118">
        <f>+Actuals!G243</f>
        <v>0</v>
      </c>
      <c r="K81" s="119">
        <f>+Actuals!H243</f>
        <v>0</v>
      </c>
      <c r="L81" s="118">
        <f>+Actuals!I243</f>
        <v>0</v>
      </c>
      <c r="M81" s="119">
        <f>+Actuals!J243</f>
        <v>0</v>
      </c>
      <c r="N81" s="118">
        <f>+Actuals!K243</f>
        <v>0</v>
      </c>
      <c r="O81" s="119">
        <f>+Actuals!L243</f>
        <v>0</v>
      </c>
      <c r="P81" s="118">
        <f>+Actuals!M243</f>
        <v>0</v>
      </c>
      <c r="Q81" s="119">
        <f>+Actuals!N243</f>
        <v>0</v>
      </c>
      <c r="R81" s="118">
        <f>+Actuals!O243</f>
        <v>0</v>
      </c>
      <c r="S81" s="119">
        <f>+Actuals!P243</f>
        <v>0</v>
      </c>
      <c r="T81" s="118">
        <f>+Actuals!Q243</f>
        <v>0</v>
      </c>
      <c r="U81" s="119">
        <f>+Actuals!R243</f>
        <v>0</v>
      </c>
      <c r="V81" s="118">
        <f>+Actuals!S243</f>
        <v>0</v>
      </c>
      <c r="W81" s="119">
        <f>+Actuals!T243</f>
        <v>0</v>
      </c>
      <c r="X81" s="118">
        <f>+Actuals!U243</f>
        <v>0</v>
      </c>
      <c r="Y81" s="119">
        <f>+Actuals!V243</f>
        <v>0</v>
      </c>
      <c r="Z81" s="118">
        <f>+Actuals!W243</f>
        <v>0</v>
      </c>
      <c r="AA81" s="119">
        <f>+Actuals!X243</f>
        <v>0</v>
      </c>
      <c r="AB81" s="118">
        <f>+Actuals!Y243</f>
        <v>0</v>
      </c>
      <c r="AC81" s="119">
        <f>+Actuals!Z243</f>
        <v>0</v>
      </c>
      <c r="AD81" s="118">
        <f>+Actuals!AA243</f>
        <v>0</v>
      </c>
      <c r="AE81" s="119">
        <f>+Actuals!AB243</f>
        <v>0</v>
      </c>
      <c r="AF81" s="118">
        <f>+Actuals!AC243</f>
        <v>0</v>
      </c>
      <c r="AG81" s="119">
        <f>+Actuals!AD243</f>
        <v>0</v>
      </c>
      <c r="AH81" s="118">
        <f>+Actuals!AE243</f>
        <v>0</v>
      </c>
      <c r="AI81" s="119">
        <f>+Actuals!AF243</f>
        <v>0</v>
      </c>
      <c r="AJ81" s="118">
        <f>+Actuals!AG243</f>
        <v>0</v>
      </c>
      <c r="AK81" s="119">
        <f>+Actuals!AH243</f>
        <v>0</v>
      </c>
      <c r="AL81" s="118">
        <f>+Actuals!AI243</f>
        <v>0</v>
      </c>
      <c r="AM81" s="119">
        <f>+Actuals!AJ243</f>
        <v>0</v>
      </c>
      <c r="AN81" s="118">
        <f>+Actuals!AK243</f>
        <v>0</v>
      </c>
      <c r="AO81" s="119">
        <f>+Actuals!AL243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4676.1700000017881</v>
      </c>
      <c r="F82" s="91">
        <f>F16+F24+F29+F36+F43+F45+F47+F49</f>
        <v>0</v>
      </c>
      <c r="G82" s="92">
        <f>SUM(G72:G81)+G16+G24+G29+G36+G43+G45+G47+G49+G51+G56+G61+G66</f>
        <v>213076.77000000002</v>
      </c>
      <c r="H82" s="91">
        <f>H16+H24+H29+H36+H43+H45+H47+H49</f>
        <v>0</v>
      </c>
      <c r="I82" s="92">
        <f>SUM(I72:I81)+I16+I24+I29+I36+I43+I45+I47+I49+I51+I56+I61+I66</f>
        <v>-20458.670000000042</v>
      </c>
      <c r="J82" s="91">
        <f>J16+J24+J29+J36+J43+J45+J47+J49</f>
        <v>0</v>
      </c>
      <c r="K82" s="137">
        <f>SUM(K72:K81)+K16+K24+K29+K36+K43+K45+K47+K49+K51+K56+K61+K66</f>
        <v>-139901.88</v>
      </c>
      <c r="L82" s="91">
        <f>L16+L24+L29+L36+L43+L45+L47+L49</f>
        <v>0</v>
      </c>
      <c r="M82" s="137">
        <f>SUM(M72:M81)+M16+M24+M29+M36+M43+M45+M47+M49+M51+M56+M61+M66</f>
        <v>12985.46</v>
      </c>
      <c r="N82" s="91">
        <f>N16+N24+N29+N36+N43+N45+N47+N49</f>
        <v>0</v>
      </c>
      <c r="O82" s="92">
        <f>SUM(O72:O81)+O16+O24+O29+O36+O43+O45+O47+O49+O51+O56+O61+O66</f>
        <v>-5718.4599999993297</v>
      </c>
      <c r="P82" s="91">
        <f>P16+P24+P29+P36+P43+P45+P47+P49</f>
        <v>0</v>
      </c>
      <c r="Q82" s="92">
        <f>SUM(Q72:Q81)+Q16+Q24+Q29+Q36+Q43+Q45+Q47+Q49+Q51+Q56+Q61+Q66</f>
        <v>-55924.25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617.19999999999982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212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166</v>
      </c>
      <c r="D86" s="145">
        <f t="shared" ref="D86:E88" si="21">SUM(F86,H86,J86,L86,N86,P86,R86,T86,V86,X86,Z86,AB86,AD86)</f>
        <v>0</v>
      </c>
      <c r="E86" s="145">
        <f t="shared" si="21"/>
        <v>-274731.77</v>
      </c>
      <c r="F86" s="145">
        <f>'TIE-OUT'!R86+RECLASS!P86</f>
        <v>0</v>
      </c>
      <c r="G86" s="184">
        <f>'TIE-OUT'!S86+RECLASS!Q86</f>
        <v>-324309.77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49578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21"/>
        <v>0</v>
      </c>
      <c r="E87" s="146">
        <f t="shared" si="21"/>
        <v>-268</v>
      </c>
      <c r="F87" s="146">
        <f>'TIE-OUT'!R87+RECLASS!P87</f>
        <v>0</v>
      </c>
      <c r="G87" s="185">
        <f>'TIE-OUT'!S87+RECLASS!Q87</f>
        <v>-268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21"/>
        <v>0</v>
      </c>
      <c r="E88" s="147">
        <f t="shared" si="21"/>
        <v>0</v>
      </c>
      <c r="F88" s="147">
        <f>'TIE-OUT'!R88+RECLASS!P88</f>
        <v>0</v>
      </c>
      <c r="G88" s="186">
        <f>'TIE-OUT'!S88+RECLASS!Q88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AO89" si="22">SUM(E86:E88)</f>
        <v>-274999.77</v>
      </c>
      <c r="F89" s="155">
        <f t="shared" si="22"/>
        <v>0</v>
      </c>
      <c r="G89" s="155">
        <f t="shared" si="22"/>
        <v>-324577.77</v>
      </c>
      <c r="H89" s="155">
        <f t="shared" si="22"/>
        <v>0</v>
      </c>
      <c r="I89" s="155">
        <f t="shared" si="22"/>
        <v>0</v>
      </c>
      <c r="J89" s="155">
        <f t="shared" si="22"/>
        <v>0</v>
      </c>
      <c r="K89" s="155">
        <f t="shared" si="22"/>
        <v>0</v>
      </c>
      <c r="L89" s="155">
        <f t="shared" si="22"/>
        <v>0</v>
      </c>
      <c r="M89" s="155">
        <f t="shared" si="22"/>
        <v>0</v>
      </c>
      <c r="N89" s="155">
        <f t="shared" si="22"/>
        <v>0</v>
      </c>
      <c r="O89" s="155">
        <f t="shared" si="22"/>
        <v>49578</v>
      </c>
      <c r="P89" s="155">
        <f t="shared" si="22"/>
        <v>0</v>
      </c>
      <c r="Q89" s="155">
        <f t="shared" si="22"/>
        <v>0</v>
      </c>
      <c r="R89" s="155">
        <f t="shared" si="22"/>
        <v>0</v>
      </c>
      <c r="S89" s="155">
        <f t="shared" si="22"/>
        <v>0</v>
      </c>
      <c r="T89" s="155">
        <f t="shared" si="22"/>
        <v>0</v>
      </c>
      <c r="U89" s="155">
        <f t="shared" si="22"/>
        <v>0</v>
      </c>
      <c r="V89" s="155">
        <f t="shared" si="22"/>
        <v>0</v>
      </c>
      <c r="W89" s="155">
        <f t="shared" si="22"/>
        <v>0</v>
      </c>
      <c r="X89" s="155">
        <f t="shared" si="22"/>
        <v>0</v>
      </c>
      <c r="Y89" s="155">
        <f t="shared" si="22"/>
        <v>0</v>
      </c>
      <c r="Z89" s="155">
        <f t="shared" si="22"/>
        <v>0</v>
      </c>
      <c r="AA89" s="155">
        <f t="shared" si="22"/>
        <v>0</v>
      </c>
      <c r="AB89" s="155">
        <f t="shared" si="22"/>
        <v>0</v>
      </c>
      <c r="AC89" s="155">
        <f t="shared" si="22"/>
        <v>0</v>
      </c>
      <c r="AD89" s="155">
        <f t="shared" si="22"/>
        <v>0</v>
      </c>
      <c r="AE89" s="155">
        <f t="shared" si="22"/>
        <v>0</v>
      </c>
      <c r="AF89" s="155">
        <f t="shared" si="22"/>
        <v>0</v>
      </c>
      <c r="AG89" s="155">
        <f t="shared" si="22"/>
        <v>0</v>
      </c>
      <c r="AH89" s="155">
        <f t="shared" si="22"/>
        <v>0</v>
      </c>
      <c r="AI89" s="155">
        <f t="shared" si="22"/>
        <v>0</v>
      </c>
      <c r="AJ89" s="155">
        <f t="shared" si="22"/>
        <v>0</v>
      </c>
      <c r="AK89" s="155">
        <f t="shared" si="22"/>
        <v>0</v>
      </c>
      <c r="AL89" s="155">
        <f t="shared" si="22"/>
        <v>0</v>
      </c>
      <c r="AM89" s="155">
        <f t="shared" si="22"/>
        <v>0</v>
      </c>
      <c r="AN89" s="155">
        <f t="shared" si="22"/>
        <v>0</v>
      </c>
      <c r="AO89" s="155">
        <f t="shared" si="22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AO91" si="23">+E82+E89</f>
        <v>-270323.59999999823</v>
      </c>
      <c r="F91" s="155">
        <f t="shared" si="23"/>
        <v>0</v>
      </c>
      <c r="G91" s="155">
        <f t="shared" si="23"/>
        <v>-111501</v>
      </c>
      <c r="H91" s="155">
        <f t="shared" si="23"/>
        <v>0</v>
      </c>
      <c r="I91" s="155">
        <f t="shared" si="23"/>
        <v>-20458.670000000042</v>
      </c>
      <c r="J91" s="155">
        <f t="shared" si="23"/>
        <v>0</v>
      </c>
      <c r="K91" s="155">
        <f t="shared" si="23"/>
        <v>-139901.88</v>
      </c>
      <c r="L91" s="155">
        <f t="shared" si="23"/>
        <v>0</v>
      </c>
      <c r="M91" s="155">
        <f t="shared" si="23"/>
        <v>12985.46</v>
      </c>
      <c r="N91" s="155">
        <f t="shared" si="23"/>
        <v>0</v>
      </c>
      <c r="O91" s="155">
        <f t="shared" si="23"/>
        <v>43859.54000000067</v>
      </c>
      <c r="P91" s="155">
        <f t="shared" si="23"/>
        <v>0</v>
      </c>
      <c r="Q91" s="155">
        <f t="shared" si="23"/>
        <v>-55924.25</v>
      </c>
      <c r="R91" s="155">
        <f t="shared" si="23"/>
        <v>0</v>
      </c>
      <c r="S91" s="155">
        <f t="shared" si="23"/>
        <v>0</v>
      </c>
      <c r="T91" s="155">
        <f t="shared" si="23"/>
        <v>0</v>
      </c>
      <c r="U91" s="155">
        <f t="shared" si="23"/>
        <v>617.19999999999982</v>
      </c>
      <c r="V91" s="155">
        <f t="shared" si="23"/>
        <v>0</v>
      </c>
      <c r="W91" s="155">
        <f t="shared" si="23"/>
        <v>0</v>
      </c>
      <c r="X91" s="155">
        <f t="shared" si="23"/>
        <v>0</v>
      </c>
      <c r="Y91" s="155">
        <f t="shared" si="23"/>
        <v>0</v>
      </c>
      <c r="Z91" s="155">
        <f t="shared" si="23"/>
        <v>0</v>
      </c>
      <c r="AA91" s="155">
        <f t="shared" si="23"/>
        <v>0</v>
      </c>
      <c r="AB91" s="155">
        <f t="shared" si="23"/>
        <v>0</v>
      </c>
      <c r="AC91" s="155">
        <f t="shared" si="23"/>
        <v>0</v>
      </c>
      <c r="AD91" s="155">
        <f t="shared" si="23"/>
        <v>0</v>
      </c>
      <c r="AE91" s="155">
        <f t="shared" si="23"/>
        <v>0</v>
      </c>
      <c r="AF91" s="155">
        <f t="shared" si="23"/>
        <v>0</v>
      </c>
      <c r="AG91" s="155">
        <f t="shared" si="23"/>
        <v>0</v>
      </c>
      <c r="AH91" s="155">
        <f t="shared" si="23"/>
        <v>0</v>
      </c>
      <c r="AI91" s="155">
        <f t="shared" si="23"/>
        <v>0</v>
      </c>
      <c r="AJ91" s="155">
        <f t="shared" si="23"/>
        <v>0</v>
      </c>
      <c r="AK91" s="155">
        <f t="shared" si="23"/>
        <v>0</v>
      </c>
      <c r="AL91" s="155">
        <f t="shared" si="23"/>
        <v>0</v>
      </c>
      <c r="AM91" s="155">
        <f t="shared" si="23"/>
        <v>0</v>
      </c>
      <c r="AN91" s="155">
        <f t="shared" si="23"/>
        <v>0</v>
      </c>
      <c r="AO91" s="155">
        <f t="shared" si="23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O179"/>
  <sheetViews>
    <sheetView zoomScale="75" workbookViewId="0">
      <pane xSplit="3" ySplit="9" topLeftCell="K11" activePane="bottomRight" state="frozen"/>
      <selection activeCell="T9" sqref="T9"/>
      <selection pane="topRight" activeCell="T9" sqref="T9"/>
      <selection pane="bottomLeft" activeCell="T9" sqref="T9"/>
      <selection pane="bottomRight" activeCell="T9" sqref="T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1" width="15.42578125" customWidth="1"/>
    <col min="22" max="41" width="15.42578125" hidden="1" customWidth="1"/>
    <col min="42" max="6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162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">
        <v>221</v>
      </c>
      <c r="M8" s="27"/>
      <c r="N8" s="26" t="s">
        <v>222</v>
      </c>
      <c r="O8" s="27"/>
      <c r="P8" s="26" t="s">
        <v>223</v>
      </c>
      <c r="Q8" s="27"/>
      <c r="R8" s="26" t="s">
        <v>224</v>
      </c>
      <c r="S8" s="27"/>
      <c r="T8" s="26" t="s">
        <v>225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14758347</v>
      </c>
      <c r="E11" s="38">
        <f>SUM(G11,I11,K11,M11,O11,Q11,S11,U11,W11,Y11,AA11,AC11,AE11)</f>
        <v>37732838.689999998</v>
      </c>
      <c r="F11" s="60">
        <f>'TIE-OUT'!AF11+RECLASS!AF11</f>
        <v>0</v>
      </c>
      <c r="G11" s="38">
        <f>'TIE-OUT'!AG11+RECLASS!AG11</f>
        <v>16004028</v>
      </c>
      <c r="H11" s="118">
        <f>+Actuals!E124</f>
        <v>14183416</v>
      </c>
      <c r="I11" s="121">
        <f>+Actuals!F124</f>
        <v>31782879.629999999</v>
      </c>
      <c r="J11" s="118">
        <f>+Actuals!G124</f>
        <v>147168</v>
      </c>
      <c r="K11" s="121">
        <f>+Actuals!H124</f>
        <v>-10051086.77</v>
      </c>
      <c r="L11" s="118">
        <f>+Actuals!I124</f>
        <v>424540</v>
      </c>
      <c r="M11" s="121">
        <f>+Actuals!J124</f>
        <v>13362.53</v>
      </c>
      <c r="N11" s="118">
        <f>+Actuals!K124</f>
        <v>0</v>
      </c>
      <c r="O11" s="121">
        <f>+Actuals!L124</f>
        <v>-25457.09</v>
      </c>
      <c r="P11" s="118">
        <f>+Actuals!M124</f>
        <v>0</v>
      </c>
      <c r="Q11" s="121">
        <f>+Actuals!N124</f>
        <v>0</v>
      </c>
      <c r="R11" s="118">
        <v>3223</v>
      </c>
      <c r="S11" s="121">
        <v>9112.39</v>
      </c>
      <c r="T11" s="118">
        <f>+Actuals!Q124</f>
        <v>0</v>
      </c>
      <c r="U11" s="121">
        <f>+Actuals!R124</f>
        <v>0</v>
      </c>
      <c r="V11" s="118">
        <f>+Actuals!S124</f>
        <v>0</v>
      </c>
      <c r="W11" s="121">
        <f>+Actuals!T124</f>
        <v>0</v>
      </c>
      <c r="X11" s="118">
        <f>+Actuals!U124</f>
        <v>0</v>
      </c>
      <c r="Y11" s="121">
        <f>+Actuals!V124</f>
        <v>0</v>
      </c>
      <c r="Z11" s="118">
        <f>+Actuals!W124</f>
        <v>0</v>
      </c>
      <c r="AA11" s="121">
        <f>+Actuals!X124</f>
        <v>0</v>
      </c>
      <c r="AB11" s="118">
        <f>+Actuals!Y124</f>
        <v>0</v>
      </c>
      <c r="AC11" s="121">
        <f>+Actuals!Z124</f>
        <v>0</v>
      </c>
      <c r="AD11" s="118">
        <f>+Actuals!AA124</f>
        <v>0</v>
      </c>
      <c r="AE11" s="121">
        <f>+Actuals!AB124</f>
        <v>0</v>
      </c>
      <c r="AF11" s="118">
        <f>+Actuals!AC124</f>
        <v>0</v>
      </c>
      <c r="AG11" s="121">
        <f>+Actuals!AD124</f>
        <v>0</v>
      </c>
      <c r="AH11" s="118">
        <f>+Actuals!AE124</f>
        <v>0</v>
      </c>
      <c r="AI11" s="121">
        <f>+Actuals!AF124</f>
        <v>0</v>
      </c>
      <c r="AJ11" s="118">
        <f>+Actuals!AG124</f>
        <v>0</v>
      </c>
      <c r="AK11" s="121">
        <f>+Actuals!AH124</f>
        <v>0</v>
      </c>
      <c r="AL11" s="118">
        <f>+Actuals!AI124</f>
        <v>0</v>
      </c>
      <c r="AM11" s="121">
        <f>+Actuals!AJ124</f>
        <v>0</v>
      </c>
      <c r="AN11" s="118">
        <f>+Actuals!AK124</f>
        <v>0</v>
      </c>
      <c r="AO11" s="121">
        <f>+Actuals!AL124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'TIE-OUT'!AF12+RECLASS!AF12</f>
        <v>0</v>
      </c>
      <c r="G12" s="38">
        <f>'TIE-OUT'!AG12+RECLASS!AG12</f>
        <v>0</v>
      </c>
      <c r="H12" s="120">
        <f>+Actuals!E125</f>
        <v>0</v>
      </c>
      <c r="I12" s="121">
        <f>+Actuals!F125</f>
        <v>0</v>
      </c>
      <c r="J12" s="120">
        <f>+Actuals!G125</f>
        <v>0</v>
      </c>
      <c r="K12" s="121">
        <f>+Actuals!H125</f>
        <v>0</v>
      </c>
      <c r="L12" s="120">
        <f>+Actuals!I125</f>
        <v>0</v>
      </c>
      <c r="M12" s="121"/>
      <c r="N12" s="120">
        <f>+Actuals!K125</f>
        <v>0</v>
      </c>
      <c r="O12" s="121">
        <f>+Actuals!L125</f>
        <v>0</v>
      </c>
      <c r="P12" s="120">
        <f>+Actuals!M125</f>
        <v>0</v>
      </c>
      <c r="Q12" s="121">
        <f>+Actuals!N125</f>
        <v>0</v>
      </c>
      <c r="R12" s="120">
        <f>+Actuals!O125</f>
        <v>0</v>
      </c>
      <c r="S12" s="121">
        <f>+Actuals!P125</f>
        <v>0</v>
      </c>
      <c r="T12" s="120">
        <f>+Actuals!Q125</f>
        <v>0</v>
      </c>
      <c r="U12" s="121">
        <f>+Actuals!R125</f>
        <v>0</v>
      </c>
      <c r="V12" s="120">
        <f>+Actuals!S125</f>
        <v>0</v>
      </c>
      <c r="W12" s="121">
        <f>+Actuals!T125</f>
        <v>0</v>
      </c>
      <c r="X12" s="120">
        <f>+Actuals!U125</f>
        <v>0</v>
      </c>
      <c r="Y12" s="121">
        <f>+Actuals!V125</f>
        <v>0</v>
      </c>
      <c r="Z12" s="120">
        <f>+Actuals!W125</f>
        <v>0</v>
      </c>
      <c r="AA12" s="121">
        <f>+Actuals!X125</f>
        <v>0</v>
      </c>
      <c r="AB12" s="120">
        <f>+Actuals!Y125</f>
        <v>0</v>
      </c>
      <c r="AC12" s="121">
        <f>+Actuals!Z125</f>
        <v>0</v>
      </c>
      <c r="AD12" s="120">
        <f>+Actuals!AA125</f>
        <v>0</v>
      </c>
      <c r="AE12" s="121">
        <f>+Actuals!AB125</f>
        <v>0</v>
      </c>
      <c r="AF12" s="120">
        <f>+Actuals!AC125</f>
        <v>0</v>
      </c>
      <c r="AG12" s="121">
        <f>+Actuals!AD125</f>
        <v>0</v>
      </c>
      <c r="AH12" s="120">
        <f>+Actuals!AE125</f>
        <v>0</v>
      </c>
      <c r="AI12" s="121">
        <f>+Actuals!AF125</f>
        <v>0</v>
      </c>
      <c r="AJ12" s="120">
        <f>+Actuals!AG125</f>
        <v>0</v>
      </c>
      <c r="AK12" s="121">
        <f>+Actuals!AH125</f>
        <v>0</v>
      </c>
      <c r="AL12" s="120">
        <f>+Actuals!AI125</f>
        <v>0</v>
      </c>
      <c r="AM12" s="121">
        <f>+Actuals!AJ125</f>
        <v>0</v>
      </c>
      <c r="AN12" s="120">
        <f>+Actuals!AK125</f>
        <v>0</v>
      </c>
      <c r="AO12" s="121">
        <f>+Actuals!AL125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36325908</v>
      </c>
      <c r="E13" s="38">
        <f t="shared" si="0"/>
        <v>109577788</v>
      </c>
      <c r="F13" s="60">
        <f>'TIE-OUT'!AF13+RECLASS!AF13</f>
        <v>0</v>
      </c>
      <c r="G13" s="38">
        <f>'TIE-OUT'!AG13+RECLASS!AG13</f>
        <v>0</v>
      </c>
      <c r="H13" s="120">
        <f>+Actuals!E126</f>
        <v>12273916</v>
      </c>
      <c r="I13" s="121">
        <f>+Actuals!F126</f>
        <v>35782782</v>
      </c>
      <c r="J13" s="120">
        <f>+Actuals!G126</f>
        <v>527</v>
      </c>
      <c r="K13" s="121">
        <f>+Actuals!H126</f>
        <v>1599</v>
      </c>
      <c r="L13" s="120">
        <f>+Actuals!I126</f>
        <v>0</v>
      </c>
      <c r="M13" s="121">
        <f>+Actuals!J126</f>
        <v>0</v>
      </c>
      <c r="N13" s="120">
        <f>+Actuals!K126</f>
        <v>24051465</v>
      </c>
      <c r="O13" s="121">
        <f>+Actuals!L126</f>
        <v>73793407</v>
      </c>
      <c r="P13" s="120">
        <f>+Actuals!M126</f>
        <v>0</v>
      </c>
      <c r="Q13" s="121">
        <f>+Actuals!N126</f>
        <v>0</v>
      </c>
      <c r="R13" s="120">
        <f>+Actuals!O126</f>
        <v>0</v>
      </c>
      <c r="S13" s="121">
        <f>+Actuals!P126</f>
        <v>0</v>
      </c>
      <c r="T13" s="120">
        <f>+Actuals!Q126</f>
        <v>0</v>
      </c>
      <c r="U13" s="121">
        <f>+Actuals!R126</f>
        <v>0</v>
      </c>
      <c r="V13" s="120">
        <f>+Actuals!S126</f>
        <v>0</v>
      </c>
      <c r="W13" s="121">
        <f>+Actuals!T126</f>
        <v>0</v>
      </c>
      <c r="X13" s="120">
        <f>+Actuals!U126</f>
        <v>0</v>
      </c>
      <c r="Y13" s="121">
        <f>+Actuals!V126</f>
        <v>0</v>
      </c>
      <c r="Z13" s="120">
        <f>+Actuals!W126</f>
        <v>0</v>
      </c>
      <c r="AA13" s="121">
        <f>+Actuals!X126</f>
        <v>0</v>
      </c>
      <c r="AB13" s="120">
        <f>+Actuals!Y126</f>
        <v>0</v>
      </c>
      <c r="AC13" s="121">
        <f>+Actuals!Z126</f>
        <v>0</v>
      </c>
      <c r="AD13" s="120">
        <f>+Actuals!AA126</f>
        <v>0</v>
      </c>
      <c r="AE13" s="121">
        <f>+Actuals!AB126</f>
        <v>0</v>
      </c>
      <c r="AF13" s="120">
        <f>+Actuals!AC126</f>
        <v>0</v>
      </c>
      <c r="AG13" s="121">
        <f>+Actuals!AD126</f>
        <v>0</v>
      </c>
      <c r="AH13" s="120">
        <f>+Actuals!AE126</f>
        <v>0</v>
      </c>
      <c r="AI13" s="121">
        <f>+Actuals!AF126</f>
        <v>0</v>
      </c>
      <c r="AJ13" s="120">
        <f>+Actuals!AG126</f>
        <v>0</v>
      </c>
      <c r="AK13" s="121">
        <f>+Actuals!AH126</f>
        <v>0</v>
      </c>
      <c r="AL13" s="120">
        <f>+Actuals!AI126</f>
        <v>0</v>
      </c>
      <c r="AM13" s="121">
        <f>+Actuals!AJ126</f>
        <v>0</v>
      </c>
      <c r="AN13" s="120">
        <f>+Actuals!AK126</f>
        <v>0</v>
      </c>
      <c r="AO13" s="121">
        <f>+Actuals!AL126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'TIE-OUT'!AF14+RECLASS!AF14</f>
        <v>0</v>
      </c>
      <c r="G14" s="38">
        <f>'TIE-OUT'!AG14+RECLASS!AG14</f>
        <v>0</v>
      </c>
      <c r="H14" s="120">
        <f>+Actuals!E127</f>
        <v>0</v>
      </c>
      <c r="I14" s="121">
        <f>+Actuals!F127</f>
        <v>0</v>
      </c>
      <c r="J14" s="120">
        <f>+Actuals!G127</f>
        <v>0</v>
      </c>
      <c r="K14" s="121">
        <f>+Actuals!H127</f>
        <v>0</v>
      </c>
      <c r="L14" s="120">
        <f>+Actuals!I127</f>
        <v>0</v>
      </c>
      <c r="M14" s="121">
        <f>+Actuals!J127</f>
        <v>0</v>
      </c>
      <c r="N14" s="120">
        <f>+Actuals!K127</f>
        <v>0</v>
      </c>
      <c r="O14" s="121">
        <f>+Actuals!L127</f>
        <v>0</v>
      </c>
      <c r="P14" s="120">
        <f>+Actuals!M127</f>
        <v>0</v>
      </c>
      <c r="Q14" s="121">
        <f>+Actuals!N127</f>
        <v>0</v>
      </c>
      <c r="R14" s="120">
        <f>+Actuals!O127</f>
        <v>0</v>
      </c>
      <c r="S14" s="121">
        <f>+Actuals!P127</f>
        <v>0</v>
      </c>
      <c r="T14" s="120">
        <f>+Actuals!Q127</f>
        <v>0</v>
      </c>
      <c r="U14" s="121">
        <f>+Actuals!R127</f>
        <v>0</v>
      </c>
      <c r="V14" s="120">
        <f>+Actuals!S127</f>
        <v>0</v>
      </c>
      <c r="W14" s="121">
        <f>+Actuals!T127</f>
        <v>0</v>
      </c>
      <c r="X14" s="120">
        <f>+Actuals!U127</f>
        <v>0</v>
      </c>
      <c r="Y14" s="121">
        <f>+Actuals!V127</f>
        <v>0</v>
      </c>
      <c r="Z14" s="120">
        <f>+Actuals!W127</f>
        <v>0</v>
      </c>
      <c r="AA14" s="121">
        <f>+Actuals!X127</f>
        <v>0</v>
      </c>
      <c r="AB14" s="120">
        <f>+Actuals!Y127</f>
        <v>0</v>
      </c>
      <c r="AC14" s="121">
        <f>+Actuals!Z127</f>
        <v>0</v>
      </c>
      <c r="AD14" s="120">
        <f>+Actuals!AA127</f>
        <v>0</v>
      </c>
      <c r="AE14" s="121">
        <f>+Actuals!AB127</f>
        <v>0</v>
      </c>
      <c r="AF14" s="120">
        <f>+Actuals!AC127</f>
        <v>0</v>
      </c>
      <c r="AG14" s="121">
        <f>+Actuals!AD127</f>
        <v>0</v>
      </c>
      <c r="AH14" s="120">
        <f>+Actuals!AE127</f>
        <v>0</v>
      </c>
      <c r="AI14" s="121">
        <f>+Actuals!AF127</f>
        <v>0</v>
      </c>
      <c r="AJ14" s="120">
        <f>+Actuals!AG127</f>
        <v>0</v>
      </c>
      <c r="AK14" s="121">
        <f>+Actuals!AH127</f>
        <v>0</v>
      </c>
      <c r="AL14" s="120">
        <f>+Actuals!AI127</f>
        <v>0</v>
      </c>
      <c r="AM14" s="121">
        <f>+Actuals!AJ127</f>
        <v>0</v>
      </c>
      <c r="AN14" s="120">
        <f>+Actuals!AK127</f>
        <v>0</v>
      </c>
      <c r="AO14" s="121">
        <f>+Actuals!AL127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10445012.469999999</v>
      </c>
      <c r="F15" s="81">
        <f>'TIE-OUT'!AF15+RECLASS!AF15</f>
        <v>0</v>
      </c>
      <c r="G15" s="82">
        <f>'TIE-OUT'!AG15+RECLASS!AG15</f>
        <v>-4004028</v>
      </c>
      <c r="H15" s="120">
        <f>+Actuals!E128</f>
        <v>0</v>
      </c>
      <c r="I15" s="121">
        <f>+Actuals!F128</f>
        <v>14576704.869999999</v>
      </c>
      <c r="J15" s="120">
        <f>+Actuals!G128</f>
        <v>0</v>
      </c>
      <c r="K15" s="121">
        <f>+Actuals!H128</f>
        <v>-51403.01</v>
      </c>
      <c r="L15" s="120">
        <f>+Actuals!I128</f>
        <v>0</v>
      </c>
      <c r="M15" s="121">
        <f>+Actuals!J128</f>
        <v>59714.11</v>
      </c>
      <c r="N15" s="120">
        <f>+Actuals!K128</f>
        <v>0</v>
      </c>
      <c r="O15" s="121">
        <f>+Actuals!L128</f>
        <v>-135975.5</v>
      </c>
      <c r="P15" s="120">
        <f>+Actuals!M128</f>
        <v>0</v>
      </c>
      <c r="Q15" s="121">
        <f>+Actuals!N128</f>
        <v>0</v>
      </c>
      <c r="R15" s="120">
        <f>+Actuals!O128</f>
        <v>0</v>
      </c>
      <c r="S15" s="121">
        <f>+Actuals!P128</f>
        <v>0</v>
      </c>
      <c r="T15" s="120">
        <f>+Actuals!Q128</f>
        <v>0</v>
      </c>
      <c r="U15" s="121">
        <f>+Actuals!R128</f>
        <v>0</v>
      </c>
      <c r="V15" s="120">
        <f>+Actuals!S128</f>
        <v>0</v>
      </c>
      <c r="W15" s="121">
        <f>+Actuals!T128</f>
        <v>0</v>
      </c>
      <c r="X15" s="120">
        <f>+Actuals!U128</f>
        <v>0</v>
      </c>
      <c r="Y15" s="121">
        <f>+Actuals!V128</f>
        <v>0</v>
      </c>
      <c r="Z15" s="120">
        <f>+Actuals!W128</f>
        <v>0</v>
      </c>
      <c r="AA15" s="121">
        <f>+Actuals!X128</f>
        <v>0</v>
      </c>
      <c r="AB15" s="120">
        <f>+Actuals!Y128</f>
        <v>0</v>
      </c>
      <c r="AC15" s="121">
        <f>+Actuals!Z128</f>
        <v>0</v>
      </c>
      <c r="AD15" s="120">
        <f>+Actuals!AA128</f>
        <v>0</v>
      </c>
      <c r="AE15" s="121">
        <f>+Actuals!AB128</f>
        <v>0</v>
      </c>
      <c r="AF15" s="120">
        <f>+Actuals!AC128</f>
        <v>0</v>
      </c>
      <c r="AG15" s="121">
        <f>+Actuals!AD128</f>
        <v>0</v>
      </c>
      <c r="AH15" s="120">
        <f>+Actuals!AE128</f>
        <v>0</v>
      </c>
      <c r="AI15" s="121">
        <f>+Actuals!AF128</f>
        <v>0</v>
      </c>
      <c r="AJ15" s="120">
        <f>+Actuals!AG128</f>
        <v>0</v>
      </c>
      <c r="AK15" s="121">
        <f>+Actuals!AH128</f>
        <v>0</v>
      </c>
      <c r="AL15" s="120">
        <f>+Actuals!AI128</f>
        <v>0</v>
      </c>
      <c r="AM15" s="121">
        <f>+Actuals!AJ128</f>
        <v>0</v>
      </c>
      <c r="AN15" s="120">
        <f>+Actuals!AK128</f>
        <v>0</v>
      </c>
      <c r="AO15" s="121">
        <f>+Actuals!AL128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51084255</v>
      </c>
      <c r="E16" s="39">
        <f t="shared" si="1"/>
        <v>157755639.16</v>
      </c>
      <c r="F16" s="61">
        <f t="shared" si="1"/>
        <v>0</v>
      </c>
      <c r="G16" s="39">
        <f t="shared" si="1"/>
        <v>12000000</v>
      </c>
      <c r="H16" s="61">
        <f t="shared" si="1"/>
        <v>26457332</v>
      </c>
      <c r="I16" s="39">
        <f t="shared" si="1"/>
        <v>82142366.5</v>
      </c>
      <c r="J16" s="61">
        <f t="shared" ref="J16:AO16" si="2">SUM(J11:J15)</f>
        <v>147695</v>
      </c>
      <c r="K16" s="39">
        <f t="shared" si="2"/>
        <v>-10100890.779999999</v>
      </c>
      <c r="L16" s="61">
        <f>SUM(L11:L15)</f>
        <v>424540</v>
      </c>
      <c r="M16" s="39">
        <f>SUM(M11:M15)</f>
        <v>73076.639999999999</v>
      </c>
      <c r="N16" s="61">
        <f t="shared" si="2"/>
        <v>24051465</v>
      </c>
      <c r="O16" s="39">
        <f t="shared" si="2"/>
        <v>73631974.409999996</v>
      </c>
      <c r="P16" s="61">
        <f t="shared" si="2"/>
        <v>0</v>
      </c>
      <c r="Q16" s="39">
        <f t="shared" si="2"/>
        <v>0</v>
      </c>
      <c r="R16" s="61">
        <f t="shared" si="2"/>
        <v>3223</v>
      </c>
      <c r="S16" s="39">
        <f t="shared" si="2"/>
        <v>9112.39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-11065474</v>
      </c>
      <c r="E19" s="38">
        <f t="shared" si="3"/>
        <v>-36370373.759999998</v>
      </c>
      <c r="F19" s="64">
        <f>'TIE-OUT'!AF19+RECLASS!AF19</f>
        <v>0</v>
      </c>
      <c r="G19" s="68">
        <f>'TIE-OUT'!AG19+RECLASS!AG19</f>
        <v>-12000000</v>
      </c>
      <c r="H19" s="120">
        <f>+Actuals!E129</f>
        <v>-8013120</v>
      </c>
      <c r="I19" s="121">
        <f>+Actuals!F129</f>
        <v>-22676094.77</v>
      </c>
      <c r="J19" s="120">
        <f>+Actuals!G129</f>
        <v>681</v>
      </c>
      <c r="K19" s="121">
        <f>+Actuals!H129</f>
        <v>-1685616.45</v>
      </c>
      <c r="L19" s="120">
        <f>+Actuals!I129</f>
        <v>-3049185</v>
      </c>
      <c r="M19" s="121">
        <f>+Actuals!J129</f>
        <v>-0.04</v>
      </c>
      <c r="N19" s="120">
        <f>+Actuals!K129</f>
        <v>-3850</v>
      </c>
      <c r="O19" s="121">
        <f>+Actuals!L129</f>
        <v>-8662.5</v>
      </c>
      <c r="P19" s="120">
        <v>0</v>
      </c>
      <c r="Q19" s="121">
        <v>0</v>
      </c>
      <c r="R19" s="120">
        <f>+Actuals!O129</f>
        <v>0</v>
      </c>
      <c r="S19" s="121">
        <f>+Actuals!P129</f>
        <v>0</v>
      </c>
      <c r="T19" s="120">
        <f>+Actuals!Q129</f>
        <v>0</v>
      </c>
      <c r="U19" s="121">
        <f>+Actuals!R129</f>
        <v>0</v>
      </c>
      <c r="V19" s="120">
        <f>+Actuals!S129</f>
        <v>0</v>
      </c>
      <c r="W19" s="121">
        <f>+Actuals!T129</f>
        <v>0</v>
      </c>
      <c r="X19" s="120">
        <f>+Actuals!U129</f>
        <v>0</v>
      </c>
      <c r="Y19" s="121">
        <f>+Actuals!V129</f>
        <v>0</v>
      </c>
      <c r="Z19" s="120">
        <f>+Actuals!W129</f>
        <v>0</v>
      </c>
      <c r="AA19" s="121">
        <f>+Actuals!X129</f>
        <v>0</v>
      </c>
      <c r="AB19" s="120">
        <f>+Actuals!Y129</f>
        <v>0</v>
      </c>
      <c r="AC19" s="121">
        <f>+Actuals!Z129</f>
        <v>0</v>
      </c>
      <c r="AD19" s="120">
        <f>+Actuals!AA129</f>
        <v>0</v>
      </c>
      <c r="AE19" s="121">
        <f>+Actuals!AB129</f>
        <v>0</v>
      </c>
      <c r="AF19" s="120">
        <f>+Actuals!AC129</f>
        <v>0</v>
      </c>
      <c r="AG19" s="121">
        <f>+Actuals!AD129</f>
        <v>0</v>
      </c>
      <c r="AH19" s="120">
        <f>+Actuals!AE129</f>
        <v>0</v>
      </c>
      <c r="AI19" s="121">
        <f>+Actuals!AF129</f>
        <v>0</v>
      </c>
      <c r="AJ19" s="120">
        <f>+Actuals!AG129</f>
        <v>0</v>
      </c>
      <c r="AK19" s="121">
        <f>+Actuals!AH129</f>
        <v>0</v>
      </c>
      <c r="AL19" s="120">
        <f>+Actuals!AI129</f>
        <v>0</v>
      </c>
      <c r="AM19" s="121">
        <f>+Actuals!AJ129</f>
        <v>0</v>
      </c>
      <c r="AN19" s="120">
        <f>+Actuals!AK129</f>
        <v>0</v>
      </c>
      <c r="AO19" s="121">
        <f>+Actuals!AL129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11890740.5</v>
      </c>
      <c r="F20" s="60">
        <f>'TIE-OUT'!AF20+RECLASS!AF20</f>
        <v>0</v>
      </c>
      <c r="G20" s="38">
        <f>'TIE-OUT'!AG20+RECLASS!AG20</f>
        <v>11890740.5</v>
      </c>
      <c r="H20" s="120">
        <f>+Actuals!E130</f>
        <v>0</v>
      </c>
      <c r="I20" s="121">
        <f>+Actuals!F130</f>
        <v>0</v>
      </c>
      <c r="J20" s="120">
        <f>+Actuals!G130</f>
        <v>0</v>
      </c>
      <c r="K20" s="215">
        <v>0</v>
      </c>
      <c r="L20" s="120">
        <f>+Actuals!I130</f>
        <v>0</v>
      </c>
      <c r="M20" s="215">
        <v>0</v>
      </c>
      <c r="N20" s="120">
        <f>+Actuals!K130</f>
        <v>0</v>
      </c>
      <c r="O20" s="121">
        <f>+Actuals!L130</f>
        <v>0</v>
      </c>
      <c r="P20" s="120">
        <f>+Actuals!M130</f>
        <v>0</v>
      </c>
      <c r="Q20" s="121">
        <f>+Actuals!N130</f>
        <v>0</v>
      </c>
      <c r="R20" s="120">
        <f>+Actuals!O130</f>
        <v>0</v>
      </c>
      <c r="S20" s="121">
        <f>+Actuals!P130</f>
        <v>0</v>
      </c>
      <c r="T20" s="120">
        <f>+Actuals!Q130</f>
        <v>0</v>
      </c>
      <c r="U20" s="121">
        <f>+Actuals!R130</f>
        <v>0</v>
      </c>
      <c r="V20" s="120">
        <f>+Actuals!S130</f>
        <v>0</v>
      </c>
      <c r="W20" s="121">
        <f>+Actuals!T130</f>
        <v>0</v>
      </c>
      <c r="X20" s="120">
        <f>+Actuals!U130</f>
        <v>0</v>
      </c>
      <c r="Y20" s="121">
        <f>+Actuals!V130</f>
        <v>0</v>
      </c>
      <c r="Z20" s="120">
        <f>+Actuals!W130</f>
        <v>0</v>
      </c>
      <c r="AA20" s="121">
        <f>+Actuals!X130</f>
        <v>0</v>
      </c>
      <c r="AB20" s="120">
        <f>+Actuals!Y130</f>
        <v>0</v>
      </c>
      <c r="AC20" s="121">
        <f>+Actuals!Z130</f>
        <v>0</v>
      </c>
      <c r="AD20" s="120">
        <f>+Actuals!AA130</f>
        <v>0</v>
      </c>
      <c r="AE20" s="121">
        <f>+Actuals!AB130</f>
        <v>0</v>
      </c>
      <c r="AF20" s="120">
        <f>+Actuals!AC130</f>
        <v>0</v>
      </c>
      <c r="AG20" s="121">
        <f>+Actuals!AD130</f>
        <v>0</v>
      </c>
      <c r="AH20" s="120">
        <f>+Actuals!AE130</f>
        <v>0</v>
      </c>
      <c r="AI20" s="121">
        <f>+Actuals!AF130</f>
        <v>0</v>
      </c>
      <c r="AJ20" s="120">
        <f>+Actuals!AG130</f>
        <v>0</v>
      </c>
      <c r="AK20" s="121">
        <f>+Actuals!AH130</f>
        <v>0</v>
      </c>
      <c r="AL20" s="120">
        <f>+Actuals!AI130</f>
        <v>0</v>
      </c>
      <c r="AM20" s="121">
        <f>+Actuals!AJ130</f>
        <v>0</v>
      </c>
      <c r="AN20" s="120">
        <f>+Actuals!AK130</f>
        <v>0</v>
      </c>
      <c r="AO20" s="121">
        <f>+Actuals!AL130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-37748857</v>
      </c>
      <c r="E21" s="38">
        <f t="shared" si="3"/>
        <v>-111127607</v>
      </c>
      <c r="F21" s="60">
        <f>'TIE-OUT'!AF21+RECLASS!AF21</f>
        <v>0</v>
      </c>
      <c r="G21" s="38">
        <f>'TIE-OUT'!AG21+RECLASS!AG21</f>
        <v>0</v>
      </c>
      <c r="H21" s="120">
        <f>+Actuals!E131</f>
        <v>-13718344</v>
      </c>
      <c r="I21" s="121">
        <f>+Actuals!F131</f>
        <v>-37394509</v>
      </c>
      <c r="J21" s="120">
        <f>+Actuals!G131</f>
        <v>-44741</v>
      </c>
      <c r="K21" s="121">
        <f>+Actuals!H131</f>
        <v>-134671</v>
      </c>
      <c r="L21" s="120">
        <f>+Actuals!I131</f>
        <v>0</v>
      </c>
      <c r="M21" s="121">
        <f>+Actuals!J131</f>
        <v>0</v>
      </c>
      <c r="N21" s="120">
        <f>+Actuals!K131</f>
        <v>-23985772</v>
      </c>
      <c r="O21" s="121">
        <f>+Actuals!L131</f>
        <v>-73598427</v>
      </c>
      <c r="P21" s="120">
        <f>+Actuals!M131</f>
        <v>0</v>
      </c>
      <c r="Q21" s="121">
        <f>+Actuals!N131</f>
        <v>0</v>
      </c>
      <c r="R21" s="120">
        <f>+Actuals!O131</f>
        <v>0</v>
      </c>
      <c r="S21" s="121">
        <f>+Actuals!P131</f>
        <v>0</v>
      </c>
      <c r="T21" s="120">
        <f>+Actuals!Q131</f>
        <v>0</v>
      </c>
      <c r="U21" s="121">
        <f>+Actuals!R131</f>
        <v>0</v>
      </c>
      <c r="V21" s="120">
        <f>+Actuals!S131</f>
        <v>0</v>
      </c>
      <c r="W21" s="121">
        <f>+Actuals!T131</f>
        <v>0</v>
      </c>
      <c r="X21" s="120">
        <f>+Actuals!U131</f>
        <v>0</v>
      </c>
      <c r="Y21" s="121">
        <f>+Actuals!V131</f>
        <v>0</v>
      </c>
      <c r="Z21" s="120">
        <f>+Actuals!W131</f>
        <v>0</v>
      </c>
      <c r="AA21" s="121">
        <f>+Actuals!X131</f>
        <v>0</v>
      </c>
      <c r="AB21" s="120">
        <f>+Actuals!Y131</f>
        <v>0</v>
      </c>
      <c r="AC21" s="121">
        <f>+Actuals!Z131</f>
        <v>0</v>
      </c>
      <c r="AD21" s="120">
        <f>+Actuals!AA131</f>
        <v>0</v>
      </c>
      <c r="AE21" s="121">
        <f>+Actuals!AB131</f>
        <v>0</v>
      </c>
      <c r="AF21" s="120">
        <f>+Actuals!AC131</f>
        <v>0</v>
      </c>
      <c r="AG21" s="121">
        <f>+Actuals!AD131</f>
        <v>0</v>
      </c>
      <c r="AH21" s="120">
        <f>+Actuals!AE131</f>
        <v>0</v>
      </c>
      <c r="AI21" s="121">
        <f>+Actuals!AF131</f>
        <v>0</v>
      </c>
      <c r="AJ21" s="120">
        <f>+Actuals!AG131</f>
        <v>0</v>
      </c>
      <c r="AK21" s="121">
        <f>+Actuals!AH131</f>
        <v>0</v>
      </c>
      <c r="AL21" s="120">
        <f>+Actuals!AI131</f>
        <v>0</v>
      </c>
      <c r="AM21" s="121">
        <f>+Actuals!AJ131</f>
        <v>0</v>
      </c>
      <c r="AN21" s="120">
        <f>+Actuals!AK131</f>
        <v>0</v>
      </c>
      <c r="AO21" s="121">
        <f>+Actuals!AL131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'TIE-OUT'!AF22+RECLASS!AF22</f>
        <v>0</v>
      </c>
      <c r="G22" s="38">
        <f>'TIE-OUT'!AG22+RECLASS!AG22</f>
        <v>0</v>
      </c>
      <c r="H22" s="120">
        <f>+Actuals!E132</f>
        <v>0</v>
      </c>
      <c r="I22" s="121">
        <f>+Actuals!F132</f>
        <v>0</v>
      </c>
      <c r="J22" s="120">
        <f>+Actuals!G132</f>
        <v>0</v>
      </c>
      <c r="K22" s="121">
        <f>+Actuals!H132</f>
        <v>0</v>
      </c>
      <c r="L22" s="120">
        <f>+Actuals!I132</f>
        <v>0</v>
      </c>
      <c r="M22" s="121">
        <f>+Actuals!J132</f>
        <v>0</v>
      </c>
      <c r="N22" s="120">
        <f>+Actuals!K132</f>
        <v>0</v>
      </c>
      <c r="O22" s="121">
        <f>+Actuals!L132</f>
        <v>0</v>
      </c>
      <c r="P22" s="120">
        <f>+Actuals!M132</f>
        <v>0</v>
      </c>
      <c r="Q22" s="121">
        <f>+Actuals!N132</f>
        <v>0</v>
      </c>
      <c r="R22" s="120">
        <f>+Actuals!O132</f>
        <v>0</v>
      </c>
      <c r="S22" s="121">
        <f>+Actuals!P132</f>
        <v>0</v>
      </c>
      <c r="T22" s="120">
        <f>+Actuals!Q132</f>
        <v>0</v>
      </c>
      <c r="U22" s="121">
        <f>+Actuals!R132</f>
        <v>0</v>
      </c>
      <c r="V22" s="120">
        <f>+Actuals!S132</f>
        <v>0</v>
      </c>
      <c r="W22" s="121">
        <f>+Actuals!T132</f>
        <v>0</v>
      </c>
      <c r="X22" s="120">
        <f>+Actuals!U132</f>
        <v>0</v>
      </c>
      <c r="Y22" s="121">
        <f>+Actuals!V132</f>
        <v>0</v>
      </c>
      <c r="Z22" s="120">
        <f>+Actuals!W132</f>
        <v>0</v>
      </c>
      <c r="AA22" s="121">
        <f>+Actuals!X132</f>
        <v>0</v>
      </c>
      <c r="AB22" s="120">
        <f>+Actuals!Y132</f>
        <v>0</v>
      </c>
      <c r="AC22" s="121">
        <f>+Actuals!Z132</f>
        <v>0</v>
      </c>
      <c r="AD22" s="120">
        <f>+Actuals!AA132</f>
        <v>0</v>
      </c>
      <c r="AE22" s="121">
        <f>+Actuals!AB132</f>
        <v>0</v>
      </c>
      <c r="AF22" s="120">
        <f>+Actuals!AC132</f>
        <v>0</v>
      </c>
      <c r="AG22" s="121">
        <f>+Actuals!AD132</f>
        <v>0</v>
      </c>
      <c r="AH22" s="120">
        <f>+Actuals!AE132</f>
        <v>0</v>
      </c>
      <c r="AI22" s="121">
        <f>+Actuals!AF132</f>
        <v>0</v>
      </c>
      <c r="AJ22" s="120">
        <f>+Actuals!AG132</f>
        <v>0</v>
      </c>
      <c r="AK22" s="121">
        <f>+Actuals!AH132</f>
        <v>0</v>
      </c>
      <c r="AL22" s="120">
        <f>+Actuals!AI132</f>
        <v>0</v>
      </c>
      <c r="AM22" s="121">
        <f>+Actuals!AJ132</f>
        <v>0</v>
      </c>
      <c r="AN22" s="120">
        <f>+Actuals!AK132</f>
        <v>0</v>
      </c>
      <c r="AO22" s="121">
        <f>+Actuals!AL132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622895</v>
      </c>
      <c r="E23" s="38">
        <f t="shared" si="3"/>
        <v>1637591</v>
      </c>
      <c r="F23" s="81">
        <f>'TIE-OUT'!AF23+RECLASS!AF23</f>
        <v>0</v>
      </c>
      <c r="G23" s="82">
        <f>'TIE-OUT'!AG23+RECLASS!AG23</f>
        <v>0</v>
      </c>
      <c r="H23" s="120">
        <f>+Actuals!E133</f>
        <v>0</v>
      </c>
      <c r="I23" s="121">
        <f>+Actuals!F133</f>
        <v>0</v>
      </c>
      <c r="J23" s="120">
        <f>+Actuals!G133</f>
        <v>0</v>
      </c>
      <c r="K23" s="121">
        <f>+Actuals!H133</f>
        <v>0</v>
      </c>
      <c r="L23" s="120">
        <f>+Actuals!I133</f>
        <v>0</v>
      </c>
      <c r="M23" s="121">
        <f>+Actuals!J133</f>
        <v>0</v>
      </c>
      <c r="N23" s="120">
        <f>+Actuals!K133</f>
        <v>0</v>
      </c>
      <c r="O23" s="121">
        <f>+Actuals!L133</f>
        <v>0</v>
      </c>
      <c r="P23" s="120">
        <v>622895</v>
      </c>
      <c r="Q23" s="121">
        <v>1637591</v>
      </c>
      <c r="R23" s="120">
        <f>+Actuals!O133</f>
        <v>0</v>
      </c>
      <c r="S23" s="121">
        <f>+Actuals!P133</f>
        <v>0</v>
      </c>
      <c r="T23" s="120">
        <f>+Actuals!Q133</f>
        <v>0</v>
      </c>
      <c r="U23" s="121">
        <f>+Actuals!R133</f>
        <v>0</v>
      </c>
      <c r="V23" s="120">
        <f>+Actuals!S133</f>
        <v>0</v>
      </c>
      <c r="W23" s="121">
        <f>+Actuals!T133</f>
        <v>0</v>
      </c>
      <c r="X23" s="120">
        <f>+Actuals!U133</f>
        <v>0</v>
      </c>
      <c r="Y23" s="121">
        <f>+Actuals!V133</f>
        <v>0</v>
      </c>
      <c r="Z23" s="120">
        <f>+Actuals!W133</f>
        <v>0</v>
      </c>
      <c r="AA23" s="121">
        <f>+Actuals!X133</f>
        <v>0</v>
      </c>
      <c r="AB23" s="120">
        <f>+Actuals!Y133</f>
        <v>0</v>
      </c>
      <c r="AC23" s="121">
        <f>+Actuals!Z133</f>
        <v>0</v>
      </c>
      <c r="AD23" s="120">
        <f>+Actuals!AA133</f>
        <v>0</v>
      </c>
      <c r="AE23" s="121">
        <f>+Actuals!AB133</f>
        <v>0</v>
      </c>
      <c r="AF23" s="120">
        <f>+Actuals!AC133</f>
        <v>0</v>
      </c>
      <c r="AG23" s="121">
        <f>+Actuals!AD133</f>
        <v>0</v>
      </c>
      <c r="AH23" s="120">
        <f>+Actuals!AE133</f>
        <v>0</v>
      </c>
      <c r="AI23" s="121">
        <f>+Actuals!AF133</f>
        <v>0</v>
      </c>
      <c r="AJ23" s="120">
        <f>+Actuals!AG133</f>
        <v>0</v>
      </c>
      <c r="AK23" s="121">
        <f>+Actuals!AH133</f>
        <v>0</v>
      </c>
      <c r="AL23" s="120">
        <f>+Actuals!AI133</f>
        <v>0</v>
      </c>
      <c r="AM23" s="121">
        <f>+Actuals!AJ133</f>
        <v>0</v>
      </c>
      <c r="AN23" s="120">
        <f>+Actuals!AK133</f>
        <v>0</v>
      </c>
      <c r="AO23" s="121">
        <f>+Actuals!AL133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-48191436</v>
      </c>
      <c r="E24" s="39">
        <f t="shared" si="4"/>
        <v>-133969649.25999999</v>
      </c>
      <c r="F24" s="61">
        <f t="shared" si="4"/>
        <v>0</v>
      </c>
      <c r="G24" s="39">
        <f t="shared" si="4"/>
        <v>-109259.5</v>
      </c>
      <c r="H24" s="61">
        <f t="shared" si="4"/>
        <v>-21731464</v>
      </c>
      <c r="I24" s="39">
        <f t="shared" si="4"/>
        <v>-60070603.769999996</v>
      </c>
      <c r="J24" s="61">
        <f t="shared" ref="J24:AO24" si="5">SUM(J19:J23)</f>
        <v>-44060</v>
      </c>
      <c r="K24" s="39">
        <f t="shared" si="5"/>
        <v>-1820287.45</v>
      </c>
      <c r="L24" s="61">
        <f>SUM(L19:L23)</f>
        <v>-3049185</v>
      </c>
      <c r="M24" s="39">
        <f>SUM(M19:M23)</f>
        <v>-0.04</v>
      </c>
      <c r="N24" s="61">
        <f t="shared" si="5"/>
        <v>-23989622</v>
      </c>
      <c r="O24" s="39">
        <f t="shared" si="5"/>
        <v>-73607089.5</v>
      </c>
      <c r="P24" s="61">
        <f t="shared" si="5"/>
        <v>622895</v>
      </c>
      <c r="Q24" s="39">
        <f t="shared" si="5"/>
        <v>1637591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'TIE-OUT'!AF27+RECLASS!AF27</f>
        <v>0</v>
      </c>
      <c r="G27" s="68">
        <f>'TIE-OUT'!AG27+RECLASS!AG27</f>
        <v>0</v>
      </c>
      <c r="H27" s="120">
        <f>+Actuals!E134</f>
        <v>0</v>
      </c>
      <c r="I27" s="121">
        <f>+Actuals!F134</f>
        <v>0</v>
      </c>
      <c r="J27" s="120">
        <f>+Actuals!G134</f>
        <v>0</v>
      </c>
      <c r="K27" s="121">
        <f>+Actuals!H134</f>
        <v>0</v>
      </c>
      <c r="L27" s="120">
        <f>+Actuals!I134</f>
        <v>0</v>
      </c>
      <c r="M27" s="121">
        <f>+Actuals!J134</f>
        <v>0</v>
      </c>
      <c r="N27" s="120">
        <f>+Actuals!K134</f>
        <v>0</v>
      </c>
      <c r="O27" s="121">
        <f>+Actuals!L134</f>
        <v>0</v>
      </c>
      <c r="P27" s="120">
        <f>+Actuals!M134</f>
        <v>0</v>
      </c>
      <c r="Q27" s="121">
        <f>+Actuals!N134</f>
        <v>0</v>
      </c>
      <c r="R27" s="120">
        <f>+Actuals!O134</f>
        <v>0</v>
      </c>
      <c r="S27" s="121">
        <f>+Actuals!P134</f>
        <v>0</v>
      </c>
      <c r="T27" s="120">
        <f>+Actuals!Q134</f>
        <v>0</v>
      </c>
      <c r="U27" s="121">
        <f>+Actuals!R134</f>
        <v>0</v>
      </c>
      <c r="V27" s="120">
        <f>+Actuals!S134</f>
        <v>0</v>
      </c>
      <c r="W27" s="121">
        <f>+Actuals!T134</f>
        <v>0</v>
      </c>
      <c r="X27" s="120">
        <f>+Actuals!U134</f>
        <v>0</v>
      </c>
      <c r="Y27" s="121">
        <f>+Actuals!V134</f>
        <v>0</v>
      </c>
      <c r="Z27" s="120">
        <f>+Actuals!W134</f>
        <v>0</v>
      </c>
      <c r="AA27" s="121">
        <f>+Actuals!X134</f>
        <v>0</v>
      </c>
      <c r="AB27" s="120">
        <f>+Actuals!Y134</f>
        <v>0</v>
      </c>
      <c r="AC27" s="121">
        <f>+Actuals!Z134</f>
        <v>0</v>
      </c>
      <c r="AD27" s="120">
        <f>+Actuals!AA134</f>
        <v>0</v>
      </c>
      <c r="AE27" s="121">
        <f>+Actuals!AB134</f>
        <v>0</v>
      </c>
      <c r="AF27" s="120">
        <f>+Actuals!AC134</f>
        <v>0</v>
      </c>
      <c r="AG27" s="121">
        <f>+Actuals!AD134</f>
        <v>0</v>
      </c>
      <c r="AH27" s="120">
        <f>+Actuals!AE134</f>
        <v>0</v>
      </c>
      <c r="AI27" s="121">
        <f>+Actuals!AF134</f>
        <v>0</v>
      </c>
      <c r="AJ27" s="120">
        <f>+Actuals!AG134</f>
        <v>0</v>
      </c>
      <c r="AK27" s="121">
        <f>+Actuals!AH134</f>
        <v>0</v>
      </c>
      <c r="AL27" s="120">
        <f>+Actuals!AI134</f>
        <v>0</v>
      </c>
      <c r="AM27" s="121">
        <f>+Actuals!AJ134</f>
        <v>0</v>
      </c>
      <c r="AN27" s="120">
        <f>+Actuals!AK134</f>
        <v>0</v>
      </c>
      <c r="AO27" s="121">
        <f>+Actuals!AL134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'TIE-OUT'!AF28+RECLASS!AF28</f>
        <v>0</v>
      </c>
      <c r="G28" s="82">
        <f>'TIE-OUT'!AG28+RECLASS!AG28</f>
        <v>0</v>
      </c>
      <c r="H28" s="120">
        <f>+Actuals!E135</f>
        <v>0</v>
      </c>
      <c r="I28" s="121">
        <f>+Actuals!F135</f>
        <v>0</v>
      </c>
      <c r="J28" s="120">
        <f>+Actuals!G135</f>
        <v>0</v>
      </c>
      <c r="K28" s="121">
        <f>+Actuals!H135</f>
        <v>0</v>
      </c>
      <c r="L28" s="120">
        <f>+Actuals!I135</f>
        <v>0</v>
      </c>
      <c r="M28" s="121">
        <f>+Actuals!J135</f>
        <v>0</v>
      </c>
      <c r="N28" s="120">
        <f>+Actuals!K135</f>
        <v>0</v>
      </c>
      <c r="O28" s="121">
        <f>+Actuals!L135</f>
        <v>0</v>
      </c>
      <c r="P28" s="120">
        <f>+Actuals!M135</f>
        <v>0</v>
      </c>
      <c r="Q28" s="121">
        <f>+Actuals!N135</f>
        <v>0</v>
      </c>
      <c r="R28" s="120">
        <f>+Actuals!O135</f>
        <v>0</v>
      </c>
      <c r="S28" s="121">
        <f>+Actuals!P135</f>
        <v>0</v>
      </c>
      <c r="T28" s="120">
        <f>+Actuals!Q135</f>
        <v>0</v>
      </c>
      <c r="U28" s="121">
        <f>+Actuals!R135</f>
        <v>0</v>
      </c>
      <c r="V28" s="120">
        <f>+Actuals!S135</f>
        <v>0</v>
      </c>
      <c r="W28" s="121">
        <f>+Actuals!T135</f>
        <v>0</v>
      </c>
      <c r="X28" s="120">
        <f>+Actuals!U135</f>
        <v>0</v>
      </c>
      <c r="Y28" s="121">
        <f>+Actuals!V135</f>
        <v>0</v>
      </c>
      <c r="Z28" s="120">
        <f>+Actuals!W135</f>
        <v>0</v>
      </c>
      <c r="AA28" s="121">
        <f>+Actuals!X135</f>
        <v>0</v>
      </c>
      <c r="AB28" s="120">
        <f>+Actuals!Y135</f>
        <v>0</v>
      </c>
      <c r="AC28" s="121">
        <f>+Actuals!Z135</f>
        <v>0</v>
      </c>
      <c r="AD28" s="120">
        <f>+Actuals!AA135</f>
        <v>0</v>
      </c>
      <c r="AE28" s="121">
        <f>+Actuals!AB135</f>
        <v>0</v>
      </c>
      <c r="AF28" s="120">
        <f>+Actuals!AC135</f>
        <v>0</v>
      </c>
      <c r="AG28" s="121">
        <f>+Actuals!AD135</f>
        <v>0</v>
      </c>
      <c r="AH28" s="120">
        <f>+Actuals!AE135</f>
        <v>0</v>
      </c>
      <c r="AI28" s="121">
        <f>+Actuals!AF135</f>
        <v>0</v>
      </c>
      <c r="AJ28" s="120">
        <f>+Actuals!AG135</f>
        <v>0</v>
      </c>
      <c r="AK28" s="121">
        <f>+Actuals!AH135</f>
        <v>0</v>
      </c>
      <c r="AL28" s="120">
        <f>+Actuals!AI135</f>
        <v>0</v>
      </c>
      <c r="AM28" s="121">
        <f>+Actuals!AJ135</f>
        <v>0</v>
      </c>
      <c r="AN28" s="120">
        <f>+Actuals!AK135</f>
        <v>0</v>
      </c>
      <c r="AO28" s="121">
        <f>+Actuals!AL135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ref="J29:AO29" si="7">SUM(J27:J28)</f>
        <v>0</v>
      </c>
      <c r="K29" s="39">
        <f t="shared" si="7"/>
        <v>0</v>
      </c>
      <c r="L29" s="61">
        <f>SUM(L27:L28)</f>
        <v>0</v>
      </c>
      <c r="M29" s="39">
        <f>SUM(M27:M28)</f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120"/>
      <c r="I31" s="121"/>
      <c r="J31" s="120"/>
      <c r="K31" s="121"/>
      <c r="L31" s="120"/>
      <c r="M31" s="121"/>
      <c r="N31" s="120"/>
      <c r="O31" s="121"/>
      <c r="P31" s="120"/>
      <c r="Q31" s="121"/>
      <c r="R31" s="120"/>
      <c r="S31" s="121"/>
      <c r="T31" s="120"/>
      <c r="U31" s="121"/>
      <c r="V31" s="120"/>
      <c r="W31" s="121"/>
      <c r="X31" s="120"/>
      <c r="Y31" s="121"/>
      <c r="Z31" s="120"/>
      <c r="AA31" s="121"/>
      <c r="AB31" s="120"/>
      <c r="AC31" s="121"/>
      <c r="AD31" s="120"/>
      <c r="AE31" s="121"/>
      <c r="AF31" s="120"/>
      <c r="AG31" s="121"/>
      <c r="AH31" s="120"/>
      <c r="AI31" s="121"/>
      <c r="AJ31" s="120"/>
      <c r="AK31" s="121"/>
      <c r="AL31" s="120"/>
      <c r="AM31" s="121"/>
      <c r="AN31" s="120"/>
      <c r="AO31" s="121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'TIE-OUT'!AF32+RECLASS!AF32</f>
        <v>0</v>
      </c>
      <c r="G32" s="68">
        <f>'TIE-OUT'!AG32+RECLASS!AG32</f>
        <v>0</v>
      </c>
      <c r="H32" s="120">
        <f>+Actuals!E136</f>
        <v>0</v>
      </c>
      <c r="I32" s="121">
        <f>+Actuals!F136</f>
        <v>0</v>
      </c>
      <c r="J32" s="120">
        <f>+Actuals!G136</f>
        <v>0</v>
      </c>
      <c r="K32" s="121">
        <f>+Actuals!H136</f>
        <v>0</v>
      </c>
      <c r="L32" s="120">
        <f>+Actuals!I136</f>
        <v>0</v>
      </c>
      <c r="M32" s="121">
        <f>+Actuals!J136</f>
        <v>0</v>
      </c>
      <c r="N32" s="120">
        <f>+Actuals!K136</f>
        <v>0</v>
      </c>
      <c r="O32" s="121">
        <f>+Actuals!L136</f>
        <v>0</v>
      </c>
      <c r="P32" s="120">
        <f>+Actuals!M136</f>
        <v>0</v>
      </c>
      <c r="Q32" s="121">
        <f>+Actuals!N136</f>
        <v>0</v>
      </c>
      <c r="R32" s="120">
        <f>+Actuals!O136</f>
        <v>0</v>
      </c>
      <c r="S32" s="121">
        <f>+Actuals!P136</f>
        <v>0</v>
      </c>
      <c r="T32" s="120">
        <f>+Actuals!Q136</f>
        <v>0</v>
      </c>
      <c r="U32" s="121">
        <f>+Actuals!R136</f>
        <v>0</v>
      </c>
      <c r="V32" s="120">
        <f>+Actuals!S136</f>
        <v>0</v>
      </c>
      <c r="W32" s="121">
        <f>+Actuals!T136</f>
        <v>0</v>
      </c>
      <c r="X32" s="120">
        <f>+Actuals!U136</f>
        <v>0</v>
      </c>
      <c r="Y32" s="121">
        <f>+Actuals!V136</f>
        <v>0</v>
      </c>
      <c r="Z32" s="120">
        <f>+Actuals!W136</f>
        <v>0</v>
      </c>
      <c r="AA32" s="121">
        <f>+Actuals!X136</f>
        <v>0</v>
      </c>
      <c r="AB32" s="120">
        <f>+Actuals!Y136</f>
        <v>0</v>
      </c>
      <c r="AC32" s="121">
        <f>+Actuals!Z136</f>
        <v>0</v>
      </c>
      <c r="AD32" s="120">
        <f>+Actuals!AA136</f>
        <v>0</v>
      </c>
      <c r="AE32" s="121">
        <f>+Actuals!AB136</f>
        <v>0</v>
      </c>
      <c r="AF32" s="120">
        <f>+Actuals!AC136</f>
        <v>0</v>
      </c>
      <c r="AG32" s="121">
        <f>+Actuals!AD136</f>
        <v>0</v>
      </c>
      <c r="AH32" s="120">
        <f>+Actuals!AE136</f>
        <v>0</v>
      </c>
      <c r="AI32" s="121">
        <f>+Actuals!AF136</f>
        <v>0</v>
      </c>
      <c r="AJ32" s="120">
        <f>+Actuals!AG136</f>
        <v>0</v>
      </c>
      <c r="AK32" s="121">
        <f>+Actuals!AH136</f>
        <v>0</v>
      </c>
      <c r="AL32" s="120">
        <f>+Actuals!AI136</f>
        <v>0</v>
      </c>
      <c r="AM32" s="121">
        <f>+Actuals!AJ136</f>
        <v>0</v>
      </c>
      <c r="AN32" s="120">
        <f>+Actuals!AK136</f>
        <v>0</v>
      </c>
      <c r="AO32" s="121">
        <f>+Actuals!AL136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'TIE-OUT'!AF33+RECLASS!AF33</f>
        <v>0</v>
      </c>
      <c r="G33" s="38">
        <f>'TIE-OUT'!AG33+RECLASS!AG33</f>
        <v>0</v>
      </c>
      <c r="H33" s="120">
        <f>+Actuals!E137</f>
        <v>0</v>
      </c>
      <c r="I33" s="121">
        <f>+Actuals!F137</f>
        <v>0</v>
      </c>
      <c r="J33" s="120">
        <f>+Actuals!G137</f>
        <v>0</v>
      </c>
      <c r="K33" s="121">
        <f>+Actuals!H137</f>
        <v>0</v>
      </c>
      <c r="L33" s="120">
        <f>+Actuals!I137</f>
        <v>0</v>
      </c>
      <c r="M33" s="121">
        <f>+Actuals!J137</f>
        <v>0</v>
      </c>
      <c r="N33" s="120">
        <f>+Actuals!K137</f>
        <v>0</v>
      </c>
      <c r="O33" s="121">
        <f>+Actuals!L137</f>
        <v>0</v>
      </c>
      <c r="P33" s="120">
        <f>+Actuals!M137</f>
        <v>0</v>
      </c>
      <c r="Q33" s="121">
        <f>+Actuals!N137</f>
        <v>0</v>
      </c>
      <c r="R33" s="120">
        <f>+Actuals!O137</f>
        <v>0</v>
      </c>
      <c r="S33" s="121">
        <f>+Actuals!P137</f>
        <v>0</v>
      </c>
      <c r="T33" s="120">
        <f>+Actuals!Q137</f>
        <v>0</v>
      </c>
      <c r="U33" s="121">
        <f>+Actuals!R137</f>
        <v>0</v>
      </c>
      <c r="V33" s="120">
        <f>+Actuals!S137</f>
        <v>0</v>
      </c>
      <c r="W33" s="121">
        <f>+Actuals!T137</f>
        <v>0</v>
      </c>
      <c r="X33" s="120">
        <f>+Actuals!U137</f>
        <v>0</v>
      </c>
      <c r="Y33" s="121">
        <f>+Actuals!V137</f>
        <v>0</v>
      </c>
      <c r="Z33" s="120">
        <f>+Actuals!W137</f>
        <v>0</v>
      </c>
      <c r="AA33" s="121">
        <f>+Actuals!X137</f>
        <v>0</v>
      </c>
      <c r="AB33" s="120">
        <f>+Actuals!Y137</f>
        <v>0</v>
      </c>
      <c r="AC33" s="121">
        <f>+Actuals!Z137</f>
        <v>0</v>
      </c>
      <c r="AD33" s="120">
        <f>+Actuals!AA137</f>
        <v>0</v>
      </c>
      <c r="AE33" s="121">
        <f>+Actuals!AB137</f>
        <v>0</v>
      </c>
      <c r="AF33" s="120">
        <f>+Actuals!AC137</f>
        <v>0</v>
      </c>
      <c r="AG33" s="121">
        <f>+Actuals!AD137</f>
        <v>0</v>
      </c>
      <c r="AH33" s="120">
        <f>+Actuals!AE137</f>
        <v>0</v>
      </c>
      <c r="AI33" s="121">
        <f>+Actuals!AF137</f>
        <v>0</v>
      </c>
      <c r="AJ33" s="120">
        <f>+Actuals!AG137</f>
        <v>0</v>
      </c>
      <c r="AK33" s="121">
        <f>+Actuals!AH137</f>
        <v>0</v>
      </c>
      <c r="AL33" s="120">
        <f>+Actuals!AI137</f>
        <v>0</v>
      </c>
      <c r="AM33" s="121">
        <f>+Actuals!AJ137</f>
        <v>0</v>
      </c>
      <c r="AN33" s="120">
        <f>+Actuals!AK137</f>
        <v>0</v>
      </c>
      <c r="AO33" s="121">
        <f>+Actuals!AL137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'TIE-OUT'!AF34+RECLASS!AF34</f>
        <v>0</v>
      </c>
      <c r="G34" s="38">
        <f>'TIE-OUT'!AG34+RECLASS!AG34</f>
        <v>0</v>
      </c>
      <c r="H34" s="120">
        <f>+Actuals!E138</f>
        <v>0</v>
      </c>
      <c r="I34" s="121">
        <f>+Actuals!F138</f>
        <v>0</v>
      </c>
      <c r="J34" s="120">
        <f>+Actuals!G138</f>
        <v>0</v>
      </c>
      <c r="K34" s="121">
        <f>+Actuals!H138</f>
        <v>0</v>
      </c>
      <c r="L34" s="120">
        <f>+Actuals!I138</f>
        <v>0</v>
      </c>
      <c r="M34" s="121">
        <f>+Actuals!J138</f>
        <v>0</v>
      </c>
      <c r="N34" s="120">
        <f>+Actuals!K138</f>
        <v>0</v>
      </c>
      <c r="O34" s="121">
        <f>+Actuals!L138</f>
        <v>0</v>
      </c>
      <c r="P34" s="120">
        <f>+Actuals!M138</f>
        <v>0</v>
      </c>
      <c r="Q34" s="121">
        <f>+Actuals!N138</f>
        <v>0</v>
      </c>
      <c r="R34" s="120">
        <f>+Actuals!O138</f>
        <v>0</v>
      </c>
      <c r="S34" s="121">
        <f>+Actuals!P138</f>
        <v>0</v>
      </c>
      <c r="T34" s="120">
        <f>+Actuals!Q138</f>
        <v>0</v>
      </c>
      <c r="U34" s="121">
        <f>+Actuals!R138</f>
        <v>0</v>
      </c>
      <c r="V34" s="120">
        <f>+Actuals!S138</f>
        <v>0</v>
      </c>
      <c r="W34" s="121">
        <f>+Actuals!T138</f>
        <v>0</v>
      </c>
      <c r="X34" s="120">
        <f>+Actuals!U138</f>
        <v>0</v>
      </c>
      <c r="Y34" s="121">
        <f>+Actuals!V138</f>
        <v>0</v>
      </c>
      <c r="Z34" s="120">
        <f>+Actuals!W138</f>
        <v>0</v>
      </c>
      <c r="AA34" s="121">
        <f>+Actuals!X138</f>
        <v>0</v>
      </c>
      <c r="AB34" s="120">
        <f>+Actuals!Y138</f>
        <v>0</v>
      </c>
      <c r="AC34" s="121">
        <f>+Actuals!Z138</f>
        <v>0</v>
      </c>
      <c r="AD34" s="120">
        <f>+Actuals!AA138</f>
        <v>0</v>
      </c>
      <c r="AE34" s="121">
        <f>+Actuals!AB138</f>
        <v>0</v>
      </c>
      <c r="AF34" s="120">
        <f>+Actuals!AC138</f>
        <v>0</v>
      </c>
      <c r="AG34" s="121">
        <f>+Actuals!AD138</f>
        <v>0</v>
      </c>
      <c r="AH34" s="120">
        <f>+Actuals!AE138</f>
        <v>0</v>
      </c>
      <c r="AI34" s="121">
        <f>+Actuals!AF138</f>
        <v>0</v>
      </c>
      <c r="AJ34" s="120">
        <f>+Actuals!AG138</f>
        <v>0</v>
      </c>
      <c r="AK34" s="121">
        <f>+Actuals!AH138</f>
        <v>0</v>
      </c>
      <c r="AL34" s="120">
        <f>+Actuals!AI138</f>
        <v>0</v>
      </c>
      <c r="AM34" s="121">
        <f>+Actuals!AJ138</f>
        <v>0</v>
      </c>
      <c r="AN34" s="120">
        <f>+Actuals!AK138</f>
        <v>0</v>
      </c>
      <c r="AO34" s="121">
        <f>+Actuals!AL138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'TIE-OUT'!AF35+RECLASS!AF35</f>
        <v>0</v>
      </c>
      <c r="G35" s="82">
        <f>'TIE-OUT'!AG35+RECLASS!AG35</f>
        <v>0</v>
      </c>
      <c r="H35" s="120">
        <f>+Actuals!E139</f>
        <v>0</v>
      </c>
      <c r="I35" s="121">
        <f>+Actuals!F139</f>
        <v>0</v>
      </c>
      <c r="J35" s="120">
        <f>+Actuals!G139</f>
        <v>0</v>
      </c>
      <c r="K35" s="121">
        <f>+Actuals!H139</f>
        <v>0</v>
      </c>
      <c r="L35" s="120">
        <f>+Actuals!I139</f>
        <v>0</v>
      </c>
      <c r="M35" s="121">
        <f>+Actuals!J139</f>
        <v>0</v>
      </c>
      <c r="N35" s="120">
        <f>+Actuals!K139</f>
        <v>0</v>
      </c>
      <c r="O35" s="121">
        <f>+Actuals!L139</f>
        <v>0</v>
      </c>
      <c r="P35" s="120">
        <f>+Actuals!M139</f>
        <v>0</v>
      </c>
      <c r="Q35" s="121">
        <f>+Actuals!N139</f>
        <v>0</v>
      </c>
      <c r="R35" s="120">
        <f>+Actuals!O139</f>
        <v>0</v>
      </c>
      <c r="S35" s="121">
        <f>+Actuals!P139</f>
        <v>0</v>
      </c>
      <c r="T35" s="120">
        <f>+Actuals!Q139</f>
        <v>0</v>
      </c>
      <c r="U35" s="121">
        <f>+Actuals!R139</f>
        <v>0</v>
      </c>
      <c r="V35" s="120">
        <f>+Actuals!S139</f>
        <v>0</v>
      </c>
      <c r="W35" s="121">
        <f>+Actuals!T139</f>
        <v>0</v>
      </c>
      <c r="X35" s="120">
        <f>+Actuals!U139</f>
        <v>0</v>
      </c>
      <c r="Y35" s="121">
        <f>+Actuals!V139</f>
        <v>0</v>
      </c>
      <c r="Z35" s="120">
        <f>+Actuals!W139</f>
        <v>0</v>
      </c>
      <c r="AA35" s="121">
        <f>+Actuals!X139</f>
        <v>0</v>
      </c>
      <c r="AB35" s="120">
        <f>+Actuals!Y139</f>
        <v>0</v>
      </c>
      <c r="AC35" s="121">
        <f>+Actuals!Z139</f>
        <v>0</v>
      </c>
      <c r="AD35" s="120">
        <f>+Actuals!AA139</f>
        <v>0</v>
      </c>
      <c r="AE35" s="121">
        <f>+Actuals!AB139</f>
        <v>0</v>
      </c>
      <c r="AF35" s="120">
        <f>+Actuals!AC139</f>
        <v>0</v>
      </c>
      <c r="AG35" s="121">
        <f>+Actuals!AD139</f>
        <v>0</v>
      </c>
      <c r="AH35" s="120">
        <f>+Actuals!AE139</f>
        <v>0</v>
      </c>
      <c r="AI35" s="121">
        <f>+Actuals!AF139</f>
        <v>0</v>
      </c>
      <c r="AJ35" s="120">
        <f>+Actuals!AG139</f>
        <v>0</v>
      </c>
      <c r="AK35" s="121">
        <f>+Actuals!AH139</f>
        <v>0</v>
      </c>
      <c r="AL35" s="120">
        <f>+Actuals!AI139</f>
        <v>0</v>
      </c>
      <c r="AM35" s="121">
        <f>+Actuals!AJ139</f>
        <v>0</v>
      </c>
      <c r="AN35" s="120">
        <f>+Actuals!AK139</f>
        <v>0</v>
      </c>
      <c r="AO35" s="121">
        <f>+Actuals!AL139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ref="J36:AO36" si="10">SUM(J32:J35)</f>
        <v>0</v>
      </c>
      <c r="K36" s="39">
        <f t="shared" si="10"/>
        <v>0</v>
      </c>
      <c r="L36" s="61">
        <f>SUM(L32:L35)</f>
        <v>0</v>
      </c>
      <c r="M36" s="39">
        <f>SUM(M32:M35)</f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240863</v>
      </c>
      <c r="E39" s="38">
        <f t="shared" si="11"/>
        <v>646717.16</v>
      </c>
      <c r="F39" s="64">
        <f>'TIE-OUT'!AF39+RECLASS!AF39</f>
        <v>0</v>
      </c>
      <c r="G39" s="68">
        <f>'TIE-OUT'!AG39+RECLASS!AG39</f>
        <v>0</v>
      </c>
      <c r="H39" s="120">
        <f>+Actuals!E140</f>
        <v>240863</v>
      </c>
      <c r="I39" s="121">
        <f>+Actuals!F140</f>
        <v>646717.16</v>
      </c>
      <c r="J39" s="120">
        <f>+Actuals!G140</f>
        <v>0</v>
      </c>
      <c r="K39" s="121">
        <f>+Actuals!H140</f>
        <v>0</v>
      </c>
      <c r="L39" s="120">
        <f>+Actuals!I140</f>
        <v>0</v>
      </c>
      <c r="M39" s="121">
        <f>+Actuals!J140</f>
        <v>0</v>
      </c>
      <c r="N39" s="120">
        <f>+Actuals!K140</f>
        <v>0</v>
      </c>
      <c r="O39" s="121">
        <f>+Actuals!L140</f>
        <v>0</v>
      </c>
      <c r="P39" s="120">
        <f>+Actuals!M140</f>
        <v>0</v>
      </c>
      <c r="Q39" s="121">
        <f>+Actuals!N140</f>
        <v>0</v>
      </c>
      <c r="R39" s="120">
        <f>+Actuals!O140</f>
        <v>0</v>
      </c>
      <c r="S39" s="121">
        <f>+Actuals!P140</f>
        <v>0</v>
      </c>
      <c r="T39" s="120">
        <f>+Actuals!Q140</f>
        <v>0</v>
      </c>
      <c r="U39" s="121">
        <f>+Actuals!R140</f>
        <v>0</v>
      </c>
      <c r="V39" s="120">
        <f>+Actuals!S140</f>
        <v>0</v>
      </c>
      <c r="W39" s="121">
        <f>+Actuals!T140</f>
        <v>0</v>
      </c>
      <c r="X39" s="120">
        <f>+Actuals!U140</f>
        <v>0</v>
      </c>
      <c r="Y39" s="121">
        <f>+Actuals!V140</f>
        <v>0</v>
      </c>
      <c r="Z39" s="120">
        <f>+Actuals!W140</f>
        <v>0</v>
      </c>
      <c r="AA39" s="121">
        <f>+Actuals!X140</f>
        <v>0</v>
      </c>
      <c r="AB39" s="120">
        <f>+Actuals!Y140</f>
        <v>0</v>
      </c>
      <c r="AC39" s="121">
        <f>+Actuals!Z140</f>
        <v>0</v>
      </c>
      <c r="AD39" s="120">
        <f>+Actuals!AA140</f>
        <v>0</v>
      </c>
      <c r="AE39" s="121">
        <f>+Actuals!AB140</f>
        <v>0</v>
      </c>
      <c r="AF39" s="120">
        <f>+Actuals!AC140</f>
        <v>0</v>
      </c>
      <c r="AG39" s="121">
        <f>+Actuals!AD140</f>
        <v>0</v>
      </c>
      <c r="AH39" s="120">
        <f>+Actuals!AE140</f>
        <v>0</v>
      </c>
      <c r="AI39" s="121">
        <f>+Actuals!AF140</f>
        <v>0</v>
      </c>
      <c r="AJ39" s="120">
        <f>+Actuals!AG140</f>
        <v>0</v>
      </c>
      <c r="AK39" s="121">
        <f>+Actuals!AH140</f>
        <v>0</v>
      </c>
      <c r="AL39" s="120">
        <f>+Actuals!AI140</f>
        <v>0</v>
      </c>
      <c r="AM39" s="121">
        <f>+Actuals!AJ140</f>
        <v>0</v>
      </c>
      <c r="AN39" s="120">
        <f>+Actuals!AK140</f>
        <v>0</v>
      </c>
      <c r="AO39" s="121">
        <f>+Actuals!AL140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-2990395</v>
      </c>
      <c r="E40" s="38">
        <f t="shared" si="11"/>
        <v>-7334747.5700000003</v>
      </c>
      <c r="F40" s="60">
        <f>'TIE-OUT'!AF40+RECLASS!AF40</f>
        <v>0</v>
      </c>
      <c r="G40" s="38">
        <f>'TIE-OUT'!AG40+RECLASS!AG40</f>
        <v>0</v>
      </c>
      <c r="H40" s="120">
        <f>+Actuals!E141</f>
        <v>-4404868</v>
      </c>
      <c r="I40" s="121">
        <f>+Actuals!F141</f>
        <v>-10990143.939999999</v>
      </c>
      <c r="J40" s="120">
        <f>+Actuals!G141</f>
        <v>-572066</v>
      </c>
      <c r="K40" s="121">
        <f>+Actuals!H141</f>
        <v>-1603635.06</v>
      </c>
      <c r="L40" s="120">
        <f>+Actuals!I141</f>
        <v>1986539</v>
      </c>
      <c r="M40" s="121">
        <f>+Actuals!J141</f>
        <v>5259031.43</v>
      </c>
      <c r="N40" s="120">
        <f>+Actuals!K141</f>
        <v>0</v>
      </c>
      <c r="O40" s="121">
        <f>+Actuals!L141</f>
        <v>0</v>
      </c>
      <c r="P40" s="120">
        <f>+Actuals!M141</f>
        <v>0</v>
      </c>
      <c r="Q40" s="121">
        <f>+Actuals!N141</f>
        <v>0</v>
      </c>
      <c r="R40" s="120">
        <f>+Actuals!O141</f>
        <v>0</v>
      </c>
      <c r="S40" s="121">
        <f>+Actuals!P141</f>
        <v>0</v>
      </c>
      <c r="T40" s="120">
        <f>+Actuals!Q141</f>
        <v>0</v>
      </c>
      <c r="U40" s="121">
        <f>+Actuals!R141</f>
        <v>0</v>
      </c>
      <c r="V40" s="120">
        <f>+Actuals!S141</f>
        <v>0</v>
      </c>
      <c r="W40" s="121">
        <f>+Actuals!T141</f>
        <v>0</v>
      </c>
      <c r="X40" s="120">
        <f>+Actuals!U141</f>
        <v>0</v>
      </c>
      <c r="Y40" s="121">
        <f>+Actuals!V141</f>
        <v>0</v>
      </c>
      <c r="Z40" s="120">
        <f>+Actuals!W141</f>
        <v>0</v>
      </c>
      <c r="AA40" s="121">
        <f>+Actuals!X141</f>
        <v>0</v>
      </c>
      <c r="AB40" s="120">
        <f>+Actuals!Y141</f>
        <v>0</v>
      </c>
      <c r="AC40" s="121">
        <f>+Actuals!Z141</f>
        <v>0</v>
      </c>
      <c r="AD40" s="120">
        <f>+Actuals!AA141</f>
        <v>0</v>
      </c>
      <c r="AE40" s="121">
        <f>+Actuals!AB141</f>
        <v>0</v>
      </c>
      <c r="AF40" s="120">
        <f>+Actuals!AC141</f>
        <v>0</v>
      </c>
      <c r="AG40" s="121">
        <f>+Actuals!AD141</f>
        <v>0</v>
      </c>
      <c r="AH40" s="120">
        <f>+Actuals!AE141</f>
        <v>0</v>
      </c>
      <c r="AI40" s="121">
        <f>+Actuals!AF141</f>
        <v>0</v>
      </c>
      <c r="AJ40" s="120">
        <f>+Actuals!AG141</f>
        <v>0</v>
      </c>
      <c r="AK40" s="121">
        <f>+Actuals!AH141</f>
        <v>0</v>
      </c>
      <c r="AL40" s="120">
        <f>+Actuals!AI141</f>
        <v>0</v>
      </c>
      <c r="AM40" s="121">
        <f>+Actuals!AJ141</f>
        <v>0</v>
      </c>
      <c r="AN40" s="120">
        <f>+Actuals!AK141</f>
        <v>0</v>
      </c>
      <c r="AO40" s="121">
        <f>+Actuals!AL141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'TIE-OUT'!AF41+RECLASS!AF41</f>
        <v>0</v>
      </c>
      <c r="G41" s="82">
        <f>'TIE-OUT'!AG41+RECLASS!AG41</f>
        <v>0</v>
      </c>
      <c r="H41" s="120">
        <f>+Actuals!E142</f>
        <v>0</v>
      </c>
      <c r="I41" s="121">
        <f>+Actuals!F142</f>
        <v>0</v>
      </c>
      <c r="J41" s="120">
        <f>+Actuals!G142</f>
        <v>0</v>
      </c>
      <c r="K41" s="121">
        <f>+Actuals!H142</f>
        <v>0</v>
      </c>
      <c r="L41" s="120">
        <f>+Actuals!I142</f>
        <v>0</v>
      </c>
      <c r="M41" s="121">
        <f>+Actuals!J142</f>
        <v>0</v>
      </c>
      <c r="N41" s="120">
        <f>+Actuals!K142</f>
        <v>0</v>
      </c>
      <c r="O41" s="121">
        <f>+Actuals!L142</f>
        <v>0</v>
      </c>
      <c r="P41" s="120">
        <f>+Actuals!M142</f>
        <v>0</v>
      </c>
      <c r="Q41" s="121">
        <f>+Actuals!N142</f>
        <v>0</v>
      </c>
      <c r="R41" s="120">
        <f>+Actuals!O142</f>
        <v>0</v>
      </c>
      <c r="S41" s="121">
        <f>+Actuals!P142</f>
        <v>0</v>
      </c>
      <c r="T41" s="120">
        <f>+Actuals!Q142</f>
        <v>0</v>
      </c>
      <c r="U41" s="121">
        <f>+Actuals!R142</f>
        <v>0</v>
      </c>
      <c r="V41" s="120">
        <f>+Actuals!S142</f>
        <v>0</v>
      </c>
      <c r="W41" s="121">
        <f>+Actuals!T142</f>
        <v>0</v>
      </c>
      <c r="X41" s="120">
        <f>+Actuals!U142</f>
        <v>0</v>
      </c>
      <c r="Y41" s="121">
        <f>+Actuals!V142</f>
        <v>0</v>
      </c>
      <c r="Z41" s="120">
        <f>+Actuals!W142</f>
        <v>0</v>
      </c>
      <c r="AA41" s="121">
        <f>+Actuals!X142</f>
        <v>0</v>
      </c>
      <c r="AB41" s="120">
        <f>+Actuals!Y142</f>
        <v>0</v>
      </c>
      <c r="AC41" s="121">
        <f>+Actuals!Z142</f>
        <v>0</v>
      </c>
      <c r="AD41" s="120">
        <f>+Actuals!AA142</f>
        <v>0</v>
      </c>
      <c r="AE41" s="121">
        <f>+Actuals!AB142</f>
        <v>0</v>
      </c>
      <c r="AF41" s="120">
        <f>+Actuals!AC142</f>
        <v>0</v>
      </c>
      <c r="AG41" s="121">
        <f>+Actuals!AD142</f>
        <v>0</v>
      </c>
      <c r="AH41" s="120">
        <f>+Actuals!AE142</f>
        <v>0</v>
      </c>
      <c r="AI41" s="121">
        <f>+Actuals!AF142</f>
        <v>0</v>
      </c>
      <c r="AJ41" s="120">
        <f>+Actuals!AG142</f>
        <v>0</v>
      </c>
      <c r="AK41" s="121">
        <f>+Actuals!AH142</f>
        <v>0</v>
      </c>
      <c r="AL41" s="120">
        <f>+Actuals!AI142</f>
        <v>0</v>
      </c>
      <c r="AM41" s="121">
        <f>+Actuals!AJ142</f>
        <v>0</v>
      </c>
      <c r="AN41" s="120">
        <f>+Actuals!AK142</f>
        <v>0</v>
      </c>
      <c r="AO41" s="121">
        <f>+Actuals!AL142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-2990395</v>
      </c>
      <c r="E42" s="39">
        <f t="shared" si="12"/>
        <v>-7334747.5700000003</v>
      </c>
      <c r="F42" s="61">
        <f t="shared" si="12"/>
        <v>0</v>
      </c>
      <c r="G42" s="39">
        <f t="shared" si="12"/>
        <v>0</v>
      </c>
      <c r="H42" s="61">
        <f t="shared" si="12"/>
        <v>-4404868</v>
      </c>
      <c r="I42" s="39">
        <f t="shared" si="12"/>
        <v>-10990143.939999999</v>
      </c>
      <c r="J42" s="61">
        <f t="shared" ref="J42:AO42" si="13">SUM(J40:J41)</f>
        <v>-572066</v>
      </c>
      <c r="K42" s="39">
        <f t="shared" si="13"/>
        <v>-1603635.06</v>
      </c>
      <c r="L42" s="61">
        <f>SUM(L40:L41)</f>
        <v>1986539</v>
      </c>
      <c r="M42" s="39">
        <f>SUM(M40:M41)</f>
        <v>5259031.43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-2749532</v>
      </c>
      <c r="E43" s="39">
        <f t="shared" si="14"/>
        <v>-6688030.4100000001</v>
      </c>
      <c r="F43" s="61">
        <f t="shared" si="14"/>
        <v>0</v>
      </c>
      <c r="G43" s="39">
        <f t="shared" si="14"/>
        <v>0</v>
      </c>
      <c r="H43" s="61">
        <f t="shared" si="14"/>
        <v>-4164005</v>
      </c>
      <c r="I43" s="39">
        <f t="shared" si="14"/>
        <v>-10343426.779999999</v>
      </c>
      <c r="J43" s="61">
        <f t="shared" ref="J43:AO43" si="15">J42+J39</f>
        <v>-572066</v>
      </c>
      <c r="K43" s="39">
        <f t="shared" si="15"/>
        <v>-1603635.06</v>
      </c>
      <c r="L43" s="61">
        <f>L42+L39</f>
        <v>1986539</v>
      </c>
      <c r="M43" s="39">
        <f>M42+M39</f>
        <v>5259031.43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'TIE-OUT'!AF45+RECLASS!AF45</f>
        <v>0</v>
      </c>
      <c r="G45" s="68">
        <f>'TIE-OUT'!AG45+RECLASS!AG45</f>
        <v>0</v>
      </c>
      <c r="H45" s="120">
        <f>+Actuals!E143</f>
        <v>0</v>
      </c>
      <c r="I45" s="121">
        <f>+Actuals!F143</f>
        <v>0</v>
      </c>
      <c r="J45" s="120">
        <f>+Actuals!G143</f>
        <v>0</v>
      </c>
      <c r="K45" s="121">
        <f>+Actuals!H143</f>
        <v>0</v>
      </c>
      <c r="L45" s="120">
        <f>+Actuals!I143</f>
        <v>0</v>
      </c>
      <c r="M45" s="121">
        <f>+Actuals!J143</f>
        <v>0</v>
      </c>
      <c r="N45" s="120">
        <f>+Actuals!K143</f>
        <v>0</v>
      </c>
      <c r="O45" s="121">
        <f>+Actuals!L143</f>
        <v>0</v>
      </c>
      <c r="P45" s="120">
        <f>+Actuals!M143</f>
        <v>0</v>
      </c>
      <c r="Q45" s="121">
        <f>+Actuals!N143</f>
        <v>0</v>
      </c>
      <c r="R45" s="120">
        <f>+Actuals!O143</f>
        <v>0</v>
      </c>
      <c r="S45" s="121">
        <f>+Actuals!P143</f>
        <v>0</v>
      </c>
      <c r="T45" s="120">
        <f>+Actuals!Q143</f>
        <v>0</v>
      </c>
      <c r="U45" s="121">
        <f>+Actuals!R143</f>
        <v>0</v>
      </c>
      <c r="V45" s="120">
        <f>+Actuals!S143</f>
        <v>0</v>
      </c>
      <c r="W45" s="121">
        <f>+Actuals!T143</f>
        <v>0</v>
      </c>
      <c r="X45" s="120">
        <f>+Actuals!U143</f>
        <v>0</v>
      </c>
      <c r="Y45" s="121">
        <f>+Actuals!V143</f>
        <v>0</v>
      </c>
      <c r="Z45" s="120">
        <f>+Actuals!W143</f>
        <v>0</v>
      </c>
      <c r="AA45" s="121">
        <f>+Actuals!X143</f>
        <v>0</v>
      </c>
      <c r="AB45" s="120">
        <f>+Actuals!Y143</f>
        <v>0</v>
      </c>
      <c r="AC45" s="121">
        <f>+Actuals!Z143</f>
        <v>0</v>
      </c>
      <c r="AD45" s="120">
        <f>+Actuals!AA143</f>
        <v>0</v>
      </c>
      <c r="AE45" s="121">
        <f>+Actuals!AB143</f>
        <v>0</v>
      </c>
      <c r="AF45" s="120">
        <f>+Actuals!AC143</f>
        <v>0</v>
      </c>
      <c r="AG45" s="121">
        <f>+Actuals!AD143</f>
        <v>0</v>
      </c>
      <c r="AH45" s="120">
        <f>+Actuals!AE143</f>
        <v>0</v>
      </c>
      <c r="AI45" s="121">
        <f>+Actuals!AF143</f>
        <v>0</v>
      </c>
      <c r="AJ45" s="120">
        <f>+Actuals!AG143</f>
        <v>0</v>
      </c>
      <c r="AK45" s="121">
        <f>+Actuals!AH143</f>
        <v>0</v>
      </c>
      <c r="AL45" s="120">
        <f>+Actuals!AI143</f>
        <v>0</v>
      </c>
      <c r="AM45" s="121">
        <f>+Actuals!AJ143</f>
        <v>0</v>
      </c>
      <c r="AN45" s="120">
        <f>+Actuals!AK143</f>
        <v>0</v>
      </c>
      <c r="AO45" s="121">
        <f>+Actuals!AL143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'TIE-OUT'!AF47+RECLASS!AF47</f>
        <v>0</v>
      </c>
      <c r="G47" s="38">
        <f>'TIE-OUT'!AG47+RECLASS!AG47</f>
        <v>0</v>
      </c>
      <c r="H47" s="120">
        <f>+Actuals!E144</f>
        <v>0</v>
      </c>
      <c r="I47" s="121">
        <f>+Actuals!F144</f>
        <v>0</v>
      </c>
      <c r="J47" s="120">
        <f>+Actuals!G144</f>
        <v>0</v>
      </c>
      <c r="K47" s="121">
        <f>+Actuals!H144</f>
        <v>0</v>
      </c>
      <c r="L47" s="120">
        <f>+Actuals!I144</f>
        <v>0</v>
      </c>
      <c r="M47" s="121">
        <f>+Actuals!J144</f>
        <v>0</v>
      </c>
      <c r="N47" s="120">
        <f>+Actuals!K144</f>
        <v>0</v>
      </c>
      <c r="O47" s="121">
        <f>+Actuals!L144</f>
        <v>0</v>
      </c>
      <c r="P47" s="120">
        <f>+Actuals!M144</f>
        <v>0</v>
      </c>
      <c r="Q47" s="121">
        <f>+Actuals!N144</f>
        <v>0</v>
      </c>
      <c r="R47" s="120">
        <f>+Actuals!O144</f>
        <v>0</v>
      </c>
      <c r="S47" s="121">
        <f>+Actuals!P144</f>
        <v>0</v>
      </c>
      <c r="T47" s="120">
        <f>+Actuals!Q144</f>
        <v>0</v>
      </c>
      <c r="U47" s="121">
        <f>+Actuals!R144</f>
        <v>0</v>
      </c>
      <c r="V47" s="120">
        <f>+Actuals!S144</f>
        <v>0</v>
      </c>
      <c r="W47" s="121">
        <f>+Actuals!T144</f>
        <v>0</v>
      </c>
      <c r="X47" s="120">
        <f>+Actuals!U144</f>
        <v>0</v>
      </c>
      <c r="Y47" s="121">
        <f>+Actuals!V144</f>
        <v>0</v>
      </c>
      <c r="Z47" s="120">
        <f>+Actuals!W144</f>
        <v>0</v>
      </c>
      <c r="AA47" s="121">
        <f>+Actuals!X144</f>
        <v>0</v>
      </c>
      <c r="AB47" s="120">
        <f>+Actuals!Y144</f>
        <v>0</v>
      </c>
      <c r="AC47" s="121">
        <f>+Actuals!Z144</f>
        <v>0</v>
      </c>
      <c r="AD47" s="120">
        <f>+Actuals!AA144</f>
        <v>0</v>
      </c>
      <c r="AE47" s="121">
        <f>+Actuals!AB144</f>
        <v>0</v>
      </c>
      <c r="AF47" s="120">
        <f>+Actuals!AC144</f>
        <v>0</v>
      </c>
      <c r="AG47" s="121">
        <f>+Actuals!AD144</f>
        <v>0</v>
      </c>
      <c r="AH47" s="120">
        <f>+Actuals!AE144</f>
        <v>0</v>
      </c>
      <c r="AI47" s="121">
        <f>+Actuals!AF144</f>
        <v>0</v>
      </c>
      <c r="AJ47" s="120">
        <f>+Actuals!AG144</f>
        <v>0</v>
      </c>
      <c r="AK47" s="121">
        <f>+Actuals!AH144</f>
        <v>0</v>
      </c>
      <c r="AL47" s="120">
        <f>+Actuals!AI144</f>
        <v>0</v>
      </c>
      <c r="AM47" s="121">
        <f>+Actuals!AJ144</f>
        <v>0</v>
      </c>
      <c r="AN47" s="120">
        <f>+Actuals!AK144</f>
        <v>0</v>
      </c>
      <c r="AO47" s="121">
        <f>+Actuals!AL144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-143287</v>
      </c>
      <c r="E49" s="38">
        <f>SUM(G49,I49,K49,M49,O49,Q49,S49,U49,W49,Y49,AA49,AC49,AE49)</f>
        <v>-376701.4709999999</v>
      </c>
      <c r="F49" s="60">
        <f>'TIE-OUT'!AF49+RECLASS!AF49</f>
        <v>0</v>
      </c>
      <c r="G49" s="38">
        <f>'TIE-OUT'!AG49+RECLASS!AG49</f>
        <v>0</v>
      </c>
      <c r="H49" s="120">
        <f>+Actuals!E145</f>
        <v>-561863</v>
      </c>
      <c r="I49" s="121">
        <f>+Actuals!F145</f>
        <v>-1477137.827</v>
      </c>
      <c r="J49" s="120">
        <f>+Actuals!G145</f>
        <v>468431</v>
      </c>
      <c r="K49" s="121">
        <f>+Actuals!H145</f>
        <v>1231505.0989999999</v>
      </c>
      <c r="L49" s="120">
        <f>+Actuals!I145</f>
        <v>638106</v>
      </c>
      <c r="M49" s="121">
        <f>+Actuals!J145</f>
        <v>1677580.6740000001</v>
      </c>
      <c r="N49" s="120">
        <f>+Actuals!K145</f>
        <v>-61843</v>
      </c>
      <c r="O49" s="121">
        <f>+Actuals!L145</f>
        <v>-162585.247</v>
      </c>
      <c r="P49" s="120">
        <v>-622895</v>
      </c>
      <c r="Q49" s="121">
        <v>-1637590.9</v>
      </c>
      <c r="R49" s="120">
        <v>-3223</v>
      </c>
      <c r="S49" s="121">
        <v>-8473.27</v>
      </c>
      <c r="T49" s="120">
        <f>+Actuals!Q145</f>
        <v>0</v>
      </c>
      <c r="U49" s="121">
        <f>+Actuals!R145</f>
        <v>0</v>
      </c>
      <c r="V49" s="120">
        <f>+Actuals!S145</f>
        <v>0</v>
      </c>
      <c r="W49" s="121">
        <f>+Actuals!T145</f>
        <v>0</v>
      </c>
      <c r="X49" s="120">
        <f>+Actuals!U145</f>
        <v>0</v>
      </c>
      <c r="Y49" s="121">
        <f>+Actuals!V145</f>
        <v>0</v>
      </c>
      <c r="Z49" s="120">
        <f>+Actuals!W145</f>
        <v>0</v>
      </c>
      <c r="AA49" s="121">
        <f>+Actuals!X145</f>
        <v>0</v>
      </c>
      <c r="AB49" s="120">
        <f>+Actuals!Y145</f>
        <v>0</v>
      </c>
      <c r="AC49" s="121">
        <f>+Actuals!Z145</f>
        <v>0</v>
      </c>
      <c r="AD49" s="120">
        <f>+Actuals!AA145</f>
        <v>0</v>
      </c>
      <c r="AE49" s="121">
        <f>+Actuals!AB145</f>
        <v>0</v>
      </c>
      <c r="AF49" s="120">
        <f>+Actuals!AC145</f>
        <v>0</v>
      </c>
      <c r="AG49" s="121">
        <f>+Actuals!AD145</f>
        <v>0</v>
      </c>
      <c r="AH49" s="120">
        <f>+Actuals!AE145</f>
        <v>0</v>
      </c>
      <c r="AI49" s="121">
        <f>+Actuals!AF145</f>
        <v>0</v>
      </c>
      <c r="AJ49" s="120">
        <f>+Actuals!AG145</f>
        <v>0</v>
      </c>
      <c r="AK49" s="121">
        <f>+Actuals!AH145</f>
        <v>0</v>
      </c>
      <c r="AL49" s="120">
        <f>+Actuals!AI145</f>
        <v>0</v>
      </c>
      <c r="AM49" s="121">
        <f>+Actuals!AJ145</f>
        <v>0</v>
      </c>
      <c r="AN49" s="120">
        <f>+Actuals!AK145</f>
        <v>0</v>
      </c>
      <c r="AO49" s="121">
        <f>+Actuals!AL145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-622895</v>
      </c>
      <c r="E51" s="38">
        <f>SUM(G51,I51,K51,M51,O51,Q51,S51,U51,W51,Y51,AA51,AC51,AE51)</f>
        <v>-1637590.9550000001</v>
      </c>
      <c r="F51" s="60">
        <f>'TIE-OUT'!AF51+RECLASS!AF51</f>
        <v>0</v>
      </c>
      <c r="G51" s="38">
        <f>'TIE-OUT'!AG51+RECLASS!AG51</f>
        <v>0</v>
      </c>
      <c r="H51" s="120">
        <f>+Actuals!E146</f>
        <v>0</v>
      </c>
      <c r="I51" s="121">
        <f>+Actuals!F146</f>
        <v>0</v>
      </c>
      <c r="J51" s="120">
        <f>+Actuals!G146</f>
        <v>0</v>
      </c>
      <c r="K51" s="121">
        <f>+Actuals!H146</f>
        <v>0</v>
      </c>
      <c r="L51" s="120">
        <f>+Actuals!I146</f>
        <v>-622895</v>
      </c>
      <c r="M51" s="121">
        <f>+Actuals!J146</f>
        <v>-1637590.9550000001</v>
      </c>
      <c r="N51" s="120">
        <f>+Actuals!K146</f>
        <v>0</v>
      </c>
      <c r="O51" s="121">
        <f>+Actuals!L146</f>
        <v>0</v>
      </c>
      <c r="P51" s="120">
        <f>+Actuals!M146</f>
        <v>0</v>
      </c>
      <c r="Q51" s="121">
        <f>+Actuals!N146</f>
        <v>0</v>
      </c>
      <c r="R51" s="120">
        <f>+Actuals!O146</f>
        <v>0</v>
      </c>
      <c r="S51" s="121">
        <f>+Actuals!P146</f>
        <v>0</v>
      </c>
      <c r="T51" s="120">
        <f>+Actuals!Q146</f>
        <v>0</v>
      </c>
      <c r="U51" s="121">
        <f>+Actuals!R146</f>
        <v>0</v>
      </c>
      <c r="V51" s="120">
        <f>+Actuals!S146</f>
        <v>0</v>
      </c>
      <c r="W51" s="121">
        <f>+Actuals!T146</f>
        <v>0</v>
      </c>
      <c r="X51" s="120">
        <f>+Actuals!U146</f>
        <v>0</v>
      </c>
      <c r="Y51" s="121">
        <f>+Actuals!V146</f>
        <v>0</v>
      </c>
      <c r="Z51" s="120">
        <f>+Actuals!W146</f>
        <v>0</v>
      </c>
      <c r="AA51" s="121">
        <f>+Actuals!X146</f>
        <v>0</v>
      </c>
      <c r="AB51" s="120">
        <f>+Actuals!Y146</f>
        <v>0</v>
      </c>
      <c r="AC51" s="121">
        <f>+Actuals!Z146</f>
        <v>0</v>
      </c>
      <c r="AD51" s="120">
        <f>+Actuals!AA146</f>
        <v>0</v>
      </c>
      <c r="AE51" s="121">
        <f>+Actuals!AB146</f>
        <v>0</v>
      </c>
      <c r="AF51" s="120">
        <f>+Actuals!AC146</f>
        <v>0</v>
      </c>
      <c r="AG51" s="121">
        <f>+Actuals!AD146</f>
        <v>0</v>
      </c>
      <c r="AH51" s="120">
        <f>+Actuals!AE146</f>
        <v>0</v>
      </c>
      <c r="AI51" s="121">
        <f>+Actuals!AF146</f>
        <v>0</v>
      </c>
      <c r="AJ51" s="120">
        <f>+Actuals!AG146</f>
        <v>0</v>
      </c>
      <c r="AK51" s="121">
        <f>+Actuals!AH146</f>
        <v>0</v>
      </c>
      <c r="AL51" s="120">
        <f>+Actuals!AI146</f>
        <v>0</v>
      </c>
      <c r="AM51" s="121">
        <f>+Actuals!AJ146</f>
        <v>0</v>
      </c>
      <c r="AN51" s="120">
        <f>+Actuals!AK146</f>
        <v>0</v>
      </c>
      <c r="AO51" s="121">
        <f>+Actuals!AL146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-22476875</v>
      </c>
      <c r="E54" s="38">
        <f>SUM(G54,I54,K54,M54,O54,Q54,S54,U54,W54,Y54,AA54,AC54,AE54)</f>
        <v>-766856.64999999991</v>
      </c>
      <c r="F54" s="64">
        <f>'TIE-OUT'!AF54+RECLASS!AF54</f>
        <v>0</v>
      </c>
      <c r="G54" s="68">
        <f>'TIE-OUT'!AG54+RECLASS!AG54</f>
        <v>-4346</v>
      </c>
      <c r="H54" s="120">
        <f>+Actuals!E147</f>
        <v>-22051979</v>
      </c>
      <c r="I54" s="121">
        <f>+Actuals!F147</f>
        <v>-780054.11</v>
      </c>
      <c r="J54" s="120">
        <f>+Actuals!G147</f>
        <v>-383447</v>
      </c>
      <c r="K54" s="121">
        <f>+Actuals!H147</f>
        <v>-12515.63</v>
      </c>
      <c r="L54" s="120">
        <f>+Actuals!I147</f>
        <v>-35624</v>
      </c>
      <c r="M54" s="121">
        <f>+Actuals!J147</f>
        <v>-2980.6</v>
      </c>
      <c r="N54" s="120">
        <f>+Actuals!K147</f>
        <v>0</v>
      </c>
      <c r="O54" s="121">
        <f>+Actuals!L147</f>
        <v>0.34</v>
      </c>
      <c r="P54" s="120">
        <v>-12473</v>
      </c>
      <c r="Q54" s="121">
        <v>33066.800000000003</v>
      </c>
      <c r="R54" s="120">
        <v>6648</v>
      </c>
      <c r="S54" s="121">
        <v>-27.45</v>
      </c>
      <c r="T54" s="120">
        <f>+Actuals!Q147</f>
        <v>0</v>
      </c>
      <c r="U54" s="121">
        <f>+Actuals!R147</f>
        <v>0</v>
      </c>
      <c r="V54" s="120">
        <f>+Actuals!S147</f>
        <v>0</v>
      </c>
      <c r="W54" s="121">
        <f>+Actuals!T147</f>
        <v>0</v>
      </c>
      <c r="X54" s="120">
        <f>+Actuals!U147</f>
        <v>0</v>
      </c>
      <c r="Y54" s="121">
        <f>+Actuals!V147</f>
        <v>0</v>
      </c>
      <c r="Z54" s="120">
        <f>+Actuals!W147</f>
        <v>0</v>
      </c>
      <c r="AA54" s="121">
        <f>+Actuals!X147</f>
        <v>0</v>
      </c>
      <c r="AB54" s="120">
        <f>+Actuals!Y147</f>
        <v>0</v>
      </c>
      <c r="AC54" s="121">
        <f>+Actuals!Z147</f>
        <v>0</v>
      </c>
      <c r="AD54" s="120">
        <f>+Actuals!AA147</f>
        <v>0</v>
      </c>
      <c r="AE54" s="121">
        <f>+Actuals!AB147</f>
        <v>0</v>
      </c>
      <c r="AF54" s="120">
        <f>+Actuals!AC147</f>
        <v>0</v>
      </c>
      <c r="AG54" s="121">
        <f>+Actuals!AD147</f>
        <v>0</v>
      </c>
      <c r="AH54" s="120">
        <f>+Actuals!AE147</f>
        <v>0</v>
      </c>
      <c r="AI54" s="121">
        <f>+Actuals!AF147</f>
        <v>0</v>
      </c>
      <c r="AJ54" s="120">
        <f>+Actuals!AG147</f>
        <v>0</v>
      </c>
      <c r="AK54" s="121">
        <f>+Actuals!AH147</f>
        <v>0</v>
      </c>
      <c r="AL54" s="120">
        <f>+Actuals!AI147</f>
        <v>0</v>
      </c>
      <c r="AM54" s="121">
        <f>+Actuals!AJ147</f>
        <v>0</v>
      </c>
      <c r="AN54" s="120">
        <f>+Actuals!AK147</f>
        <v>0</v>
      </c>
      <c r="AO54" s="121">
        <f>+Actuals!AL147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-10503038.139999999</v>
      </c>
      <c r="F55" s="81">
        <f>'TIE-OUT'!AF55+RECLASS!AF55</f>
        <v>0</v>
      </c>
      <c r="G55" s="82">
        <f>'TIE-OUT'!AG55+RECLASS!AG55</f>
        <v>-34847</v>
      </c>
      <c r="H55" s="120">
        <f>+Actuals!E148</f>
        <v>0</v>
      </c>
      <c r="I55" s="121">
        <f>+Actuals!F148</f>
        <v>-10518008.109999999</v>
      </c>
      <c r="J55" s="120">
        <f>+Actuals!G148</f>
        <v>0</v>
      </c>
      <c r="K55" s="121">
        <f>+Actuals!H148</f>
        <v>49816.97</v>
      </c>
      <c r="L55" s="120">
        <f>+Actuals!I148</f>
        <v>0</v>
      </c>
      <c r="M55" s="121">
        <f>+Actuals!J148</f>
        <v>0</v>
      </c>
      <c r="N55" s="120">
        <f>+Actuals!K148</f>
        <v>0</v>
      </c>
      <c r="O55" s="121">
        <f>+Actuals!L148</f>
        <v>0</v>
      </c>
      <c r="P55" s="120">
        <f>+Actuals!M148</f>
        <v>0</v>
      </c>
      <c r="Q55" s="121">
        <f>+Actuals!N148</f>
        <v>0</v>
      </c>
      <c r="R55" s="120">
        <f>+Actuals!O148</f>
        <v>0</v>
      </c>
      <c r="S55" s="121">
        <f>+Actuals!P148</f>
        <v>0</v>
      </c>
      <c r="T55" s="120">
        <f>+Actuals!Q148</f>
        <v>0</v>
      </c>
      <c r="U55" s="121">
        <f>+Actuals!R148</f>
        <v>0</v>
      </c>
      <c r="V55" s="120">
        <f>+Actuals!S148</f>
        <v>0</v>
      </c>
      <c r="W55" s="121">
        <f>+Actuals!T148</f>
        <v>0</v>
      </c>
      <c r="X55" s="120">
        <f>+Actuals!U148</f>
        <v>0</v>
      </c>
      <c r="Y55" s="121">
        <f>+Actuals!V148</f>
        <v>0</v>
      </c>
      <c r="Z55" s="120">
        <f>+Actuals!W148</f>
        <v>0</v>
      </c>
      <c r="AA55" s="121">
        <f>+Actuals!X148</f>
        <v>0</v>
      </c>
      <c r="AB55" s="120">
        <f>+Actuals!Y148</f>
        <v>0</v>
      </c>
      <c r="AC55" s="121">
        <f>+Actuals!Z148</f>
        <v>0</v>
      </c>
      <c r="AD55" s="120">
        <f>+Actuals!AA148</f>
        <v>0</v>
      </c>
      <c r="AE55" s="121">
        <f>+Actuals!AB148</f>
        <v>0</v>
      </c>
      <c r="AF55" s="120">
        <f>+Actuals!AC148</f>
        <v>0</v>
      </c>
      <c r="AG55" s="121">
        <f>+Actuals!AD148</f>
        <v>0</v>
      </c>
      <c r="AH55" s="120">
        <f>+Actuals!AE148</f>
        <v>0</v>
      </c>
      <c r="AI55" s="121">
        <f>+Actuals!AF148</f>
        <v>0</v>
      </c>
      <c r="AJ55" s="120">
        <f>+Actuals!AG148</f>
        <v>0</v>
      </c>
      <c r="AK55" s="121">
        <f>+Actuals!AH148</f>
        <v>0</v>
      </c>
      <c r="AL55" s="120">
        <f>+Actuals!AI148</f>
        <v>0</v>
      </c>
      <c r="AM55" s="121">
        <f>+Actuals!AJ148</f>
        <v>0</v>
      </c>
      <c r="AN55" s="120">
        <f>+Actuals!AK148</f>
        <v>0</v>
      </c>
      <c r="AO55" s="121">
        <f>+Actuals!AL148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-22476875</v>
      </c>
      <c r="E56" s="39">
        <f t="shared" si="16"/>
        <v>-11269894.789999999</v>
      </c>
      <c r="F56" s="61">
        <f t="shared" si="16"/>
        <v>0</v>
      </c>
      <c r="G56" s="39">
        <f t="shared" si="16"/>
        <v>-39193</v>
      </c>
      <c r="H56" s="61">
        <f t="shared" si="16"/>
        <v>-22051979</v>
      </c>
      <c r="I56" s="39">
        <f t="shared" si="16"/>
        <v>-11298062.219999999</v>
      </c>
      <c r="J56" s="61">
        <f t="shared" ref="J56:AO56" si="17">SUM(J54:J55)</f>
        <v>-383447</v>
      </c>
      <c r="K56" s="39">
        <f t="shared" si="17"/>
        <v>37301.340000000004</v>
      </c>
      <c r="L56" s="61">
        <f>SUM(L54:L55)</f>
        <v>-35624</v>
      </c>
      <c r="M56" s="39">
        <f>SUM(M54:M55)</f>
        <v>-2980.6</v>
      </c>
      <c r="N56" s="61">
        <f t="shared" si="17"/>
        <v>0</v>
      </c>
      <c r="O56" s="39">
        <f t="shared" si="17"/>
        <v>0.34</v>
      </c>
      <c r="P56" s="61">
        <f t="shared" si="17"/>
        <v>-12473</v>
      </c>
      <c r="Q56" s="39">
        <f t="shared" si="17"/>
        <v>33066.800000000003</v>
      </c>
      <c r="R56" s="61">
        <f t="shared" si="17"/>
        <v>6648</v>
      </c>
      <c r="S56" s="39">
        <f t="shared" si="17"/>
        <v>-27.45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'TIE-OUT'!AF59+RECLASS!AF59</f>
        <v>0</v>
      </c>
      <c r="G59" s="68">
        <f>'TIE-OUT'!AG59+RECLASS!AG59</f>
        <v>0</v>
      </c>
      <c r="H59" s="120">
        <f>+Actuals!E149</f>
        <v>0</v>
      </c>
      <c r="I59" s="121">
        <f>+Actuals!F149</f>
        <v>0</v>
      </c>
      <c r="J59" s="120">
        <f>+Actuals!G149</f>
        <v>0</v>
      </c>
      <c r="K59" s="121">
        <f>+Actuals!H149</f>
        <v>0</v>
      </c>
      <c r="L59" s="120">
        <f>+Actuals!I149</f>
        <v>0</v>
      </c>
      <c r="M59" s="121">
        <f>+Actuals!J149</f>
        <v>0</v>
      </c>
      <c r="N59" s="120">
        <f>+Actuals!K149</f>
        <v>0</v>
      </c>
      <c r="O59" s="121">
        <f>+Actuals!L149</f>
        <v>0</v>
      </c>
      <c r="P59" s="120">
        <f>+Actuals!M149</f>
        <v>0</v>
      </c>
      <c r="Q59" s="121">
        <f>+Actuals!N149</f>
        <v>0</v>
      </c>
      <c r="R59" s="120">
        <f>+Actuals!O149</f>
        <v>0</v>
      </c>
      <c r="S59" s="121">
        <f>+Actuals!P149</f>
        <v>0</v>
      </c>
      <c r="T59" s="120">
        <f>+Actuals!Q149</f>
        <v>0</v>
      </c>
      <c r="U59" s="121">
        <f>+Actuals!R149</f>
        <v>0</v>
      </c>
      <c r="V59" s="120">
        <f>+Actuals!S149</f>
        <v>0</v>
      </c>
      <c r="W59" s="121">
        <f>+Actuals!T149</f>
        <v>0</v>
      </c>
      <c r="X59" s="120">
        <f>+Actuals!U149</f>
        <v>0</v>
      </c>
      <c r="Y59" s="121">
        <f>+Actuals!V149</f>
        <v>0</v>
      </c>
      <c r="Z59" s="120">
        <f>+Actuals!W149</f>
        <v>0</v>
      </c>
      <c r="AA59" s="121">
        <f>+Actuals!X149</f>
        <v>0</v>
      </c>
      <c r="AB59" s="120">
        <f>+Actuals!Y149</f>
        <v>0</v>
      </c>
      <c r="AC59" s="121">
        <f>+Actuals!Z149</f>
        <v>0</v>
      </c>
      <c r="AD59" s="120">
        <f>+Actuals!AA149</f>
        <v>0</v>
      </c>
      <c r="AE59" s="121">
        <f>+Actuals!AB149</f>
        <v>0</v>
      </c>
      <c r="AF59" s="120">
        <f>+Actuals!AC149</f>
        <v>0</v>
      </c>
      <c r="AG59" s="121">
        <f>+Actuals!AD149</f>
        <v>0</v>
      </c>
      <c r="AH59" s="120">
        <f>+Actuals!AE149</f>
        <v>0</v>
      </c>
      <c r="AI59" s="121">
        <f>+Actuals!AF149</f>
        <v>0</v>
      </c>
      <c r="AJ59" s="120">
        <f>+Actuals!AG149</f>
        <v>0</v>
      </c>
      <c r="AK59" s="121">
        <f>+Actuals!AH149</f>
        <v>0</v>
      </c>
      <c r="AL59" s="120">
        <f>+Actuals!AI149</f>
        <v>0</v>
      </c>
      <c r="AM59" s="121">
        <f>+Actuals!AJ149</f>
        <v>0</v>
      </c>
      <c r="AN59" s="120">
        <f>+Actuals!AK149</f>
        <v>0</v>
      </c>
      <c r="AO59" s="121">
        <f>+Actuals!AL149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'TIE-OUT'!AF60+RECLASS!AF60</f>
        <v>0</v>
      </c>
      <c r="G60" s="82">
        <f>'TIE-OUT'!AG60+RECLASS!AG60</f>
        <v>0</v>
      </c>
      <c r="H60" s="120">
        <f>+Actuals!E150</f>
        <v>0</v>
      </c>
      <c r="I60" s="121">
        <f>+Actuals!F150</f>
        <v>0</v>
      </c>
      <c r="J60" s="120">
        <f>+Actuals!G150</f>
        <v>0</v>
      </c>
      <c r="K60" s="121">
        <f>+Actuals!H150</f>
        <v>0</v>
      </c>
      <c r="L60" s="120">
        <f>+Actuals!I150</f>
        <v>0</v>
      </c>
      <c r="M60" s="121">
        <f>+Actuals!J150</f>
        <v>0</v>
      </c>
      <c r="N60" s="120">
        <f>+Actuals!K150</f>
        <v>0</v>
      </c>
      <c r="O60" s="121">
        <f>+Actuals!L150</f>
        <v>0</v>
      </c>
      <c r="P60" s="120">
        <f>+Actuals!M150</f>
        <v>0</v>
      </c>
      <c r="Q60" s="121">
        <f>+Actuals!N150</f>
        <v>0</v>
      </c>
      <c r="R60" s="120">
        <f>+Actuals!O150</f>
        <v>0</v>
      </c>
      <c r="S60" s="121">
        <f>+Actuals!P150</f>
        <v>0</v>
      </c>
      <c r="T60" s="120">
        <f>+Actuals!Q150</f>
        <v>0</v>
      </c>
      <c r="U60" s="121">
        <f>+Actuals!R150</f>
        <v>0</v>
      </c>
      <c r="V60" s="120">
        <f>+Actuals!S150</f>
        <v>0</v>
      </c>
      <c r="W60" s="121">
        <f>+Actuals!T150</f>
        <v>0</v>
      </c>
      <c r="X60" s="120">
        <f>+Actuals!U150</f>
        <v>0</v>
      </c>
      <c r="Y60" s="121">
        <f>+Actuals!V150</f>
        <v>0</v>
      </c>
      <c r="Z60" s="120">
        <f>+Actuals!W150</f>
        <v>0</v>
      </c>
      <c r="AA60" s="121">
        <f>+Actuals!X150</f>
        <v>0</v>
      </c>
      <c r="AB60" s="120">
        <f>+Actuals!Y150</f>
        <v>0</v>
      </c>
      <c r="AC60" s="121">
        <f>+Actuals!Z150</f>
        <v>0</v>
      </c>
      <c r="AD60" s="120">
        <f>+Actuals!AA150</f>
        <v>0</v>
      </c>
      <c r="AE60" s="121">
        <f>+Actuals!AB150</f>
        <v>0</v>
      </c>
      <c r="AF60" s="120">
        <f>+Actuals!AC150</f>
        <v>0</v>
      </c>
      <c r="AG60" s="121">
        <f>+Actuals!AD150</f>
        <v>0</v>
      </c>
      <c r="AH60" s="120">
        <f>+Actuals!AE150</f>
        <v>0</v>
      </c>
      <c r="AI60" s="121">
        <f>+Actuals!AF150</f>
        <v>0</v>
      </c>
      <c r="AJ60" s="120">
        <f>+Actuals!AG150</f>
        <v>0</v>
      </c>
      <c r="AK60" s="121">
        <f>+Actuals!AH150</f>
        <v>0</v>
      </c>
      <c r="AL60" s="120">
        <f>+Actuals!AI150</f>
        <v>0</v>
      </c>
      <c r="AM60" s="121">
        <f>+Actuals!AJ150</f>
        <v>0</v>
      </c>
      <c r="AN60" s="120">
        <f>+Actuals!AK150</f>
        <v>0</v>
      </c>
      <c r="AO60" s="121">
        <f>+Actuals!AL150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>SUM(L59:L60)</f>
        <v>0</v>
      </c>
      <c r="M61" s="39">
        <f>SUM(M59:M60)</f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'TIE-OUT'!AF64+RECLASS!AF64</f>
        <v>0</v>
      </c>
      <c r="G64" s="68">
        <f>'TIE-OUT'!AG64+RECLASS!AG64</f>
        <v>0</v>
      </c>
      <c r="H64" s="120">
        <f>+Actuals!E151</f>
        <v>0</v>
      </c>
      <c r="I64" s="121">
        <f>+Actuals!F151</f>
        <v>0</v>
      </c>
      <c r="J64" s="120">
        <f>+Actuals!G151</f>
        <v>0</v>
      </c>
      <c r="K64" s="121">
        <f>+Actuals!H151</f>
        <v>0</v>
      </c>
      <c r="L64" s="120">
        <f>+Actuals!I151</f>
        <v>0</v>
      </c>
      <c r="M64" s="121">
        <f>+Actuals!J151</f>
        <v>0</v>
      </c>
      <c r="N64" s="120">
        <f>+Actuals!K151</f>
        <v>0</v>
      </c>
      <c r="O64" s="121">
        <f>+Actuals!L151</f>
        <v>0</v>
      </c>
      <c r="P64" s="120">
        <f>+Actuals!M151</f>
        <v>0</v>
      </c>
      <c r="Q64" s="121">
        <f>+Actuals!N151</f>
        <v>0</v>
      </c>
      <c r="R64" s="120">
        <f>+Actuals!O151</f>
        <v>0</v>
      </c>
      <c r="S64" s="121">
        <f>+Actuals!P151</f>
        <v>0</v>
      </c>
      <c r="T64" s="120">
        <f>+Actuals!Q151</f>
        <v>0</v>
      </c>
      <c r="U64" s="121">
        <f>+Actuals!R151</f>
        <v>0</v>
      </c>
      <c r="V64" s="120">
        <f>+Actuals!S151</f>
        <v>0</v>
      </c>
      <c r="W64" s="121">
        <f>+Actuals!T151</f>
        <v>0</v>
      </c>
      <c r="X64" s="120">
        <f>+Actuals!U151</f>
        <v>0</v>
      </c>
      <c r="Y64" s="121">
        <f>+Actuals!V151</f>
        <v>0</v>
      </c>
      <c r="Z64" s="120">
        <f>+Actuals!W151</f>
        <v>0</v>
      </c>
      <c r="AA64" s="121">
        <f>+Actuals!X151</f>
        <v>0</v>
      </c>
      <c r="AB64" s="120">
        <f>+Actuals!Y151</f>
        <v>0</v>
      </c>
      <c r="AC64" s="121">
        <f>+Actuals!Z151</f>
        <v>0</v>
      </c>
      <c r="AD64" s="120">
        <f>+Actuals!AA151</f>
        <v>0</v>
      </c>
      <c r="AE64" s="121">
        <f>+Actuals!AB151</f>
        <v>0</v>
      </c>
      <c r="AF64" s="120">
        <f>+Actuals!AC151</f>
        <v>0</v>
      </c>
      <c r="AG64" s="121">
        <f>+Actuals!AD151</f>
        <v>0</v>
      </c>
      <c r="AH64" s="120">
        <f>+Actuals!AE151</f>
        <v>0</v>
      </c>
      <c r="AI64" s="121">
        <f>+Actuals!AF151</f>
        <v>0</v>
      </c>
      <c r="AJ64" s="120">
        <f>+Actuals!AG151</f>
        <v>0</v>
      </c>
      <c r="AK64" s="121">
        <f>+Actuals!AH151</f>
        <v>0</v>
      </c>
      <c r="AL64" s="120">
        <f>+Actuals!AI151</f>
        <v>0</v>
      </c>
      <c r="AM64" s="121">
        <f>+Actuals!AJ151</f>
        <v>0</v>
      </c>
      <c r="AN64" s="120">
        <f>+Actuals!AK151</f>
        <v>0</v>
      </c>
      <c r="AO64" s="121">
        <f>+Actuals!AL151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'TIE-OUT'!AF65+RECLASS!AF65</f>
        <v>0</v>
      </c>
      <c r="G65" s="82">
        <f>'TIE-OUT'!AG65+RECLASS!AG65</f>
        <v>0</v>
      </c>
      <c r="H65" s="120">
        <f>+Actuals!E152</f>
        <v>0</v>
      </c>
      <c r="I65" s="121">
        <f>+Actuals!F152</f>
        <v>0</v>
      </c>
      <c r="J65" s="120">
        <f>+Actuals!G152</f>
        <v>0</v>
      </c>
      <c r="K65" s="121">
        <f>+Actuals!H152</f>
        <v>0</v>
      </c>
      <c r="L65" s="120">
        <f>+Actuals!I152</f>
        <v>0</v>
      </c>
      <c r="M65" s="121">
        <f>+Actuals!J152</f>
        <v>0</v>
      </c>
      <c r="N65" s="120">
        <f>+Actuals!K152</f>
        <v>0</v>
      </c>
      <c r="O65" s="121">
        <f>+Actuals!L152</f>
        <v>0</v>
      </c>
      <c r="P65" s="120">
        <f>+Actuals!M152</f>
        <v>0</v>
      </c>
      <c r="Q65" s="121">
        <f>+Actuals!N152</f>
        <v>0</v>
      </c>
      <c r="R65" s="120">
        <f>+Actuals!O152</f>
        <v>0</v>
      </c>
      <c r="S65" s="121">
        <f>+Actuals!P152</f>
        <v>0</v>
      </c>
      <c r="T65" s="120">
        <f>+Actuals!Q152</f>
        <v>0</v>
      </c>
      <c r="U65" s="121">
        <f>+Actuals!R152</f>
        <v>0</v>
      </c>
      <c r="V65" s="120">
        <f>+Actuals!S152</f>
        <v>0</v>
      </c>
      <c r="W65" s="121">
        <f>+Actuals!T152</f>
        <v>0</v>
      </c>
      <c r="X65" s="120">
        <f>+Actuals!U152</f>
        <v>0</v>
      </c>
      <c r="Y65" s="121">
        <f>+Actuals!V152</f>
        <v>0</v>
      </c>
      <c r="Z65" s="120">
        <f>+Actuals!W152</f>
        <v>0</v>
      </c>
      <c r="AA65" s="121">
        <f>+Actuals!X152</f>
        <v>0</v>
      </c>
      <c r="AB65" s="120">
        <f>+Actuals!Y152</f>
        <v>0</v>
      </c>
      <c r="AC65" s="121">
        <f>+Actuals!Z152</f>
        <v>0</v>
      </c>
      <c r="AD65" s="120">
        <f>+Actuals!AA152</f>
        <v>0</v>
      </c>
      <c r="AE65" s="121">
        <f>+Actuals!AB152</f>
        <v>0</v>
      </c>
      <c r="AF65" s="120">
        <f>+Actuals!AC152</f>
        <v>0</v>
      </c>
      <c r="AG65" s="121">
        <f>+Actuals!AD152</f>
        <v>0</v>
      </c>
      <c r="AH65" s="120">
        <f>+Actuals!AE152</f>
        <v>0</v>
      </c>
      <c r="AI65" s="121">
        <f>+Actuals!AF152</f>
        <v>0</v>
      </c>
      <c r="AJ65" s="120">
        <f>+Actuals!AG152</f>
        <v>0</v>
      </c>
      <c r="AK65" s="121">
        <f>+Actuals!AH152</f>
        <v>0</v>
      </c>
      <c r="AL65" s="120">
        <f>+Actuals!AI152</f>
        <v>0</v>
      </c>
      <c r="AM65" s="121">
        <f>+Actuals!AJ152</f>
        <v>0</v>
      </c>
      <c r="AN65" s="120">
        <f>+Actuals!AK152</f>
        <v>0</v>
      </c>
      <c r="AO65" s="121">
        <f>+Actuals!AL152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>SUM(L64:L65)</f>
        <v>0</v>
      </c>
      <c r="M66" s="39">
        <f>SUM(M64:M65)</f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-649880.27</v>
      </c>
      <c r="F70" s="64">
        <f>'TIE-OUT'!AF70+RECLASS!AF70</f>
        <v>0</v>
      </c>
      <c r="G70" s="68">
        <f>'TIE-OUT'!AG70+RECLASS!AG70</f>
        <v>-649880.27</v>
      </c>
      <c r="H70" s="120">
        <f>+Actuals!E153</f>
        <v>0</v>
      </c>
      <c r="I70" s="121">
        <f>+Actuals!F153</f>
        <v>0</v>
      </c>
      <c r="J70" s="120">
        <f>+Actuals!G153</f>
        <v>0</v>
      </c>
      <c r="K70" s="121">
        <f>+Actuals!H153</f>
        <v>0</v>
      </c>
      <c r="L70" s="120">
        <f>+Actuals!I153</f>
        <v>0</v>
      </c>
      <c r="M70" s="121">
        <f>+Actuals!J153</f>
        <v>0</v>
      </c>
      <c r="N70" s="120">
        <f>+Actuals!K153</f>
        <v>0</v>
      </c>
      <c r="O70" s="121">
        <f>+Actuals!L153</f>
        <v>0</v>
      </c>
      <c r="P70" s="120">
        <f>+Actuals!M153</f>
        <v>0</v>
      </c>
      <c r="Q70" s="121">
        <f>+Actuals!N153</f>
        <v>0</v>
      </c>
      <c r="R70" s="120">
        <f>+Actuals!O153</f>
        <v>0</v>
      </c>
      <c r="S70" s="121">
        <f>+Actuals!P153</f>
        <v>0</v>
      </c>
      <c r="T70" s="120">
        <f>+Actuals!Q153</f>
        <v>0</v>
      </c>
      <c r="U70" s="121">
        <f>+Actuals!R153</f>
        <v>0</v>
      </c>
      <c r="V70" s="120">
        <f>+Actuals!S153</f>
        <v>0</v>
      </c>
      <c r="W70" s="121">
        <f>+Actuals!T153</f>
        <v>0</v>
      </c>
      <c r="X70" s="120">
        <f>+Actuals!U153</f>
        <v>0</v>
      </c>
      <c r="Y70" s="121">
        <f>+Actuals!V153</f>
        <v>0</v>
      </c>
      <c r="Z70" s="120">
        <f>+Actuals!W153</f>
        <v>0</v>
      </c>
      <c r="AA70" s="121">
        <f>+Actuals!X153</f>
        <v>0</v>
      </c>
      <c r="AB70" s="120">
        <f>+Actuals!Y153</f>
        <v>0</v>
      </c>
      <c r="AC70" s="121">
        <f>+Actuals!Z153</f>
        <v>0</v>
      </c>
      <c r="AD70" s="120">
        <f>+Actuals!AA153</f>
        <v>0</v>
      </c>
      <c r="AE70" s="121">
        <f>+Actuals!AB153</f>
        <v>0</v>
      </c>
      <c r="AF70" s="120">
        <f>+Actuals!AC153</f>
        <v>0</v>
      </c>
      <c r="AG70" s="121">
        <f>+Actuals!AD153</f>
        <v>0</v>
      </c>
      <c r="AH70" s="120">
        <f>+Actuals!AE153</f>
        <v>0</v>
      </c>
      <c r="AI70" s="121">
        <f>+Actuals!AF153</f>
        <v>0</v>
      </c>
      <c r="AJ70" s="120">
        <f>+Actuals!AG153</f>
        <v>0</v>
      </c>
      <c r="AK70" s="121">
        <f>+Actuals!AH153</f>
        <v>0</v>
      </c>
      <c r="AL70" s="120">
        <f>+Actuals!AI153</f>
        <v>0</v>
      </c>
      <c r="AM70" s="121">
        <f>+Actuals!AJ153</f>
        <v>0</v>
      </c>
      <c r="AN70" s="120">
        <f>+Actuals!AK153</f>
        <v>0</v>
      </c>
      <c r="AO70" s="121">
        <f>+Actuals!AL153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2467844.79</v>
      </c>
      <c r="F71" s="81">
        <f>'TIE-OUT'!AF71+RECLASS!AF71</f>
        <v>0</v>
      </c>
      <c r="G71" s="82">
        <f>'TIE-OUT'!AG71+RECLASS!AG71</f>
        <v>2467844.79</v>
      </c>
      <c r="H71" s="120">
        <f>+Actuals!E154</f>
        <v>0</v>
      </c>
      <c r="I71" s="121">
        <f>+Actuals!F154</f>
        <v>0</v>
      </c>
      <c r="J71" s="120">
        <f>+Actuals!G154</f>
        <v>0</v>
      </c>
      <c r="K71" s="121">
        <f>+Actuals!H154</f>
        <v>0</v>
      </c>
      <c r="L71" s="120">
        <f>+Actuals!I154</f>
        <v>0</v>
      </c>
      <c r="M71" s="121">
        <f>+Actuals!J154</f>
        <v>0</v>
      </c>
      <c r="N71" s="120">
        <f>+Actuals!K154</f>
        <v>0</v>
      </c>
      <c r="O71" s="121">
        <f>+Actuals!L154</f>
        <v>0</v>
      </c>
      <c r="P71" s="120">
        <f>+Actuals!M154</f>
        <v>0</v>
      </c>
      <c r="Q71" s="121">
        <f>+Actuals!N154</f>
        <v>0</v>
      </c>
      <c r="R71" s="120">
        <f>+Actuals!O154</f>
        <v>0</v>
      </c>
      <c r="S71" s="121">
        <f>+Actuals!P154</f>
        <v>0</v>
      </c>
      <c r="T71" s="120">
        <f>+Actuals!Q154</f>
        <v>0</v>
      </c>
      <c r="U71" s="121">
        <f>+Actuals!R154</f>
        <v>0</v>
      </c>
      <c r="V71" s="120">
        <f>+Actuals!S154</f>
        <v>0</v>
      </c>
      <c r="W71" s="121">
        <f>+Actuals!T154</f>
        <v>0</v>
      </c>
      <c r="X71" s="120">
        <f>+Actuals!U154</f>
        <v>0</v>
      </c>
      <c r="Y71" s="121">
        <f>+Actuals!V154</f>
        <v>0</v>
      </c>
      <c r="Z71" s="120">
        <f>+Actuals!W154</f>
        <v>0</v>
      </c>
      <c r="AA71" s="121">
        <f>+Actuals!X154</f>
        <v>0</v>
      </c>
      <c r="AB71" s="120">
        <f>+Actuals!Y154</f>
        <v>0</v>
      </c>
      <c r="AC71" s="121">
        <f>+Actuals!Z154</f>
        <v>0</v>
      </c>
      <c r="AD71" s="120">
        <f>+Actuals!AA154</f>
        <v>0</v>
      </c>
      <c r="AE71" s="121">
        <f>+Actuals!AB154</f>
        <v>0</v>
      </c>
      <c r="AF71" s="120">
        <f>+Actuals!AC154</f>
        <v>0</v>
      </c>
      <c r="AG71" s="121">
        <f>+Actuals!AD154</f>
        <v>0</v>
      </c>
      <c r="AH71" s="120">
        <f>+Actuals!AE154</f>
        <v>0</v>
      </c>
      <c r="AI71" s="121">
        <f>+Actuals!AF154</f>
        <v>0</v>
      </c>
      <c r="AJ71" s="120">
        <f>+Actuals!AG154</f>
        <v>0</v>
      </c>
      <c r="AK71" s="121">
        <f>+Actuals!AH154</f>
        <v>0</v>
      </c>
      <c r="AL71" s="120">
        <f>+Actuals!AI154</f>
        <v>0</v>
      </c>
      <c r="AM71" s="121">
        <f>+Actuals!AJ154</f>
        <v>0</v>
      </c>
      <c r="AN71" s="120">
        <f>+Actuals!AK154</f>
        <v>0</v>
      </c>
      <c r="AO71" s="121">
        <f>+Actuals!AL154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1817964.52</v>
      </c>
      <c r="F72" s="61">
        <f t="shared" si="22"/>
        <v>0</v>
      </c>
      <c r="G72" s="39">
        <f t="shared" si="22"/>
        <v>1817964.52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>SUM(L70:L71)</f>
        <v>0</v>
      </c>
      <c r="M72" s="39">
        <f>SUM(M70:M71)</f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'TIE-OUT'!AF73+RECLASS!AF73</f>
        <v>0</v>
      </c>
      <c r="G73" s="60">
        <f>'TIE-OUT'!AG73+RECLASS!AG73</f>
        <v>0</v>
      </c>
      <c r="H73" s="120">
        <f>+Actuals!E155</f>
        <v>0</v>
      </c>
      <c r="I73" s="121">
        <f>+Actuals!F155</f>
        <v>0</v>
      </c>
      <c r="J73" s="120">
        <f>+Actuals!G155</f>
        <v>0</v>
      </c>
      <c r="K73" s="121">
        <f>+Actuals!H155</f>
        <v>0</v>
      </c>
      <c r="L73" s="120">
        <f>+Actuals!I155</f>
        <v>0</v>
      </c>
      <c r="M73" s="121">
        <f>+Actuals!J155</f>
        <v>0</v>
      </c>
      <c r="N73" s="120">
        <f>+Actuals!K155</f>
        <v>0</v>
      </c>
      <c r="O73" s="121">
        <f>+Actuals!L155</f>
        <v>0</v>
      </c>
      <c r="P73" s="120">
        <f>+Actuals!M155</f>
        <v>0</v>
      </c>
      <c r="Q73" s="121">
        <f>+Actuals!N155</f>
        <v>0</v>
      </c>
      <c r="R73" s="120">
        <f>+Actuals!O155</f>
        <v>0</v>
      </c>
      <c r="S73" s="121">
        <f>+Actuals!P155</f>
        <v>0</v>
      </c>
      <c r="T73" s="120">
        <f>+Actuals!Q155</f>
        <v>0</v>
      </c>
      <c r="U73" s="121">
        <f>+Actuals!R155</f>
        <v>0</v>
      </c>
      <c r="V73" s="120">
        <f>+Actuals!S155</f>
        <v>0</v>
      </c>
      <c r="W73" s="121">
        <f>+Actuals!T155</f>
        <v>0</v>
      </c>
      <c r="X73" s="120">
        <f>+Actuals!U155</f>
        <v>0</v>
      </c>
      <c r="Y73" s="121">
        <f>+Actuals!V155</f>
        <v>0</v>
      </c>
      <c r="Z73" s="120">
        <f>+Actuals!W155</f>
        <v>0</v>
      </c>
      <c r="AA73" s="121">
        <f>+Actuals!X155</f>
        <v>0</v>
      </c>
      <c r="AB73" s="120">
        <f>+Actuals!Y155</f>
        <v>0</v>
      </c>
      <c r="AC73" s="121">
        <f>+Actuals!Z155</f>
        <v>0</v>
      </c>
      <c r="AD73" s="120">
        <f>+Actuals!AA155</f>
        <v>0</v>
      </c>
      <c r="AE73" s="121">
        <f>+Actuals!AB155</f>
        <v>0</v>
      </c>
      <c r="AF73" s="120">
        <f>+Actuals!AC155</f>
        <v>0</v>
      </c>
      <c r="AG73" s="121">
        <f>+Actuals!AD155</f>
        <v>0</v>
      </c>
      <c r="AH73" s="120">
        <f>+Actuals!AE155</f>
        <v>0</v>
      </c>
      <c r="AI73" s="121">
        <f>+Actuals!AF155</f>
        <v>0</v>
      </c>
      <c r="AJ73" s="120">
        <f>+Actuals!AG155</f>
        <v>0</v>
      </c>
      <c r="AK73" s="121">
        <f>+Actuals!AH155</f>
        <v>0</v>
      </c>
      <c r="AL73" s="120">
        <f>+Actuals!AI155</f>
        <v>0</v>
      </c>
      <c r="AM73" s="121">
        <f>+Actuals!AJ155</f>
        <v>0</v>
      </c>
      <c r="AN73" s="120">
        <f>+Actuals!AK155</f>
        <v>0</v>
      </c>
      <c r="AO73" s="121">
        <f>+Actuals!AL155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-3806765.99</v>
      </c>
      <c r="F74" s="60">
        <f>'TIE-OUT'!AF74+RECLASS!AF74</f>
        <v>0</v>
      </c>
      <c r="G74" s="60">
        <f>'TIE-OUT'!AG74+RECLASS!AG74</f>
        <v>-3806765.99</v>
      </c>
      <c r="H74" s="120">
        <f>+Actuals!E156</f>
        <v>0</v>
      </c>
      <c r="I74" s="121">
        <f>+Actuals!F156</f>
        <v>0</v>
      </c>
      <c r="J74" s="120">
        <f>+Actuals!G156</f>
        <v>0</v>
      </c>
      <c r="K74" s="121">
        <f>+Actuals!H156</f>
        <v>0</v>
      </c>
      <c r="L74" s="120">
        <f>+Actuals!I156</f>
        <v>0</v>
      </c>
      <c r="M74" s="121">
        <f>+Actuals!J156</f>
        <v>0</v>
      </c>
      <c r="N74" s="120">
        <f>+Actuals!K156</f>
        <v>0</v>
      </c>
      <c r="O74" s="121">
        <f>+Actuals!L156</f>
        <v>0</v>
      </c>
      <c r="P74" s="120">
        <f>+Actuals!M156</f>
        <v>0</v>
      </c>
      <c r="Q74" s="121">
        <f>+Actuals!N156</f>
        <v>0</v>
      </c>
      <c r="R74" s="120">
        <f>+Actuals!O156</f>
        <v>0</v>
      </c>
      <c r="S74" s="121">
        <f>+Actuals!P156</f>
        <v>0</v>
      </c>
      <c r="T74" s="120">
        <f>+Actuals!Q156</f>
        <v>0</v>
      </c>
      <c r="U74" s="121">
        <f>+Actuals!R156</f>
        <v>0</v>
      </c>
      <c r="V74" s="120">
        <f>+Actuals!S156</f>
        <v>0</v>
      </c>
      <c r="W74" s="121">
        <f>+Actuals!T156</f>
        <v>0</v>
      </c>
      <c r="X74" s="120">
        <f>+Actuals!U156</f>
        <v>0</v>
      </c>
      <c r="Y74" s="121">
        <f>+Actuals!V156</f>
        <v>0</v>
      </c>
      <c r="Z74" s="120">
        <f>+Actuals!W156</f>
        <v>0</v>
      </c>
      <c r="AA74" s="121">
        <f>+Actuals!X156</f>
        <v>0</v>
      </c>
      <c r="AB74" s="120">
        <f>+Actuals!Y156</f>
        <v>0</v>
      </c>
      <c r="AC74" s="121">
        <f>+Actuals!Z156</f>
        <v>0</v>
      </c>
      <c r="AD74" s="120">
        <f>+Actuals!AA156</f>
        <v>0</v>
      </c>
      <c r="AE74" s="121">
        <f>+Actuals!AB156</f>
        <v>0</v>
      </c>
      <c r="AF74" s="120">
        <f>+Actuals!AC156</f>
        <v>0</v>
      </c>
      <c r="AG74" s="121">
        <f>+Actuals!AD156</f>
        <v>0</v>
      </c>
      <c r="AH74" s="120">
        <f>+Actuals!AE156</f>
        <v>0</v>
      </c>
      <c r="AI74" s="121">
        <f>+Actuals!AF156</f>
        <v>0</v>
      </c>
      <c r="AJ74" s="120">
        <f>+Actuals!AG156</f>
        <v>0</v>
      </c>
      <c r="AK74" s="121">
        <f>+Actuals!AH156</f>
        <v>0</v>
      </c>
      <c r="AL74" s="120">
        <f>+Actuals!AI156</f>
        <v>0</v>
      </c>
      <c r="AM74" s="121">
        <f>+Actuals!AJ156</f>
        <v>0</v>
      </c>
      <c r="AN74" s="120">
        <f>+Actuals!AK156</f>
        <v>0</v>
      </c>
      <c r="AO74" s="121">
        <f>+Actuals!AL156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'TIE-OUT'!AF75+RECLASS!AF75</f>
        <v>0</v>
      </c>
      <c r="G75" s="60">
        <f>'TIE-OUT'!AG75+RECLASS!AG75</f>
        <v>0</v>
      </c>
      <c r="H75" s="120">
        <f>+Actuals!E157</f>
        <v>0</v>
      </c>
      <c r="I75" s="121">
        <f>+Actuals!F157</f>
        <v>0</v>
      </c>
      <c r="J75" s="120">
        <f>+Actuals!G157</f>
        <v>0</v>
      </c>
      <c r="K75" s="121">
        <f>+Actuals!H157</f>
        <v>0</v>
      </c>
      <c r="L75" s="120">
        <f>+Actuals!I157</f>
        <v>0</v>
      </c>
      <c r="M75" s="121">
        <f>+Actuals!J157</f>
        <v>0</v>
      </c>
      <c r="N75" s="120">
        <f>+Actuals!K157</f>
        <v>0</v>
      </c>
      <c r="O75" s="121">
        <f>+Actuals!L157</f>
        <v>0</v>
      </c>
      <c r="P75" s="120">
        <f>+Actuals!M157</f>
        <v>0</v>
      </c>
      <c r="Q75" s="121">
        <f>+Actuals!N157</f>
        <v>0</v>
      </c>
      <c r="R75" s="120">
        <f>+Actuals!O157</f>
        <v>0</v>
      </c>
      <c r="S75" s="121">
        <f>+Actuals!P157</f>
        <v>0</v>
      </c>
      <c r="T75" s="120">
        <f>+Actuals!Q157</f>
        <v>0</v>
      </c>
      <c r="U75" s="121">
        <f>+Actuals!R157</f>
        <v>0</v>
      </c>
      <c r="V75" s="120">
        <f>+Actuals!S157</f>
        <v>0</v>
      </c>
      <c r="W75" s="121">
        <f>+Actuals!T157</f>
        <v>0</v>
      </c>
      <c r="X75" s="120">
        <f>+Actuals!U157</f>
        <v>0</v>
      </c>
      <c r="Y75" s="121">
        <f>+Actuals!V157</f>
        <v>0</v>
      </c>
      <c r="Z75" s="120">
        <f>+Actuals!W157</f>
        <v>0</v>
      </c>
      <c r="AA75" s="121">
        <f>+Actuals!X157</f>
        <v>0</v>
      </c>
      <c r="AB75" s="120">
        <f>+Actuals!Y157</f>
        <v>0</v>
      </c>
      <c r="AC75" s="121">
        <f>+Actuals!Z157</f>
        <v>0</v>
      </c>
      <c r="AD75" s="120">
        <f>+Actuals!AA157</f>
        <v>0</v>
      </c>
      <c r="AE75" s="121">
        <f>+Actuals!AB157</f>
        <v>0</v>
      </c>
      <c r="AF75" s="120">
        <f>+Actuals!AC157</f>
        <v>0</v>
      </c>
      <c r="AG75" s="121">
        <f>+Actuals!AD157</f>
        <v>0</v>
      </c>
      <c r="AH75" s="120">
        <f>+Actuals!AE157</f>
        <v>0</v>
      </c>
      <c r="AI75" s="121">
        <f>+Actuals!AF157</f>
        <v>0</v>
      </c>
      <c r="AJ75" s="120">
        <f>+Actuals!AG157</f>
        <v>0</v>
      </c>
      <c r="AK75" s="121">
        <f>+Actuals!AH157</f>
        <v>0</v>
      </c>
      <c r="AL75" s="120">
        <f>+Actuals!AI157</f>
        <v>0</v>
      </c>
      <c r="AM75" s="121">
        <f>+Actuals!AJ157</f>
        <v>0</v>
      </c>
      <c r="AN75" s="120">
        <f>+Actuals!AK157</f>
        <v>0</v>
      </c>
      <c r="AO75" s="121">
        <f>+Actuals!AL157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'TIE-OUT'!AF76+RECLASS!AF76</f>
        <v>0</v>
      </c>
      <c r="G76" s="60">
        <f>'TIE-OUT'!AG76+RECLASS!AG76</f>
        <v>0</v>
      </c>
      <c r="H76" s="120">
        <f>+Actuals!E158</f>
        <v>0</v>
      </c>
      <c r="I76" s="121">
        <f>+Actuals!F158</f>
        <v>0</v>
      </c>
      <c r="J76" s="120">
        <f>+Actuals!G158</f>
        <v>0</v>
      </c>
      <c r="K76" s="121">
        <f>+Actuals!H158</f>
        <v>0</v>
      </c>
      <c r="L76" s="120">
        <f>+Actuals!I158</f>
        <v>0</v>
      </c>
      <c r="M76" s="121">
        <f>+Actuals!J158</f>
        <v>0</v>
      </c>
      <c r="N76" s="120">
        <f>+Actuals!K158</f>
        <v>0</v>
      </c>
      <c r="O76" s="121">
        <f>+Actuals!L158</f>
        <v>0</v>
      </c>
      <c r="P76" s="120">
        <f>+Actuals!M158</f>
        <v>0</v>
      </c>
      <c r="Q76" s="121">
        <f>+Actuals!N158</f>
        <v>0</v>
      </c>
      <c r="R76" s="120">
        <f>+Actuals!O158</f>
        <v>0</v>
      </c>
      <c r="S76" s="121">
        <f>+Actuals!P158</f>
        <v>0</v>
      </c>
      <c r="T76" s="120">
        <f>+Actuals!Q158</f>
        <v>0</v>
      </c>
      <c r="U76" s="121">
        <f>+Actuals!R158</f>
        <v>0</v>
      </c>
      <c r="V76" s="120">
        <f>+Actuals!S158</f>
        <v>0</v>
      </c>
      <c r="W76" s="121">
        <f>+Actuals!T158</f>
        <v>0</v>
      </c>
      <c r="X76" s="120">
        <f>+Actuals!U158</f>
        <v>0</v>
      </c>
      <c r="Y76" s="121">
        <f>+Actuals!V158</f>
        <v>0</v>
      </c>
      <c r="Z76" s="120">
        <f>+Actuals!W158</f>
        <v>0</v>
      </c>
      <c r="AA76" s="121">
        <f>+Actuals!X158</f>
        <v>0</v>
      </c>
      <c r="AB76" s="120">
        <f>+Actuals!Y158</f>
        <v>0</v>
      </c>
      <c r="AC76" s="121">
        <f>+Actuals!Z158</f>
        <v>0</v>
      </c>
      <c r="AD76" s="120">
        <f>+Actuals!AA158</f>
        <v>0</v>
      </c>
      <c r="AE76" s="121">
        <f>+Actuals!AB158</f>
        <v>0</v>
      </c>
      <c r="AF76" s="120">
        <f>+Actuals!AC158</f>
        <v>0</v>
      </c>
      <c r="AG76" s="121">
        <f>+Actuals!AD158</f>
        <v>0</v>
      </c>
      <c r="AH76" s="120">
        <f>+Actuals!AE158</f>
        <v>0</v>
      </c>
      <c r="AI76" s="121">
        <f>+Actuals!AF158</f>
        <v>0</v>
      </c>
      <c r="AJ76" s="120">
        <f>+Actuals!AG158</f>
        <v>0</v>
      </c>
      <c r="AK76" s="121">
        <f>+Actuals!AH158</f>
        <v>0</v>
      </c>
      <c r="AL76" s="120">
        <f>+Actuals!AI158</f>
        <v>0</v>
      </c>
      <c r="AM76" s="121">
        <f>+Actuals!AJ158</f>
        <v>0</v>
      </c>
      <c r="AN76" s="120">
        <f>+Actuals!AK158</f>
        <v>0</v>
      </c>
      <c r="AO76" s="121">
        <f>+Actuals!AL158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'TIE-OUT'!AF77+RECLASS!AF77</f>
        <v>0</v>
      </c>
      <c r="G77" s="60">
        <f>'TIE-OUT'!AG77+RECLASS!AG77</f>
        <v>0</v>
      </c>
      <c r="H77" s="120">
        <f>+Actuals!E159</f>
        <v>0</v>
      </c>
      <c r="I77" s="121">
        <f>+Actuals!F159</f>
        <v>0</v>
      </c>
      <c r="J77" s="120">
        <f>+Actuals!G159</f>
        <v>0</v>
      </c>
      <c r="K77" s="121">
        <f>+Actuals!H159</f>
        <v>0</v>
      </c>
      <c r="L77" s="120">
        <f>+Actuals!I159</f>
        <v>0</v>
      </c>
      <c r="M77" s="121">
        <f>+Actuals!J159</f>
        <v>0</v>
      </c>
      <c r="N77" s="120">
        <f>+Actuals!K159</f>
        <v>0</v>
      </c>
      <c r="O77" s="121">
        <f>+Actuals!L159</f>
        <v>0</v>
      </c>
      <c r="P77" s="120">
        <f>+Actuals!M159</f>
        <v>0</v>
      </c>
      <c r="Q77" s="121">
        <f>+Actuals!N159</f>
        <v>0</v>
      </c>
      <c r="R77" s="120">
        <f>+Actuals!O159</f>
        <v>0</v>
      </c>
      <c r="S77" s="121">
        <f>+Actuals!P159</f>
        <v>0</v>
      </c>
      <c r="T77" s="120">
        <f>+Actuals!Q159</f>
        <v>0</v>
      </c>
      <c r="U77" s="121">
        <f>+Actuals!R159</f>
        <v>0</v>
      </c>
      <c r="V77" s="120">
        <f>+Actuals!S159</f>
        <v>0</v>
      </c>
      <c r="W77" s="121">
        <f>+Actuals!T159</f>
        <v>0</v>
      </c>
      <c r="X77" s="120">
        <f>+Actuals!U159</f>
        <v>0</v>
      </c>
      <c r="Y77" s="121">
        <f>+Actuals!V159</f>
        <v>0</v>
      </c>
      <c r="Z77" s="120">
        <f>+Actuals!W159</f>
        <v>0</v>
      </c>
      <c r="AA77" s="121">
        <f>+Actuals!X159</f>
        <v>0</v>
      </c>
      <c r="AB77" s="120">
        <f>+Actuals!Y159</f>
        <v>0</v>
      </c>
      <c r="AC77" s="121">
        <f>+Actuals!Z159</f>
        <v>0</v>
      </c>
      <c r="AD77" s="120">
        <f>+Actuals!AA159</f>
        <v>0</v>
      </c>
      <c r="AE77" s="121">
        <f>+Actuals!AB159</f>
        <v>0</v>
      </c>
      <c r="AF77" s="120">
        <f>+Actuals!AC159</f>
        <v>0</v>
      </c>
      <c r="AG77" s="121">
        <f>+Actuals!AD159</f>
        <v>0</v>
      </c>
      <c r="AH77" s="120">
        <f>+Actuals!AE159</f>
        <v>0</v>
      </c>
      <c r="AI77" s="121">
        <f>+Actuals!AF159</f>
        <v>0</v>
      </c>
      <c r="AJ77" s="120">
        <f>+Actuals!AG159</f>
        <v>0</v>
      </c>
      <c r="AK77" s="121">
        <f>+Actuals!AH159</f>
        <v>0</v>
      </c>
      <c r="AL77" s="120">
        <f>+Actuals!AI159</f>
        <v>0</v>
      </c>
      <c r="AM77" s="121">
        <f>+Actuals!AJ159</f>
        <v>0</v>
      </c>
      <c r="AN77" s="120">
        <f>+Actuals!AK159</f>
        <v>0</v>
      </c>
      <c r="AO77" s="121">
        <f>+Actuals!AL159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'TIE-OUT'!AF78+RECLASS!AF78</f>
        <v>0</v>
      </c>
      <c r="G78" s="60">
        <f>'TIE-OUT'!AG78+RECLASS!AG78</f>
        <v>0</v>
      </c>
      <c r="H78" s="120">
        <f>+Actuals!E160</f>
        <v>0</v>
      </c>
      <c r="I78" s="121">
        <f>+Actuals!F160</f>
        <v>0</v>
      </c>
      <c r="J78" s="120">
        <f>+Actuals!G160</f>
        <v>0</v>
      </c>
      <c r="K78" s="121">
        <f>+Actuals!H160</f>
        <v>0</v>
      </c>
      <c r="L78" s="120">
        <f>+Actuals!I160</f>
        <v>0</v>
      </c>
      <c r="M78" s="121">
        <f>+Actuals!J160</f>
        <v>0</v>
      </c>
      <c r="N78" s="120">
        <f>+Actuals!K160</f>
        <v>0</v>
      </c>
      <c r="O78" s="121">
        <f>+Actuals!L160</f>
        <v>0</v>
      </c>
      <c r="P78" s="120">
        <f>+Actuals!M160</f>
        <v>0</v>
      </c>
      <c r="Q78" s="121">
        <f>+Actuals!N160</f>
        <v>0</v>
      </c>
      <c r="R78" s="120">
        <f>+Actuals!O160</f>
        <v>0</v>
      </c>
      <c r="S78" s="121">
        <f>+Actuals!P160</f>
        <v>0</v>
      </c>
      <c r="T78" s="120">
        <f>+Actuals!Q160</f>
        <v>0</v>
      </c>
      <c r="U78" s="121">
        <f>+Actuals!R160</f>
        <v>0</v>
      </c>
      <c r="V78" s="120">
        <f>+Actuals!S160</f>
        <v>0</v>
      </c>
      <c r="W78" s="121">
        <f>+Actuals!T160</f>
        <v>0</v>
      </c>
      <c r="X78" s="120">
        <f>+Actuals!U160</f>
        <v>0</v>
      </c>
      <c r="Y78" s="121">
        <f>+Actuals!V160</f>
        <v>0</v>
      </c>
      <c r="Z78" s="120">
        <f>+Actuals!W160</f>
        <v>0</v>
      </c>
      <c r="AA78" s="121">
        <f>+Actuals!X160</f>
        <v>0</v>
      </c>
      <c r="AB78" s="120">
        <f>+Actuals!Y160</f>
        <v>0</v>
      </c>
      <c r="AC78" s="121">
        <f>+Actuals!Z160</f>
        <v>0</v>
      </c>
      <c r="AD78" s="120">
        <f>+Actuals!AA160</f>
        <v>0</v>
      </c>
      <c r="AE78" s="121">
        <f>+Actuals!AB160</f>
        <v>0</v>
      </c>
      <c r="AF78" s="120">
        <f>+Actuals!AC160</f>
        <v>0</v>
      </c>
      <c r="AG78" s="121">
        <f>+Actuals!AD160</f>
        <v>0</v>
      </c>
      <c r="AH78" s="120">
        <f>+Actuals!AE160</f>
        <v>0</v>
      </c>
      <c r="AI78" s="121">
        <f>+Actuals!AF160</f>
        <v>0</v>
      </c>
      <c r="AJ78" s="120">
        <f>+Actuals!AG160</f>
        <v>0</v>
      </c>
      <c r="AK78" s="121">
        <f>+Actuals!AH160</f>
        <v>0</v>
      </c>
      <c r="AL78" s="120">
        <f>+Actuals!AI160</f>
        <v>0</v>
      </c>
      <c r="AM78" s="121">
        <f>+Actuals!AJ160</f>
        <v>0</v>
      </c>
      <c r="AN78" s="120">
        <f>+Actuals!AK160</f>
        <v>0</v>
      </c>
      <c r="AO78" s="121">
        <f>+Actuals!AL160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'TIE-OUT'!AF79+RECLASS!AF79</f>
        <v>0</v>
      </c>
      <c r="G79" s="60">
        <f>'TIE-OUT'!AG79+RECLASS!AG79</f>
        <v>0</v>
      </c>
      <c r="H79" s="120">
        <f>+Actuals!E161</f>
        <v>0</v>
      </c>
      <c r="I79" s="121">
        <f>+Actuals!F161</f>
        <v>0</v>
      </c>
      <c r="J79" s="120">
        <f>+Actuals!G161</f>
        <v>0</v>
      </c>
      <c r="K79" s="121">
        <f>+Actuals!H161</f>
        <v>0</v>
      </c>
      <c r="L79" s="120">
        <f>+Actuals!I161</f>
        <v>0</v>
      </c>
      <c r="M79" s="121">
        <f>+Actuals!J161</f>
        <v>0</v>
      </c>
      <c r="N79" s="120">
        <f>+Actuals!K161</f>
        <v>0</v>
      </c>
      <c r="O79" s="121">
        <f>+Actuals!L161</f>
        <v>0</v>
      </c>
      <c r="P79" s="120">
        <f>+Actuals!M161</f>
        <v>0</v>
      </c>
      <c r="Q79" s="121">
        <f>+Actuals!N161</f>
        <v>0</v>
      </c>
      <c r="R79" s="120">
        <f>+Actuals!O161</f>
        <v>0</v>
      </c>
      <c r="S79" s="121">
        <f>+Actuals!P161</f>
        <v>0</v>
      </c>
      <c r="T79" s="120">
        <f>+Actuals!Q161</f>
        <v>0</v>
      </c>
      <c r="U79" s="121">
        <f>+Actuals!R161</f>
        <v>0</v>
      </c>
      <c r="V79" s="120">
        <f>+Actuals!S161</f>
        <v>0</v>
      </c>
      <c r="W79" s="121">
        <f>+Actuals!T161</f>
        <v>0</v>
      </c>
      <c r="X79" s="120">
        <f>+Actuals!U161</f>
        <v>0</v>
      </c>
      <c r="Y79" s="121">
        <f>+Actuals!V161</f>
        <v>0</v>
      </c>
      <c r="Z79" s="120">
        <f>+Actuals!W161</f>
        <v>0</v>
      </c>
      <c r="AA79" s="121">
        <f>+Actuals!X161</f>
        <v>0</v>
      </c>
      <c r="AB79" s="120">
        <f>+Actuals!Y161</f>
        <v>0</v>
      </c>
      <c r="AC79" s="121">
        <f>+Actuals!Z161</f>
        <v>0</v>
      </c>
      <c r="AD79" s="120">
        <f>+Actuals!AA161</f>
        <v>0</v>
      </c>
      <c r="AE79" s="121">
        <f>+Actuals!AB161</f>
        <v>0</v>
      </c>
      <c r="AF79" s="120">
        <f>+Actuals!AC161</f>
        <v>0</v>
      </c>
      <c r="AG79" s="121">
        <f>+Actuals!AD161</f>
        <v>0</v>
      </c>
      <c r="AH79" s="120">
        <f>+Actuals!AE161</f>
        <v>0</v>
      </c>
      <c r="AI79" s="121">
        <f>+Actuals!AF161</f>
        <v>0</v>
      </c>
      <c r="AJ79" s="120">
        <f>+Actuals!AG161</f>
        <v>0</v>
      </c>
      <c r="AK79" s="121">
        <f>+Actuals!AH161</f>
        <v>0</v>
      </c>
      <c r="AL79" s="120">
        <f>+Actuals!AI161</f>
        <v>0</v>
      </c>
      <c r="AM79" s="121">
        <f>+Actuals!AJ161</f>
        <v>0</v>
      </c>
      <c r="AN79" s="120">
        <f>+Actuals!AK161</f>
        <v>0</v>
      </c>
      <c r="AO79" s="121">
        <f>+Actuals!AL161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'TIE-OUT'!AF80+RECLASS!AF80</f>
        <v>0</v>
      </c>
      <c r="G80" s="60">
        <f>'TIE-OUT'!AG80+RECLASS!AG80</f>
        <v>0</v>
      </c>
      <c r="H80" s="120">
        <f>+Actuals!E162</f>
        <v>0</v>
      </c>
      <c r="I80" s="121">
        <f>+Actuals!F162</f>
        <v>0</v>
      </c>
      <c r="J80" s="120">
        <f>+Actuals!G162</f>
        <v>0</v>
      </c>
      <c r="K80" s="121">
        <f>+Actuals!H162</f>
        <v>0</v>
      </c>
      <c r="L80" s="120">
        <f>+Actuals!I162</f>
        <v>0</v>
      </c>
      <c r="M80" s="121">
        <f>+Actuals!J162</f>
        <v>0</v>
      </c>
      <c r="N80" s="120">
        <f>+Actuals!K162</f>
        <v>0</v>
      </c>
      <c r="O80" s="121">
        <f>+Actuals!L162</f>
        <v>0</v>
      </c>
      <c r="P80" s="120">
        <f>+Actuals!M162</f>
        <v>0</v>
      </c>
      <c r="Q80" s="121">
        <f>+Actuals!N162</f>
        <v>0</v>
      </c>
      <c r="R80" s="120">
        <f>+Actuals!O162</f>
        <v>0</v>
      </c>
      <c r="S80" s="121">
        <f>+Actuals!P162</f>
        <v>0</v>
      </c>
      <c r="T80" s="120">
        <f>+Actuals!Q162</f>
        <v>0</v>
      </c>
      <c r="U80" s="121">
        <f>+Actuals!R162</f>
        <v>0</v>
      </c>
      <c r="V80" s="120">
        <f>+Actuals!S162</f>
        <v>0</v>
      </c>
      <c r="W80" s="121">
        <f>+Actuals!T162</f>
        <v>0</v>
      </c>
      <c r="X80" s="120">
        <f>+Actuals!U162</f>
        <v>0</v>
      </c>
      <c r="Y80" s="121">
        <f>+Actuals!V162</f>
        <v>0</v>
      </c>
      <c r="Z80" s="120">
        <f>+Actuals!W162</f>
        <v>0</v>
      </c>
      <c r="AA80" s="121">
        <f>+Actuals!X162</f>
        <v>0</v>
      </c>
      <c r="AB80" s="120">
        <f>+Actuals!Y162</f>
        <v>0</v>
      </c>
      <c r="AC80" s="121">
        <f>+Actuals!Z162</f>
        <v>0</v>
      </c>
      <c r="AD80" s="120">
        <f>+Actuals!AA162</f>
        <v>0</v>
      </c>
      <c r="AE80" s="121">
        <f>+Actuals!AB162</f>
        <v>0</v>
      </c>
      <c r="AF80" s="120">
        <f>+Actuals!AC162</f>
        <v>0</v>
      </c>
      <c r="AG80" s="121">
        <f>+Actuals!AD162</f>
        <v>0</v>
      </c>
      <c r="AH80" s="120">
        <f>+Actuals!AE162</f>
        <v>0</v>
      </c>
      <c r="AI80" s="121">
        <f>+Actuals!AF162</f>
        <v>0</v>
      </c>
      <c r="AJ80" s="120">
        <f>+Actuals!AG162</f>
        <v>0</v>
      </c>
      <c r="AK80" s="121">
        <f>+Actuals!AH162</f>
        <v>0</v>
      </c>
      <c r="AL80" s="120">
        <f>+Actuals!AI162</f>
        <v>0</v>
      </c>
      <c r="AM80" s="121">
        <f>+Actuals!AJ162</f>
        <v>0</v>
      </c>
      <c r="AN80" s="120">
        <f>+Actuals!AK162</f>
        <v>0</v>
      </c>
      <c r="AO80" s="121">
        <f>+Actuals!AL162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'TIE-OUT'!AF81+RECLASS!AF81</f>
        <v>0</v>
      </c>
      <c r="G81" s="60">
        <f>'TIE-OUT'!AG81+RECLASS!AG81</f>
        <v>0</v>
      </c>
      <c r="H81" s="120">
        <f>+Actuals!E163</f>
        <v>0</v>
      </c>
      <c r="I81" s="121">
        <f>+Actuals!F163</f>
        <v>0</v>
      </c>
      <c r="J81" s="120">
        <f>+Actuals!G163</f>
        <v>0</v>
      </c>
      <c r="K81" s="121">
        <f>+Actuals!H163</f>
        <v>0</v>
      </c>
      <c r="L81" s="120">
        <f>+Actuals!I163</f>
        <v>0</v>
      </c>
      <c r="M81" s="121">
        <f>+Actuals!J163</f>
        <v>0</v>
      </c>
      <c r="N81" s="120">
        <f>+Actuals!K163</f>
        <v>0</v>
      </c>
      <c r="O81" s="121">
        <f>+Actuals!L163</f>
        <v>0</v>
      </c>
      <c r="P81" s="120">
        <f>+Actuals!M163</f>
        <v>0</v>
      </c>
      <c r="Q81" s="121">
        <f>+Actuals!N163</f>
        <v>0</v>
      </c>
      <c r="R81" s="120">
        <f>+Actuals!O163</f>
        <v>0</v>
      </c>
      <c r="S81" s="121">
        <f>+Actuals!P163</f>
        <v>0</v>
      </c>
      <c r="T81" s="120">
        <f>+Actuals!Q163</f>
        <v>0</v>
      </c>
      <c r="U81" s="121">
        <f>+Actuals!R163</f>
        <v>0</v>
      </c>
      <c r="V81" s="120">
        <f>+Actuals!S163</f>
        <v>0</v>
      </c>
      <c r="W81" s="121">
        <f>+Actuals!T163</f>
        <v>0</v>
      </c>
      <c r="X81" s="120">
        <f>+Actuals!U163</f>
        <v>0</v>
      </c>
      <c r="Y81" s="121">
        <f>+Actuals!V163</f>
        <v>0</v>
      </c>
      <c r="Z81" s="120">
        <f>+Actuals!W163</f>
        <v>0</v>
      </c>
      <c r="AA81" s="121">
        <f>+Actuals!X163</f>
        <v>0</v>
      </c>
      <c r="AB81" s="120">
        <f>+Actuals!Y163</f>
        <v>0</v>
      </c>
      <c r="AC81" s="121">
        <f>+Actuals!Z163</f>
        <v>0</v>
      </c>
      <c r="AD81" s="120">
        <f>+Actuals!AA163</f>
        <v>0</v>
      </c>
      <c r="AE81" s="121">
        <f>+Actuals!AB163</f>
        <v>0</v>
      </c>
      <c r="AF81" s="120">
        <f>+Actuals!AC163</f>
        <v>0</v>
      </c>
      <c r="AG81" s="121">
        <f>+Actuals!AD163</f>
        <v>0</v>
      </c>
      <c r="AH81" s="120">
        <f>+Actuals!AE163</f>
        <v>0</v>
      </c>
      <c r="AI81" s="121">
        <f>+Actuals!AF163</f>
        <v>0</v>
      </c>
      <c r="AJ81" s="120">
        <f>+Actuals!AG163</f>
        <v>0</v>
      </c>
      <c r="AK81" s="121">
        <f>+Actuals!AH163</f>
        <v>0</v>
      </c>
      <c r="AL81" s="120">
        <f>+Actuals!AI163</f>
        <v>0</v>
      </c>
      <c r="AM81" s="121">
        <f>+Actuals!AJ163</f>
        <v>0</v>
      </c>
      <c r="AN81" s="120">
        <f>+Actuals!AK163</f>
        <v>0</v>
      </c>
      <c r="AO81" s="121">
        <f>+Actuals!AL163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1824970.804000007</v>
      </c>
      <c r="F82" s="91">
        <f>F16+F24+F29+F36+F43+F45+F47+F49</f>
        <v>0</v>
      </c>
      <c r="G82" s="92">
        <f>SUM(G72:G81)+G16+G24+G29+G36+G43+G45+G47+G49+G51+G56+G61+G66</f>
        <v>9862746.0299999993</v>
      </c>
      <c r="H82" s="91">
        <f>H16+H24+H29+H36+H43+H45+H47+H49</f>
        <v>0</v>
      </c>
      <c r="I82" s="92">
        <f>SUM(I72:I81)+I16+I24+I29+I36+I43+I45+I47+I49+I51+I56+I61+I66</f>
        <v>-1046864.0969999935</v>
      </c>
      <c r="J82" s="91">
        <f>J16+J24+J29+J36+J43+J45+J47+J49</f>
        <v>0</v>
      </c>
      <c r="K82" s="137">
        <f>SUM(K72:K81)+K16+K24+K29+K36+K43+K45+K47+K49+K51+K56+K61+K66</f>
        <v>-12256006.851</v>
      </c>
      <c r="L82" s="91">
        <f>L16+L24+L29+L36+L43+L45+L47+L49</f>
        <v>0</v>
      </c>
      <c r="M82" s="137">
        <f>SUM(M72:M81)+M16+M24+M29+M36+M43+M45+M47+M49+M51+M56+M61+M66</f>
        <v>5369117.1490000002</v>
      </c>
      <c r="N82" s="91">
        <f>N16+N24+N29+N36+N43+N45+N47+N49</f>
        <v>0</v>
      </c>
      <c r="O82" s="92">
        <f>SUM(O72:O81)+O16+O24+O29+O36+O43+O45+O47+O49+O51+O56+O61+O66</f>
        <v>-137699.99700000358</v>
      </c>
      <c r="P82" s="91">
        <f>P16+P24+P29+P36+P43+P45+P47+P49</f>
        <v>0</v>
      </c>
      <c r="Q82" s="92">
        <f>SUM(Q72:Q81)+Q16+Q24+Q29+Q36+Q43+Q45+Q47+Q49+Q51+Q56+Q61+Q66</f>
        <v>33066.900000000096</v>
      </c>
      <c r="R82" s="91">
        <f>R16+R24+R29+R36+R43+R45+R47+R49</f>
        <v>0</v>
      </c>
      <c r="S82" s="92">
        <f>SUM(S72:S81)+S16+S24+S29+S36+S43+S45+S47+S49+S51+S56+S61+S66</f>
        <v>611.66999999999894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O168"/>
  <sheetViews>
    <sheetView zoomScale="75" workbookViewId="0">
      <pane xSplit="3" ySplit="9" topLeftCell="M59" activePane="bottomRight" state="frozen"/>
      <selection activeCell="T9" sqref="T9"/>
      <selection pane="topRight" activeCell="T9" sqref="T9"/>
      <selection pane="bottomLeft" activeCell="T9" sqref="T9"/>
      <selection pane="bottomRight" activeCell="T9" sqref="T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1" width="15.42578125" customWidth="1"/>
    <col min="22" max="41" width="15.42578125" hidden="1" customWidth="1"/>
    <col min="42" max="6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">
        <v>221</v>
      </c>
      <c r="M8" s="27"/>
      <c r="N8" s="26" t="s">
        <v>222</v>
      </c>
      <c r="O8" s="27"/>
      <c r="P8" s="26" t="s">
        <v>223</v>
      </c>
      <c r="Q8" s="27"/>
      <c r="R8" s="26" t="s">
        <v>224</v>
      </c>
      <c r="S8" s="27"/>
      <c r="T8" s="26" t="s">
        <v>225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'TIE-OUT'!Z11+RECLASS!X11</f>
        <v>0</v>
      </c>
      <c r="G11" s="38">
        <f>'TIE-OUT'!AA11+RECLASS!Y11</f>
        <v>0</v>
      </c>
      <c r="H11" s="60"/>
      <c r="I11" s="38"/>
      <c r="J11" s="60"/>
      <c r="K11" s="213">
        <v>0</v>
      </c>
      <c r="L11" s="60"/>
      <c r="M11" s="213">
        <v>0</v>
      </c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'TIE-OUT'!Z12+RECLASS!X12</f>
        <v>0</v>
      </c>
      <c r="G12" s="38">
        <f>'TIE-OUT'!AA12+RECLASS!Y12</f>
        <v>0</v>
      </c>
      <c r="H12" s="60"/>
      <c r="I12" s="38"/>
      <c r="J12" s="60"/>
      <c r="K12" s="213"/>
      <c r="L12" s="60"/>
      <c r="M12" s="213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</row>
    <row r="13" spans="1:41" x14ac:dyDescent="0.2">
      <c r="A13" s="9">
        <v>3</v>
      </c>
      <c r="B13" s="7"/>
      <c r="C13" s="18" t="s">
        <v>205</v>
      </c>
      <c r="D13" s="60">
        <f t="shared" si="0"/>
        <v>0</v>
      </c>
      <c r="E13" s="38">
        <f t="shared" si="0"/>
        <v>-25485719</v>
      </c>
      <c r="F13" s="60">
        <f>'TIE-OUT'!Z13+RECLASS!X13</f>
        <v>0</v>
      </c>
      <c r="G13" s="38">
        <f>'TIE-OUT'!AA13+RECLASS!Y13</f>
        <v>0</v>
      </c>
      <c r="H13" s="60"/>
      <c r="I13" s="38">
        <v>-25325071</v>
      </c>
      <c r="J13" s="60"/>
      <c r="K13" s="213">
        <v>-172045</v>
      </c>
      <c r="L13" s="60"/>
      <c r="M13" s="213">
        <v>11397</v>
      </c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  <c r="AL13" s="60"/>
      <c r="AM13" s="38"/>
      <c r="AN13" s="60"/>
      <c r="AO13" s="38"/>
    </row>
    <row r="14" spans="1:41" x14ac:dyDescent="0.2">
      <c r="A14" s="9">
        <v>4</v>
      </c>
      <c r="B14" s="7"/>
      <c r="C14" s="18" t="s">
        <v>47</v>
      </c>
      <c r="D14" s="60">
        <f t="shared" si="0"/>
        <v>0</v>
      </c>
      <c r="E14" s="38">
        <f t="shared" si="0"/>
        <v>0</v>
      </c>
      <c r="F14" s="60">
        <f>'TIE-OUT'!Z14+RECLASS!X14</f>
        <v>0</v>
      </c>
      <c r="G14" s="38">
        <f>'TIE-OUT'!AA14+RECLASS!Y14</f>
        <v>0</v>
      </c>
      <c r="H14" s="60"/>
      <c r="I14" s="38"/>
      <c r="J14" s="60"/>
      <c r="K14" s="213"/>
      <c r="L14" s="60"/>
      <c r="M14" s="213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'TIE-OUT'!Z15+RECLASS!X15</f>
        <v>0</v>
      </c>
      <c r="G15" s="82">
        <f>'TIE-OUT'!AA15+RECLASS!Y15</f>
        <v>0</v>
      </c>
      <c r="H15" s="60"/>
      <c r="I15" s="38"/>
      <c r="J15" s="60"/>
      <c r="K15" s="213"/>
      <c r="L15" s="60"/>
      <c r="M15" s="213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</row>
    <row r="16" spans="1:41" x14ac:dyDescent="0.2">
      <c r="A16" s="9"/>
      <c r="B16" s="7" t="s">
        <v>30</v>
      </c>
      <c r="C16" s="6"/>
      <c r="D16" s="61">
        <f t="shared" ref="D16:AO16" si="1">SUM(D11:D15)</f>
        <v>0</v>
      </c>
      <c r="E16" s="39">
        <f t="shared" si="1"/>
        <v>-25485719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-25325071</v>
      </c>
      <c r="J16" s="61">
        <f t="shared" si="1"/>
        <v>0</v>
      </c>
      <c r="K16" s="214">
        <f t="shared" si="1"/>
        <v>-172045</v>
      </c>
      <c r="L16" s="61">
        <f>SUM(L11:L15)</f>
        <v>0</v>
      </c>
      <c r="M16" s="214">
        <f>SUM(M11:M15)</f>
        <v>11397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213"/>
      <c r="L17" s="60"/>
      <c r="M17" s="213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213"/>
      <c r="L18" s="60"/>
      <c r="M18" s="213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0</v>
      </c>
      <c r="E19" s="38">
        <f t="shared" si="2"/>
        <v>0</v>
      </c>
      <c r="F19" s="64">
        <f>'TIE-OUT'!Z19+RECLASS!X19</f>
        <v>0</v>
      </c>
      <c r="G19" s="68">
        <f>'TIE-OUT'!AA19+RECLASS!Y19</f>
        <v>0</v>
      </c>
      <c r="H19" s="60"/>
      <c r="I19" s="38"/>
      <c r="J19" s="60"/>
      <c r="K19" s="213"/>
      <c r="L19" s="60"/>
      <c r="M19" s="213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0</v>
      </c>
      <c r="F20" s="60">
        <f>'TIE-OUT'!Z20+RECLASS!X20</f>
        <v>0</v>
      </c>
      <c r="G20" s="38">
        <f>'TIE-OUT'!AA20+RECLASS!Y20</f>
        <v>0</v>
      </c>
      <c r="H20" s="60"/>
      <c r="I20" s="38"/>
      <c r="J20" s="60"/>
      <c r="K20" s="213"/>
      <c r="L20" s="60"/>
      <c r="M20" s="213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'TIE-OUT'!Z21+RECLASS!X21</f>
        <v>0</v>
      </c>
      <c r="G21" s="38">
        <f>'TIE-OUT'!AA21+RECLASS!Y21</f>
        <v>0</v>
      </c>
      <c r="H21" s="60"/>
      <c r="I21" s="38"/>
      <c r="J21" s="60"/>
      <c r="K21" s="213"/>
      <c r="L21" s="60"/>
      <c r="M21" s="213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'TIE-OUT'!Z22+RECLASS!X22</f>
        <v>0</v>
      </c>
      <c r="G22" s="38">
        <f>'TIE-OUT'!AA22+RECLASS!Y22</f>
        <v>0</v>
      </c>
      <c r="H22" s="60"/>
      <c r="I22" s="38"/>
      <c r="J22" s="60"/>
      <c r="K22" s="213"/>
      <c r="L22" s="60"/>
      <c r="M22" s="213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'TIE-OUT'!Z23+RECLASS!X23</f>
        <v>0</v>
      </c>
      <c r="G23" s="82">
        <f>'TIE-OUT'!AA23+RECLASS!Y23</f>
        <v>0</v>
      </c>
      <c r="H23" s="60"/>
      <c r="I23" s="38"/>
      <c r="J23" s="60"/>
      <c r="K23" s="213"/>
      <c r="L23" s="60"/>
      <c r="M23" s="213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</row>
    <row r="24" spans="1:41" x14ac:dyDescent="0.2">
      <c r="A24" s="9"/>
      <c r="B24" s="7" t="s">
        <v>33</v>
      </c>
      <c r="C24" s="6"/>
      <c r="D24" s="61">
        <f t="shared" ref="D24:AO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  <c r="J24" s="61">
        <f t="shared" si="3"/>
        <v>0</v>
      </c>
      <c r="K24" s="214">
        <f t="shared" si="3"/>
        <v>0</v>
      </c>
      <c r="L24" s="61">
        <f>SUM(L19:L23)</f>
        <v>0</v>
      </c>
      <c r="M24" s="214">
        <f>SUM(M19:M23)</f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213"/>
      <c r="L25" s="60"/>
      <c r="M25" s="213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213"/>
      <c r="L26" s="60"/>
      <c r="M26" s="213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'TIE-OUT'!Z27+RECLASS!X27</f>
        <v>0</v>
      </c>
      <c r="G27" s="68">
        <f>'TIE-OUT'!AA27+RECLASS!Y27</f>
        <v>0</v>
      </c>
      <c r="H27" s="60"/>
      <c r="I27" s="38"/>
      <c r="J27" s="60"/>
      <c r="K27" s="213"/>
      <c r="L27" s="60"/>
      <c r="M27" s="213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'TIE-OUT'!Z28+RECLASS!X28</f>
        <v>0</v>
      </c>
      <c r="G28" s="82">
        <f>'TIE-OUT'!AA28+RECLASS!Y28</f>
        <v>0</v>
      </c>
      <c r="H28" s="60"/>
      <c r="I28" s="38"/>
      <c r="J28" s="60"/>
      <c r="K28" s="213"/>
      <c r="L28" s="60"/>
      <c r="M28" s="213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>SUM(J27:J28)</f>
        <v>0</v>
      </c>
      <c r="K29" s="214">
        <f>SUM(K27:K28)</f>
        <v>0</v>
      </c>
      <c r="L29" s="61">
        <f>SUM(L27:L28)</f>
        <v>0</v>
      </c>
      <c r="M29" s="214">
        <f>SUM(M27:M28)</f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213"/>
      <c r="L30" s="60"/>
      <c r="M30" s="213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213"/>
      <c r="L31" s="60"/>
      <c r="M31" s="213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'TIE-OUT'!Z32+RECLASS!X32</f>
        <v>0</v>
      </c>
      <c r="G32" s="68">
        <f>'TIE-OUT'!AA32+RECLASS!Y32</f>
        <v>0</v>
      </c>
      <c r="H32" s="60"/>
      <c r="I32" s="38"/>
      <c r="J32" s="60"/>
      <c r="K32" s="213"/>
      <c r="L32" s="60"/>
      <c r="M32" s="213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'TIE-OUT'!Z33+RECLASS!X33</f>
        <v>0</v>
      </c>
      <c r="G33" s="38">
        <f>'TIE-OUT'!AA33+RECLASS!Y33</f>
        <v>0</v>
      </c>
      <c r="H33" s="60"/>
      <c r="I33" s="38"/>
      <c r="J33" s="60"/>
      <c r="K33" s="213"/>
      <c r="L33" s="60"/>
      <c r="M33" s="213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'TIE-OUT'!Z34+RECLASS!X34</f>
        <v>0</v>
      </c>
      <c r="G34" s="38">
        <f>'TIE-OUT'!AA34+RECLASS!Y34</f>
        <v>0</v>
      </c>
      <c r="H34" s="60"/>
      <c r="I34" s="38"/>
      <c r="J34" s="60"/>
      <c r="K34" s="213"/>
      <c r="L34" s="60"/>
      <c r="M34" s="213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'TIE-OUT'!Z35+RECLASS!X35</f>
        <v>0</v>
      </c>
      <c r="G35" s="82">
        <f>'TIE-OUT'!AA35+RECLASS!Y35</f>
        <v>0</v>
      </c>
      <c r="H35" s="60"/>
      <c r="I35" s="38"/>
      <c r="J35" s="60"/>
      <c r="K35" s="213"/>
      <c r="L35" s="60"/>
      <c r="M35" s="213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214">
        <f t="shared" si="6"/>
        <v>0</v>
      </c>
      <c r="L36" s="61">
        <f>SUM(L32:L35)</f>
        <v>0</v>
      </c>
      <c r="M36" s="214">
        <f>SUM(M32:M35)</f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213"/>
      <c r="L37" s="60"/>
      <c r="M37" s="213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213"/>
      <c r="L38" s="60"/>
      <c r="M38" s="213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'TIE-OUT'!Z39+RECLASS!X39</f>
        <v>0</v>
      </c>
      <c r="G39" s="68">
        <f>'TIE-OUT'!AA39+RECLASS!Y39</f>
        <v>0</v>
      </c>
      <c r="H39" s="60"/>
      <c r="I39" s="38"/>
      <c r="J39" s="60"/>
      <c r="K39" s="213"/>
      <c r="L39" s="60"/>
      <c r="M39" s="213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'TIE-OUT'!Z40+RECLASS!X40</f>
        <v>0</v>
      </c>
      <c r="G40" s="38">
        <f>'TIE-OUT'!AA40+RECLASS!Y40</f>
        <v>0</v>
      </c>
      <c r="H40" s="60"/>
      <c r="I40" s="38"/>
      <c r="J40" s="60"/>
      <c r="K40" s="213"/>
      <c r="L40" s="60"/>
      <c r="M40" s="213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'TIE-OUT'!Z41+RECLASS!X41</f>
        <v>0</v>
      </c>
      <c r="G41" s="82">
        <f>'TIE-OUT'!AA41+RECLASS!Y41</f>
        <v>0</v>
      </c>
      <c r="H41" s="60"/>
      <c r="I41" s="38">
        <f>561186</f>
        <v>561186</v>
      </c>
      <c r="J41" s="60"/>
      <c r="K41" s="213">
        <v>-561186</v>
      </c>
      <c r="L41" s="60"/>
      <c r="M41" s="213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  <c r="AN41" s="60"/>
      <c r="AO41" s="38"/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561186</v>
      </c>
      <c r="J42" s="61">
        <f t="shared" si="8"/>
        <v>0</v>
      </c>
      <c r="K42" s="214">
        <f t="shared" si="8"/>
        <v>-561186</v>
      </c>
      <c r="L42" s="61">
        <f>SUM(L40:L41)</f>
        <v>0</v>
      </c>
      <c r="M42" s="214">
        <f>SUM(M40:M41)</f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561186</v>
      </c>
      <c r="J43" s="61">
        <f t="shared" si="9"/>
        <v>0</v>
      </c>
      <c r="K43" s="214">
        <f t="shared" si="9"/>
        <v>-561186</v>
      </c>
      <c r="L43" s="61">
        <f>L42+L39</f>
        <v>0</v>
      </c>
      <c r="M43" s="214">
        <f>M42+M39</f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213"/>
      <c r="L44" s="60"/>
      <c r="M44" s="213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'TIE-OUT'!Z45+RECLASS!X45</f>
        <v>0</v>
      </c>
      <c r="G45" s="68">
        <f>'TIE-OUT'!AA45+RECLASS!Y45</f>
        <v>0</v>
      </c>
      <c r="H45" s="60"/>
      <c r="I45" s="38"/>
      <c r="J45" s="60"/>
      <c r="K45" s="213"/>
      <c r="L45" s="60"/>
      <c r="M45" s="213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213"/>
      <c r="L46" s="60"/>
      <c r="M46" s="213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'TIE-OUT'!Z47+RECLASS!X47</f>
        <v>0</v>
      </c>
      <c r="G47" s="38">
        <f>'TIE-OUT'!AA47+RECLASS!Y47</f>
        <v>0</v>
      </c>
      <c r="H47" s="60"/>
      <c r="I47" s="38"/>
      <c r="J47" s="60"/>
      <c r="K47" s="213"/>
      <c r="L47" s="60"/>
      <c r="M47" s="213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213"/>
      <c r="L48" s="60"/>
      <c r="M48" s="213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'TIE-OUT'!Z49+RECLASS!X49</f>
        <v>0</v>
      </c>
      <c r="G49" s="38">
        <f>'TIE-OUT'!AA49+RECLASS!Y49</f>
        <v>0</v>
      </c>
      <c r="H49" s="60"/>
      <c r="I49" s="38"/>
      <c r="J49" s="60">
        <v>0</v>
      </c>
      <c r="K49" s="213">
        <v>0</v>
      </c>
      <c r="L49" s="60">
        <v>0</v>
      </c>
      <c r="M49" s="213">
        <v>0</v>
      </c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  <c r="AH49" s="60"/>
      <c r="AI49" s="38"/>
      <c r="AJ49" s="60"/>
      <c r="AK49" s="38"/>
      <c r="AL49" s="60"/>
      <c r="AM49" s="38"/>
      <c r="AN49" s="60"/>
      <c r="AO49" s="38"/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213"/>
      <c r="L50" s="60"/>
      <c r="M50" s="213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-258666</v>
      </c>
      <c r="F51" s="60">
        <f>'TIE-OUT'!Z51+RECLASS!X51</f>
        <v>0</v>
      </c>
      <c r="G51" s="38">
        <f>'TIE-OUT'!AA51+RECLASS!Y51</f>
        <v>0</v>
      </c>
      <c r="H51" s="60"/>
      <c r="I51" s="38"/>
      <c r="J51" s="60">
        <v>0</v>
      </c>
      <c r="K51" s="213">
        <v>0</v>
      </c>
      <c r="L51" s="60">
        <v>0</v>
      </c>
      <c r="M51" s="213">
        <f>-13-832</f>
        <v>-845</v>
      </c>
      <c r="N51" s="60"/>
      <c r="O51" s="38"/>
      <c r="P51" s="60"/>
      <c r="Q51" s="38"/>
      <c r="R51" s="60"/>
      <c r="S51" s="38">
        <v>-257821</v>
      </c>
      <c r="T51" s="60"/>
      <c r="U51" s="38"/>
      <c r="V51" s="60"/>
      <c r="W51" s="38"/>
      <c r="X51" s="60"/>
      <c r="Y51" s="38"/>
      <c r="Z51" s="60"/>
      <c r="AA51" s="38"/>
      <c r="AB51" s="60"/>
      <c r="AC51" s="38"/>
      <c r="AD51" s="60"/>
      <c r="AE51" s="38"/>
      <c r="AF51" s="60"/>
      <c r="AG51" s="38"/>
      <c r="AH51" s="60"/>
      <c r="AI51" s="38"/>
      <c r="AJ51" s="60"/>
      <c r="AK51" s="38"/>
      <c r="AL51" s="60"/>
      <c r="AM51" s="38"/>
      <c r="AN51" s="60"/>
      <c r="AO51" s="38"/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213"/>
      <c r="L52" s="60"/>
      <c r="M52" s="213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213"/>
      <c r="L53" s="60"/>
      <c r="M53" s="213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'TIE-OUT'!Z54+RECLASS!X54</f>
        <v>0</v>
      </c>
      <c r="G54" s="68">
        <f>'TIE-OUT'!AA54+RECLASS!Y54</f>
        <v>0</v>
      </c>
      <c r="H54" s="60"/>
      <c r="I54" s="38"/>
      <c r="J54" s="60"/>
      <c r="K54" s="213"/>
      <c r="L54" s="60"/>
      <c r="M54" s="213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'TIE-OUT'!Z55+RECLASS!X55</f>
        <v>0</v>
      </c>
      <c r="G55" s="82">
        <f>'TIE-OUT'!AA55+RECLASS!Y55</f>
        <v>0</v>
      </c>
      <c r="H55" s="60"/>
      <c r="I55" s="38"/>
      <c r="J55" s="60"/>
      <c r="K55" s="213"/>
      <c r="L55" s="60"/>
      <c r="M55" s="213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>SUM(J54:J55)</f>
        <v>0</v>
      </c>
      <c r="K56" s="214">
        <f>SUM(K54:K55)</f>
        <v>0</v>
      </c>
      <c r="L56" s="61">
        <f>SUM(L54:L55)</f>
        <v>0</v>
      </c>
      <c r="M56" s="214">
        <f>SUM(M54:M55)</f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213"/>
      <c r="L57" s="60"/>
      <c r="M57" s="213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213"/>
      <c r="L58" s="60"/>
      <c r="M58" s="213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'TIE-OUT'!Z59+RECLASS!X59</f>
        <v>0</v>
      </c>
      <c r="G59" s="68">
        <f>'TIE-OUT'!AA59+RECLASS!Y59</f>
        <v>0</v>
      </c>
      <c r="H59" s="60"/>
      <c r="I59" s="38"/>
      <c r="J59" s="60"/>
      <c r="K59" s="213"/>
      <c r="L59" s="60"/>
      <c r="M59" s="213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</row>
    <row r="60" spans="1:41" x14ac:dyDescent="0.2">
      <c r="A60" s="9">
        <v>27</v>
      </c>
      <c r="B60" s="11"/>
      <c r="C60" s="18" t="s">
        <v>206</v>
      </c>
      <c r="D60" s="60">
        <f>SUM(F60,H60,J60,L60,N60,P60,R60,T60,V60,X60,Z60,AB60,AD60)</f>
        <v>0</v>
      </c>
      <c r="E60" s="38">
        <f>SUM(G60,I60,K60,M60,O60,Q60,S60,U60,W60,Y60,AA60,AC60,AE60)</f>
        <v>496833</v>
      </c>
      <c r="F60" s="81">
        <f>'TIE-OUT'!Z60+RECLASS!X60</f>
        <v>0</v>
      </c>
      <c r="G60" s="82">
        <f>'TIE-OUT'!AA60+RECLASS!Y60</f>
        <v>0</v>
      </c>
      <c r="H60" s="60"/>
      <c r="I60" s="38">
        <v>0</v>
      </c>
      <c r="J60" s="60"/>
      <c r="K60" s="215">
        <v>496833</v>
      </c>
      <c r="L60" s="60"/>
      <c r="M60" s="215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496833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>SUM(J59:J60)</f>
        <v>0</v>
      </c>
      <c r="K61" s="214">
        <f>SUM(K59:K60)</f>
        <v>496833</v>
      </c>
      <c r="L61" s="61">
        <f>SUM(L59:L60)</f>
        <v>0</v>
      </c>
      <c r="M61" s="214">
        <f>SUM(M59:M60)</f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213"/>
      <c r="L62" s="60"/>
      <c r="M62" s="213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213"/>
      <c r="L63" s="60"/>
      <c r="M63" s="213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'TIE-OUT'!Z64+RECLASS!X64</f>
        <v>0</v>
      </c>
      <c r="G64" s="68">
        <f>'TIE-OUT'!AA64+RECLASS!Y64</f>
        <v>0</v>
      </c>
      <c r="H64" s="60"/>
      <c r="I64" s="38"/>
      <c r="J64" s="60"/>
      <c r="K64" s="213"/>
      <c r="L64" s="60"/>
      <c r="M64" s="213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'TIE-OUT'!Z65+RECLASS!X65</f>
        <v>0</v>
      </c>
      <c r="G65" s="82">
        <f>'TIE-OUT'!AA65+RECLASS!Y65</f>
        <v>0</v>
      </c>
      <c r="H65" s="60"/>
      <c r="I65" s="38"/>
      <c r="J65" s="60"/>
      <c r="K65" s="213"/>
      <c r="L65" s="60"/>
      <c r="M65" s="213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>SUM(J64:J65)</f>
        <v>0</v>
      </c>
      <c r="K66" s="214">
        <f>SUM(K64:K65)</f>
        <v>0</v>
      </c>
      <c r="L66" s="61">
        <f>SUM(L64:L65)</f>
        <v>0</v>
      </c>
      <c r="M66" s="214">
        <f>SUM(M64:M65)</f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213"/>
      <c r="L67" s="60"/>
      <c r="M67" s="213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213"/>
      <c r="L68" s="60"/>
      <c r="M68" s="213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213"/>
      <c r="L69" s="60"/>
      <c r="M69" s="213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207</v>
      </c>
      <c r="D70" s="60">
        <f>SUM(F70,H70,J70,L70,N70,P70,R70,T70,V70,X70,Z70,AB70,AD70)</f>
        <v>0</v>
      </c>
      <c r="E70" s="38">
        <f>SUM(G70,I70,K70,M70,O70,Q70,S70,U70,W70,Y70,AA70,AC70,AE70)</f>
        <v>116592294</v>
      </c>
      <c r="F70" s="64">
        <f>'TIE-OUT'!Z70+RECLASS!X70</f>
        <v>0</v>
      </c>
      <c r="G70" s="68">
        <f>'TIE-OUT'!AA70+RECLASS!Y70</f>
        <v>98380002</v>
      </c>
      <c r="H70" s="60"/>
      <c r="I70" s="38">
        <f>19545008+433044</f>
        <v>19978052</v>
      </c>
      <c r="J70" s="60"/>
      <c r="K70" s="215">
        <v>-909291</v>
      </c>
      <c r="L70" s="60"/>
      <c r="M70" s="215">
        <v>-423425</v>
      </c>
      <c r="N70" s="60"/>
      <c r="O70" s="139">
        <v>-433044</v>
      </c>
      <c r="P70" s="60"/>
      <c r="Q70" s="38">
        <v>0</v>
      </c>
      <c r="R70" s="60"/>
      <c r="S70" s="38">
        <v>0</v>
      </c>
      <c r="T70" s="60"/>
      <c r="U70" s="38">
        <v>0</v>
      </c>
      <c r="V70" s="60"/>
      <c r="W70" s="38">
        <v>0</v>
      </c>
      <c r="X70" s="60"/>
      <c r="Y70" s="38">
        <v>0</v>
      </c>
      <c r="Z70" s="60"/>
      <c r="AA70" s="38">
        <v>0</v>
      </c>
      <c r="AB70" s="60"/>
      <c r="AC70" s="38">
        <v>0</v>
      </c>
      <c r="AD70" s="60"/>
      <c r="AE70" s="38">
        <v>0</v>
      </c>
      <c r="AF70" s="60"/>
      <c r="AG70" s="38">
        <v>0</v>
      </c>
      <c r="AH70" s="60"/>
      <c r="AI70" s="38">
        <v>0</v>
      </c>
      <c r="AJ70" s="60"/>
      <c r="AK70" s="38">
        <v>0</v>
      </c>
      <c r="AL70" s="60"/>
      <c r="AM70" s="38">
        <v>0</v>
      </c>
      <c r="AN70" s="60"/>
      <c r="AO70" s="38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-91335240.049999997</v>
      </c>
      <c r="F71" s="81">
        <f>'TIE-OUT'!Z71+RECLASS!X71</f>
        <v>0</v>
      </c>
      <c r="G71" s="82">
        <f>'TIE-OUT'!AA71+RECLASS!Y71</f>
        <v>-91335240.049999997</v>
      </c>
      <c r="H71" s="60"/>
      <c r="I71" s="38"/>
      <c r="J71" s="60"/>
      <c r="K71" s="213"/>
      <c r="L71" s="60"/>
      <c r="M71" s="213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25257053.950000003</v>
      </c>
      <c r="F72" s="61">
        <f t="shared" si="13"/>
        <v>0</v>
      </c>
      <c r="G72" s="39">
        <f t="shared" si="13"/>
        <v>7044761.950000003</v>
      </c>
      <c r="H72" s="61">
        <f t="shared" si="13"/>
        <v>0</v>
      </c>
      <c r="I72" s="39">
        <f t="shared" si="13"/>
        <v>19978052</v>
      </c>
      <c r="J72" s="61">
        <f t="shared" si="13"/>
        <v>0</v>
      </c>
      <c r="K72" s="214">
        <f t="shared" si="13"/>
        <v>-909291</v>
      </c>
      <c r="L72" s="61">
        <f>SUM(L70:L71)</f>
        <v>0</v>
      </c>
      <c r="M72" s="214">
        <f>SUM(M70:M71)</f>
        <v>-423425</v>
      </c>
      <c r="N72" s="61">
        <f t="shared" si="13"/>
        <v>0</v>
      </c>
      <c r="O72" s="39">
        <f t="shared" si="13"/>
        <v>-433044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131</v>
      </c>
      <c r="D73" s="60">
        <f t="shared" ref="D73:E81" si="14">SUM(F73,H73,J73,L73,N73,P73,R73,T73,V73,X73,Z73,AB73,AD73)</f>
        <v>0</v>
      </c>
      <c r="E73" s="38">
        <f t="shared" si="14"/>
        <v>-909291</v>
      </c>
      <c r="F73" s="60">
        <f>'TIE-OUT'!Z73+RECLASS!X73</f>
        <v>0</v>
      </c>
      <c r="G73" s="60">
        <f>'TIE-OUT'!AA73+RECLASS!Y73</f>
        <v>-909291</v>
      </c>
      <c r="H73" s="60"/>
      <c r="I73" s="38"/>
      <c r="J73" s="60"/>
      <c r="K73" s="213">
        <v>0</v>
      </c>
      <c r="L73" s="60"/>
      <c r="M73" s="213">
        <v>0</v>
      </c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4337687.4800000004</v>
      </c>
      <c r="F74" s="60">
        <f>'TIE-OUT'!Z74+RECLASS!X74</f>
        <v>0</v>
      </c>
      <c r="G74" s="60">
        <f>'TIE-OUT'!AA74+RECLASS!Y74</f>
        <v>4339005</v>
      </c>
      <c r="H74" s="60"/>
      <c r="I74" s="38"/>
      <c r="J74" s="60"/>
      <c r="K74" s="139">
        <v>0</v>
      </c>
      <c r="L74" s="60"/>
      <c r="M74" s="139">
        <v>-1317.52</v>
      </c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'TIE-OUT'!Z75+RECLASS!X75</f>
        <v>0</v>
      </c>
      <c r="G75" s="60">
        <f>'TIE-OUT'!AA75+RECLASS!Y75</f>
        <v>0</v>
      </c>
      <c r="H75" s="60"/>
      <c r="I75" s="38"/>
      <c r="J75" s="60"/>
      <c r="K75" s="213"/>
      <c r="L75" s="60"/>
      <c r="M75" s="213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-2158</v>
      </c>
      <c r="F76" s="60">
        <f>'TIE-OUT'!Z76+RECLASS!X76</f>
        <v>0</v>
      </c>
      <c r="G76" s="60">
        <f>'TIE-OUT'!AA76+RECLASS!Y76</f>
        <v>-2158</v>
      </c>
      <c r="H76" s="60"/>
      <c r="I76" s="38"/>
      <c r="J76" s="60"/>
      <c r="K76" s="213"/>
      <c r="L76" s="60"/>
      <c r="M76" s="213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-376583</v>
      </c>
      <c r="F77" s="60">
        <f>'TIE-OUT'!Z77+RECLASS!X77</f>
        <v>0</v>
      </c>
      <c r="G77" s="60">
        <f>'TIE-OUT'!AA77+RECLASS!Y77</f>
        <v>0</v>
      </c>
      <c r="H77" s="60"/>
      <c r="I77" s="38"/>
      <c r="J77" s="60"/>
      <c r="K77" s="213">
        <v>0</v>
      </c>
      <c r="L77" s="60"/>
      <c r="M77" s="213">
        <v>-376583</v>
      </c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</row>
    <row r="78" spans="1:41" x14ac:dyDescent="0.2">
      <c r="A78" s="9">
        <v>37</v>
      </c>
      <c r="B78" s="3"/>
      <c r="C78" s="10" t="s">
        <v>208</v>
      </c>
      <c r="D78" s="60">
        <f t="shared" si="14"/>
        <v>0</v>
      </c>
      <c r="E78" s="38">
        <f t="shared" si="14"/>
        <v>0</v>
      </c>
      <c r="F78" s="60">
        <f>'TIE-OUT'!Z78+RECLASS!X78</f>
        <v>0</v>
      </c>
      <c r="G78" s="60">
        <f>'TIE-OUT'!AA78+RECLASS!Y78</f>
        <v>0</v>
      </c>
      <c r="H78" s="60"/>
      <c r="I78" s="38"/>
      <c r="J78" s="60"/>
      <c r="K78" s="213"/>
      <c r="L78" s="60"/>
      <c r="M78" s="213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</row>
    <row r="79" spans="1:41" x14ac:dyDescent="0.2">
      <c r="A79" s="9">
        <v>38</v>
      </c>
      <c r="B79" s="3"/>
      <c r="C79" s="10" t="s">
        <v>209</v>
      </c>
      <c r="D79" s="60">
        <f t="shared" si="14"/>
        <v>0</v>
      </c>
      <c r="E79" s="38">
        <f t="shared" si="14"/>
        <v>-89995</v>
      </c>
      <c r="F79" s="60">
        <f>'TIE-OUT'!Z79+RECLASS!X79</f>
        <v>0</v>
      </c>
      <c r="G79" s="60">
        <f>'TIE-OUT'!AA79+RECLASS!Y79</f>
        <v>0</v>
      </c>
      <c r="H79" s="60"/>
      <c r="I79" s="38"/>
      <c r="J79" s="60"/>
      <c r="K79" s="213">
        <v>0</v>
      </c>
      <c r="L79" s="60"/>
      <c r="M79" s="213">
        <v>-89995</v>
      </c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</row>
    <row r="80" spans="1:41" x14ac:dyDescent="0.2">
      <c r="A80" s="9">
        <v>39</v>
      </c>
      <c r="B80" s="3"/>
      <c r="C80" s="10" t="s">
        <v>210</v>
      </c>
      <c r="D80" s="60">
        <f t="shared" si="14"/>
        <v>0</v>
      </c>
      <c r="E80" s="38">
        <f t="shared" si="14"/>
        <v>0</v>
      </c>
      <c r="F80" s="60">
        <f>'TIE-OUT'!Z80+RECLASS!X80</f>
        <v>0</v>
      </c>
      <c r="G80" s="60">
        <f>'TIE-OUT'!AA80+RECLASS!Y80</f>
        <v>0</v>
      </c>
      <c r="H80" s="60"/>
      <c r="I80" s="38"/>
      <c r="J80" s="60"/>
      <c r="K80" s="213">
        <v>0</v>
      </c>
      <c r="L80" s="60"/>
      <c r="M80" s="213">
        <v>0</v>
      </c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'TIE-OUT'!Z81+RECLASS!X81</f>
        <v>0</v>
      </c>
      <c r="G81" s="60">
        <f>'TIE-OUT'!AA81+RECLASS!Y81</f>
        <v>0</v>
      </c>
      <c r="H81" s="60"/>
      <c r="I81" s="139">
        <v>0</v>
      </c>
      <c r="J81" s="60"/>
      <c r="K81" s="139">
        <v>0</v>
      </c>
      <c r="L81" s="60"/>
      <c r="M81" s="139">
        <v>0</v>
      </c>
      <c r="N81" s="60"/>
      <c r="O81" s="139">
        <v>0</v>
      </c>
      <c r="P81" s="60"/>
      <c r="Q81" s="139">
        <v>0</v>
      </c>
      <c r="R81" s="60"/>
      <c r="S81" s="139">
        <v>0</v>
      </c>
      <c r="T81" s="60"/>
      <c r="U81" s="139">
        <v>0</v>
      </c>
      <c r="V81" s="60"/>
      <c r="W81" s="139">
        <v>0</v>
      </c>
      <c r="X81" s="60"/>
      <c r="Y81" s="139">
        <v>0</v>
      </c>
      <c r="Z81" s="60"/>
      <c r="AA81" s="139">
        <v>0</v>
      </c>
      <c r="AB81" s="60"/>
      <c r="AC81" s="139">
        <v>0</v>
      </c>
      <c r="AD81" s="60"/>
      <c r="AE81" s="139">
        <v>0</v>
      </c>
      <c r="AF81" s="60"/>
      <c r="AG81" s="139">
        <v>0</v>
      </c>
      <c r="AH81" s="60"/>
      <c r="AI81" s="139">
        <v>0</v>
      </c>
      <c r="AJ81" s="60"/>
      <c r="AK81" s="139">
        <v>0</v>
      </c>
      <c r="AL81" s="60"/>
      <c r="AM81" s="139">
        <v>0</v>
      </c>
      <c r="AN81" s="60"/>
      <c r="AO81" s="139"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2969162.4300000034</v>
      </c>
      <c r="F82" s="91">
        <f>F16+F24+F29+F36+F43+F45+F47+F49</f>
        <v>0</v>
      </c>
      <c r="G82" s="92">
        <f>SUM(G72:G81)+G16+G24+G29+G36+G43+G45+G47+G49+G51+G56+G61+G66</f>
        <v>10472317.950000003</v>
      </c>
      <c r="H82" s="91">
        <f>H16+H24+H29+H36+H43+H45+H47+H49</f>
        <v>0</v>
      </c>
      <c r="I82" s="140">
        <f>SUM(I72:I81)+I16+I24+I29+I36+I43+I45+I47+I49+I51+I56+I61+I66</f>
        <v>-4785833</v>
      </c>
      <c r="J82" s="91">
        <f>J16+J24+J29+J36+J43+J45+J47+J49</f>
        <v>0</v>
      </c>
      <c r="K82" s="140">
        <f>SUM(K72:K81)+K16+K24+K29+K36+K43+K45+K47+K49+K51+K56+K61+K66</f>
        <v>-1145689</v>
      </c>
      <c r="L82" s="91">
        <f>L16+L24+L29+L36+L43+L45+L47+L49</f>
        <v>0</v>
      </c>
      <c r="M82" s="140">
        <f>SUM(M72:M81)+M16+M24+M29+M36+M43+M45+M47+M49+M51+M56+M61+M66</f>
        <v>-880768.52</v>
      </c>
      <c r="N82" s="91">
        <f>N16+N24+N29+N36+N43+N45+N47+N49</f>
        <v>0</v>
      </c>
      <c r="O82" s="92">
        <f>SUM(O72:O81)+O16+O24+O29+O36+O43+O45+O47+O49+O51+O56+O61+O66</f>
        <v>-433044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-257821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E84" s="31">
        <f>+E72+E12-G12</f>
        <v>25257053.950000003</v>
      </c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8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Y187"/>
  <sheetViews>
    <sheetView zoomScale="75" workbookViewId="0">
      <pane xSplit="3" ySplit="9" topLeftCell="M51" activePane="bottomRight" state="frozen"/>
      <selection activeCell="T9" sqref="T9"/>
      <selection pane="topRight" activeCell="T9" sqref="T9"/>
      <selection pane="bottomLeft" activeCell="T9" sqref="T9"/>
      <selection pane="bottomRight" activeCell="U84" sqref="U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8" width="15.42578125" customWidth="1"/>
    <col min="9" max="9" width="17.28515625" bestFit="1" customWidth="1"/>
    <col min="10" max="10" width="15.42578125" customWidth="1"/>
    <col min="11" max="11" width="15.42578125" style="127" customWidth="1"/>
    <col min="12" max="21" width="15.42578125" customWidth="1"/>
    <col min="22" max="41" width="15.42578125" hidden="1" customWidth="1"/>
    <col min="42" max="6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5" t="s">
        <v>159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">
        <v>221</v>
      </c>
      <c r="M8" s="27"/>
      <c r="N8" s="26" t="s">
        <v>222</v>
      </c>
      <c r="O8" s="27"/>
      <c r="P8" s="26" t="s">
        <v>223</v>
      </c>
      <c r="Q8" s="27"/>
      <c r="R8" s="26" t="s">
        <v>224</v>
      </c>
      <c r="S8" s="27"/>
      <c r="T8" s="26" t="s">
        <v>225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47735779</v>
      </c>
      <c r="E11" s="38">
        <f>SUM(G11,I11,K11,M11,O11,Q11,S11,U11,W11,Y11,AA11,AC11,AE11)</f>
        <v>121779831.63000001</v>
      </c>
      <c r="F11" s="60">
        <f>'TIE-OUT'!AB11+RECLASS!Z11</f>
        <v>-138</v>
      </c>
      <c r="G11" s="38">
        <f>'TIE-OUT'!AC11+RECLASS!AA11</f>
        <v>2894187</v>
      </c>
      <c r="H11" s="118">
        <f>+Actuals!E284</f>
        <v>45571314</v>
      </c>
      <c r="I11" s="119">
        <f>+Actuals!F284</f>
        <v>113356518.03000002</v>
      </c>
      <c r="J11" s="118">
        <f>+Actuals!G284</f>
        <v>2277703</v>
      </c>
      <c r="K11" s="119">
        <f>+Actuals!H284</f>
        <v>5852188.5999999996</v>
      </c>
      <c r="L11" s="118">
        <f>+Actuals!I284</f>
        <v>-113100</v>
      </c>
      <c r="M11" s="119">
        <f>+Actuals!J284</f>
        <v>-343212</v>
      </c>
      <c r="N11" s="118">
        <f>+Actuals!K284</f>
        <v>0</v>
      </c>
      <c r="O11" s="119">
        <f>+Actuals!L284</f>
        <v>0</v>
      </c>
      <c r="P11" s="118">
        <f>+Actuals!M284</f>
        <v>0</v>
      </c>
      <c r="Q11" s="119">
        <v>20150</v>
      </c>
      <c r="R11" s="118">
        <f>+Actuals!O284</f>
        <v>0</v>
      </c>
      <c r="S11" s="119">
        <f>+Actuals!P284</f>
        <v>0</v>
      </c>
      <c r="T11" s="118">
        <f>+Actuals!Q284</f>
        <v>0</v>
      </c>
      <c r="U11" s="119">
        <f>+Actuals!R284</f>
        <v>0</v>
      </c>
      <c r="V11" s="118">
        <f>+Actuals!S284</f>
        <v>0</v>
      </c>
      <c r="W11" s="119">
        <f>+Actuals!T284</f>
        <v>0</v>
      </c>
      <c r="X11" s="118">
        <f>+Actuals!U284</f>
        <v>0</v>
      </c>
      <c r="Y11" s="119">
        <f>+Actuals!V284</f>
        <v>0</v>
      </c>
      <c r="Z11" s="118">
        <f>+Actuals!W284</f>
        <v>0</v>
      </c>
      <c r="AA11" s="119">
        <f>+Actuals!X284</f>
        <v>0</v>
      </c>
      <c r="AB11" s="118">
        <f>+Actuals!Y284</f>
        <v>0</v>
      </c>
      <c r="AC11" s="119">
        <f>+Actuals!Z284</f>
        <v>0</v>
      </c>
      <c r="AD11" s="118">
        <f>+Actuals!AA284</f>
        <v>0</v>
      </c>
      <c r="AE11" s="119">
        <f>+Actuals!AB284</f>
        <v>0</v>
      </c>
      <c r="AF11" s="118">
        <f>+Actuals!AC284</f>
        <v>0</v>
      </c>
      <c r="AG11" s="119">
        <f>+Actuals!AD284</f>
        <v>0</v>
      </c>
      <c r="AH11" s="118">
        <f>+Actuals!AE284</f>
        <v>0</v>
      </c>
      <c r="AI11" s="119">
        <f>+Actuals!AF284</f>
        <v>0</v>
      </c>
      <c r="AJ11" s="118">
        <f>+Actuals!AG284</f>
        <v>0</v>
      </c>
      <c r="AK11" s="119">
        <f>+Actuals!AH284</f>
        <v>0</v>
      </c>
      <c r="AL11" s="118">
        <f>+Actuals!AI284</f>
        <v>0</v>
      </c>
      <c r="AM11" s="119">
        <f>+Actuals!AJ284</f>
        <v>0</v>
      </c>
      <c r="AN11" s="118">
        <f>+Actuals!AK284</f>
        <v>0</v>
      </c>
      <c r="AO11" s="119">
        <f>+Actuals!AL284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11259097.26</v>
      </c>
      <c r="F12" s="60">
        <f>'TIE-OUT'!AB12+RECLASS!Z12</f>
        <v>0</v>
      </c>
      <c r="G12" s="38">
        <f>'TIE-OUT'!AC12+RECLASS!AA12</f>
        <v>11259097.26</v>
      </c>
      <c r="H12" s="118">
        <f>+Actuals!E285</f>
        <v>0</v>
      </c>
      <c r="I12" s="119">
        <f>+Actuals!F285</f>
        <v>0</v>
      </c>
      <c r="J12" s="118">
        <f>+Actuals!G285</f>
        <v>0</v>
      </c>
      <c r="K12" s="119">
        <f>+Actuals!H285</f>
        <v>0</v>
      </c>
      <c r="L12" s="118">
        <f>+Actuals!I285</f>
        <v>0</v>
      </c>
      <c r="M12" s="119"/>
      <c r="N12" s="118">
        <f>+Actuals!K285</f>
        <v>0</v>
      </c>
      <c r="O12" s="119">
        <f>+Actuals!L285</f>
        <v>0</v>
      </c>
      <c r="P12" s="118">
        <f>+Actuals!M285</f>
        <v>0</v>
      </c>
      <c r="Q12" s="119">
        <f>+Actuals!N285</f>
        <v>0</v>
      </c>
      <c r="R12" s="118">
        <f>+Actuals!O285</f>
        <v>0</v>
      </c>
      <c r="S12" s="119">
        <f>+Actuals!P285</f>
        <v>0</v>
      </c>
      <c r="T12" s="118">
        <f>+Actuals!Q285</f>
        <v>0</v>
      </c>
      <c r="U12" s="119">
        <f>+Actuals!R285</f>
        <v>0</v>
      </c>
      <c r="V12" s="118">
        <f>+Actuals!S285</f>
        <v>0</v>
      </c>
      <c r="W12" s="119">
        <f>+Actuals!T285</f>
        <v>0</v>
      </c>
      <c r="X12" s="118">
        <f>+Actuals!U285</f>
        <v>0</v>
      </c>
      <c r="Y12" s="119">
        <f>+Actuals!V285</f>
        <v>0</v>
      </c>
      <c r="Z12" s="118">
        <f>+Actuals!W285</f>
        <v>0</v>
      </c>
      <c r="AA12" s="119">
        <f>+Actuals!X285</f>
        <v>0</v>
      </c>
      <c r="AB12" s="118">
        <f>+Actuals!Y285</f>
        <v>0</v>
      </c>
      <c r="AC12" s="119">
        <f>+Actuals!Z285</f>
        <v>0</v>
      </c>
      <c r="AD12" s="118">
        <f>+Actuals!AA285</f>
        <v>0</v>
      </c>
      <c r="AE12" s="119">
        <f>+Actuals!AB285</f>
        <v>0</v>
      </c>
      <c r="AF12" s="118">
        <f>+Actuals!AC285</f>
        <v>0</v>
      </c>
      <c r="AG12" s="119">
        <f>+Actuals!AD285</f>
        <v>0</v>
      </c>
      <c r="AH12" s="118">
        <f>+Actuals!AE285</f>
        <v>0</v>
      </c>
      <c r="AI12" s="119">
        <f>+Actuals!AF285</f>
        <v>0</v>
      </c>
      <c r="AJ12" s="118">
        <f>+Actuals!AG285</f>
        <v>0</v>
      </c>
      <c r="AK12" s="119">
        <f>+Actuals!AH285</f>
        <v>0</v>
      </c>
      <c r="AL12" s="118">
        <f>+Actuals!AI285</f>
        <v>0</v>
      </c>
      <c r="AM12" s="119">
        <f>+Actuals!AJ285</f>
        <v>0</v>
      </c>
      <c r="AN12" s="118">
        <f>+Actuals!AK285</f>
        <v>0</v>
      </c>
      <c r="AO12" s="119">
        <f>+Actuals!AL285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785883</v>
      </c>
      <c r="E13" s="38">
        <f t="shared" si="0"/>
        <v>2242884</v>
      </c>
      <c r="F13" s="60">
        <f>'TIE-OUT'!AB13+RECLASS!Z13</f>
        <v>0</v>
      </c>
      <c r="G13" s="38">
        <f>'TIE-OUT'!AC13+RECLASS!AA13</f>
        <v>0</v>
      </c>
      <c r="H13" s="118">
        <f>+Actuals!E286</f>
        <v>225056</v>
      </c>
      <c r="I13" s="119">
        <f>+Actuals!F286</f>
        <v>676534</v>
      </c>
      <c r="J13" s="118">
        <f>+Actuals!G286</f>
        <v>27226</v>
      </c>
      <c r="K13" s="119">
        <f>+Actuals!H286</f>
        <v>81106</v>
      </c>
      <c r="L13" s="118">
        <f>+Actuals!I286</f>
        <v>0</v>
      </c>
      <c r="M13" s="119">
        <f>+Actuals!J286</f>
        <v>0</v>
      </c>
      <c r="N13" s="118">
        <f>+Actuals!K286</f>
        <v>533601</v>
      </c>
      <c r="O13" s="119">
        <f>+Actuals!L286</f>
        <v>1485244</v>
      </c>
      <c r="P13" s="118">
        <f>+Actuals!M286</f>
        <v>0</v>
      </c>
      <c r="Q13" s="119">
        <f>+Actuals!N286</f>
        <v>0</v>
      </c>
      <c r="R13" s="118">
        <f>+Actuals!O286</f>
        <v>0</v>
      </c>
      <c r="S13" s="119">
        <f>+Actuals!P286</f>
        <v>0</v>
      </c>
      <c r="T13" s="118">
        <f>+Actuals!Q286</f>
        <v>0</v>
      </c>
      <c r="U13" s="119">
        <f>+Actuals!R286</f>
        <v>0</v>
      </c>
      <c r="V13" s="118">
        <f>+Actuals!S286</f>
        <v>0</v>
      </c>
      <c r="W13" s="119">
        <f>+Actuals!T286</f>
        <v>0</v>
      </c>
      <c r="X13" s="118">
        <f>+Actuals!U286</f>
        <v>0</v>
      </c>
      <c r="Y13" s="119">
        <f>+Actuals!V286</f>
        <v>0</v>
      </c>
      <c r="Z13" s="118">
        <f>+Actuals!W286</f>
        <v>0</v>
      </c>
      <c r="AA13" s="119">
        <f>+Actuals!X286</f>
        <v>0</v>
      </c>
      <c r="AB13" s="118">
        <f>+Actuals!Y286</f>
        <v>0</v>
      </c>
      <c r="AC13" s="119">
        <f>+Actuals!Z286</f>
        <v>0</v>
      </c>
      <c r="AD13" s="118">
        <f>+Actuals!AA286</f>
        <v>0</v>
      </c>
      <c r="AE13" s="119">
        <f>+Actuals!AB286</f>
        <v>0</v>
      </c>
      <c r="AF13" s="118">
        <f>+Actuals!AC286</f>
        <v>0</v>
      </c>
      <c r="AG13" s="119">
        <f>+Actuals!AD286</f>
        <v>0</v>
      </c>
      <c r="AH13" s="118">
        <f>+Actuals!AE286</f>
        <v>0</v>
      </c>
      <c r="AI13" s="119">
        <f>+Actuals!AF286</f>
        <v>0</v>
      </c>
      <c r="AJ13" s="118">
        <f>+Actuals!AG286</f>
        <v>0</v>
      </c>
      <c r="AK13" s="119">
        <f>+Actuals!AH286</f>
        <v>0</v>
      </c>
      <c r="AL13" s="118">
        <f>+Actuals!AI286</f>
        <v>0</v>
      </c>
      <c r="AM13" s="119">
        <f>+Actuals!AJ286</f>
        <v>0</v>
      </c>
      <c r="AN13" s="118">
        <f>+Actuals!AK286</f>
        <v>0</v>
      </c>
      <c r="AO13" s="119">
        <f>+Actuals!AL286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'TIE-OUT'!AB14+RECLASS!Z14</f>
        <v>0</v>
      </c>
      <c r="G14" s="38">
        <f>'TIE-OUT'!AC14+RECLASS!AA14</f>
        <v>0</v>
      </c>
      <c r="H14" s="118">
        <f>+Actuals!E287</f>
        <v>0</v>
      </c>
      <c r="I14" s="119">
        <f>+Actuals!F287</f>
        <v>0</v>
      </c>
      <c r="J14" s="118">
        <f>+Actuals!G287</f>
        <v>0</v>
      </c>
      <c r="K14" s="119">
        <f>+Actuals!H287</f>
        <v>0</v>
      </c>
      <c r="L14" s="118">
        <f>+Actuals!I287</f>
        <v>0</v>
      </c>
      <c r="M14" s="119">
        <f>+Actuals!J287</f>
        <v>0</v>
      </c>
      <c r="N14" s="118">
        <f>+Actuals!K287</f>
        <v>0</v>
      </c>
      <c r="O14" s="119">
        <f>+Actuals!L287</f>
        <v>0</v>
      </c>
      <c r="P14" s="118">
        <f>+Actuals!M287</f>
        <v>0</v>
      </c>
      <c r="Q14" s="119">
        <f>+Actuals!N287</f>
        <v>0</v>
      </c>
      <c r="R14" s="118">
        <f>+Actuals!O287</f>
        <v>0</v>
      </c>
      <c r="S14" s="119">
        <f>+Actuals!P287</f>
        <v>0</v>
      </c>
      <c r="T14" s="118">
        <f>+Actuals!Q287</f>
        <v>0</v>
      </c>
      <c r="U14" s="119">
        <f>+Actuals!R287</f>
        <v>0</v>
      </c>
      <c r="V14" s="118">
        <f>+Actuals!S287</f>
        <v>0</v>
      </c>
      <c r="W14" s="119">
        <f>+Actuals!T287</f>
        <v>0</v>
      </c>
      <c r="X14" s="118">
        <f>+Actuals!U287</f>
        <v>0</v>
      </c>
      <c r="Y14" s="119">
        <f>+Actuals!V287</f>
        <v>0</v>
      </c>
      <c r="Z14" s="118">
        <f>+Actuals!W287</f>
        <v>0</v>
      </c>
      <c r="AA14" s="119">
        <f>+Actuals!X287</f>
        <v>0</v>
      </c>
      <c r="AB14" s="118">
        <f>+Actuals!Y287</f>
        <v>0</v>
      </c>
      <c r="AC14" s="119">
        <f>+Actuals!Z287</f>
        <v>0</v>
      </c>
      <c r="AD14" s="118">
        <f>+Actuals!AA287</f>
        <v>0</v>
      </c>
      <c r="AE14" s="119">
        <f>+Actuals!AB287</f>
        <v>0</v>
      </c>
      <c r="AF14" s="118">
        <f>+Actuals!AC287</f>
        <v>0</v>
      </c>
      <c r="AG14" s="119">
        <f>+Actuals!AD287</f>
        <v>0</v>
      </c>
      <c r="AH14" s="118">
        <f>+Actuals!AE287</f>
        <v>0</v>
      </c>
      <c r="AI14" s="119">
        <f>+Actuals!AF287</f>
        <v>0</v>
      </c>
      <c r="AJ14" s="118">
        <f>+Actuals!AG287</f>
        <v>0</v>
      </c>
      <c r="AK14" s="119">
        <f>+Actuals!AH287</f>
        <v>0</v>
      </c>
      <c r="AL14" s="118">
        <f>+Actuals!AI287</f>
        <v>0</v>
      </c>
      <c r="AM14" s="119">
        <f>+Actuals!AJ287</f>
        <v>0</v>
      </c>
      <c r="AN14" s="118">
        <f>+Actuals!AK287</f>
        <v>0</v>
      </c>
      <c r="AO14" s="119">
        <f>+Actuals!AL287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-20150</v>
      </c>
      <c r="F15" s="81">
        <f>'TIE-OUT'!AB15+RECLASS!Z15</f>
        <v>0</v>
      </c>
      <c r="G15" s="82">
        <f>'TIE-OUT'!AC15+RECLASS!AA15</f>
        <v>64775</v>
      </c>
      <c r="H15" s="118">
        <f>+Actuals!E288</f>
        <v>0</v>
      </c>
      <c r="I15" s="119">
        <f>+Actuals!F288</f>
        <v>-64775</v>
      </c>
      <c r="J15" s="118">
        <f>+Actuals!G288</f>
        <v>0</v>
      </c>
      <c r="K15" s="119">
        <f>+Actuals!H288</f>
        <v>0</v>
      </c>
      <c r="L15" s="118">
        <f>+Actuals!I288</f>
        <v>0</v>
      </c>
      <c r="M15" s="119">
        <f>+Actuals!J288</f>
        <v>0</v>
      </c>
      <c r="N15" s="118">
        <f>+Actuals!K288</f>
        <v>0</v>
      </c>
      <c r="O15" s="119">
        <f>+Actuals!L288</f>
        <v>0</v>
      </c>
      <c r="P15" s="118">
        <f>+Actuals!M288</f>
        <v>0</v>
      </c>
      <c r="Q15" s="119">
        <v>-20150</v>
      </c>
      <c r="R15" s="118">
        <f>+Actuals!O288</f>
        <v>0</v>
      </c>
      <c r="S15" s="119">
        <f>+Actuals!P288</f>
        <v>0</v>
      </c>
      <c r="T15" s="118">
        <f>+Actuals!Q288</f>
        <v>0</v>
      </c>
      <c r="U15" s="119">
        <f>+Actuals!R288</f>
        <v>0</v>
      </c>
      <c r="V15" s="118">
        <f>+Actuals!S288</f>
        <v>0</v>
      </c>
      <c r="W15" s="119">
        <f>+Actuals!T288</f>
        <v>0</v>
      </c>
      <c r="X15" s="118">
        <f>+Actuals!U288</f>
        <v>0</v>
      </c>
      <c r="Y15" s="119">
        <f>+Actuals!V288</f>
        <v>0</v>
      </c>
      <c r="Z15" s="118">
        <f>+Actuals!W288</f>
        <v>0</v>
      </c>
      <c r="AA15" s="119">
        <f>+Actuals!X288</f>
        <v>0</v>
      </c>
      <c r="AB15" s="118">
        <f>+Actuals!Y288</f>
        <v>0</v>
      </c>
      <c r="AC15" s="119">
        <f>+Actuals!Z288</f>
        <v>0</v>
      </c>
      <c r="AD15" s="118">
        <f>+Actuals!AA288</f>
        <v>0</v>
      </c>
      <c r="AE15" s="119">
        <f>+Actuals!AB288</f>
        <v>0</v>
      </c>
      <c r="AF15" s="118">
        <f>+Actuals!AC288</f>
        <v>0</v>
      </c>
      <c r="AG15" s="119">
        <f>+Actuals!AD288</f>
        <v>0</v>
      </c>
      <c r="AH15" s="118">
        <f>+Actuals!AE288</f>
        <v>0</v>
      </c>
      <c r="AI15" s="119">
        <f>+Actuals!AF288</f>
        <v>0</v>
      </c>
      <c r="AJ15" s="118">
        <f>+Actuals!AG288</f>
        <v>0</v>
      </c>
      <c r="AK15" s="119">
        <f>+Actuals!AH288</f>
        <v>0</v>
      </c>
      <c r="AL15" s="118">
        <f>+Actuals!AI288</f>
        <v>0</v>
      </c>
      <c r="AM15" s="119">
        <f>+Actuals!AJ288</f>
        <v>0</v>
      </c>
      <c r="AN15" s="118">
        <f>+Actuals!AK288</f>
        <v>0</v>
      </c>
      <c r="AO15" s="119">
        <f>+Actuals!AL288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48521662</v>
      </c>
      <c r="E16" s="39">
        <f t="shared" si="1"/>
        <v>135261662.89000002</v>
      </c>
      <c r="F16" s="61">
        <f t="shared" si="1"/>
        <v>-138</v>
      </c>
      <c r="G16" s="39">
        <f t="shared" si="1"/>
        <v>14218059.26</v>
      </c>
      <c r="H16" s="61">
        <f t="shared" si="1"/>
        <v>45796370</v>
      </c>
      <c r="I16" s="39">
        <f t="shared" si="1"/>
        <v>113968277.03000002</v>
      </c>
      <c r="J16" s="61">
        <f t="shared" si="1"/>
        <v>2304929</v>
      </c>
      <c r="K16" s="39">
        <f t="shared" si="1"/>
        <v>5933294.5999999996</v>
      </c>
      <c r="L16" s="61">
        <f>SUM(L11:L15)</f>
        <v>-113100</v>
      </c>
      <c r="M16" s="39">
        <f>SUM(M11:M15)</f>
        <v>-343212</v>
      </c>
      <c r="N16" s="61">
        <f t="shared" si="1"/>
        <v>533601</v>
      </c>
      <c r="O16" s="39">
        <f t="shared" si="1"/>
        <v>1485244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-47008926</v>
      </c>
      <c r="E19" s="38">
        <f t="shared" si="2"/>
        <v>-121270855.08999999</v>
      </c>
      <c r="F19" s="64">
        <f>'TIE-OUT'!AB19+RECLASS!Z19</f>
        <v>138</v>
      </c>
      <c r="G19" s="68">
        <f>'TIE-OUT'!AC19+RECLASS!AA19</f>
        <v>-2887352</v>
      </c>
      <c r="H19" s="118">
        <f>+Actuals!E289</f>
        <v>-44865488</v>
      </c>
      <c r="I19" s="119">
        <f>+Actuals!F289</f>
        <v>-116714515.70999999</v>
      </c>
      <c r="J19" s="118">
        <f>+Actuals!G289</f>
        <v>-2163172</v>
      </c>
      <c r="K19" s="119">
        <f>+Actuals!H289</f>
        <v>-1881069.61</v>
      </c>
      <c r="L19" s="118">
        <f>+Actuals!I289</f>
        <v>19596</v>
      </c>
      <c r="M19" s="119">
        <f>+Actuals!J289</f>
        <v>212082.23</v>
      </c>
      <c r="N19" s="118">
        <f>+Actuals!K289</f>
        <v>0</v>
      </c>
      <c r="O19" s="119">
        <f>+Actuals!L289</f>
        <v>0</v>
      </c>
      <c r="P19" s="118">
        <v>0</v>
      </c>
      <c r="Q19" s="119">
        <v>0</v>
      </c>
      <c r="R19" s="118">
        <v>-325500</v>
      </c>
      <c r="S19" s="119">
        <f>+Actuals!P289</f>
        <v>0</v>
      </c>
      <c r="T19" s="118">
        <v>325500</v>
      </c>
      <c r="U19" s="119">
        <f>+Actuals!R289</f>
        <v>0</v>
      </c>
      <c r="V19" s="118">
        <f>+Actuals!S289</f>
        <v>0</v>
      </c>
      <c r="W19" s="119">
        <f>+Actuals!T289</f>
        <v>0</v>
      </c>
      <c r="X19" s="118">
        <f>+Actuals!U289</f>
        <v>0</v>
      </c>
      <c r="Y19" s="119">
        <f>+Actuals!V289</f>
        <v>0</v>
      </c>
      <c r="Z19" s="118">
        <f>+Actuals!W289</f>
        <v>0</v>
      </c>
      <c r="AA19" s="119">
        <f>+Actuals!X289</f>
        <v>0</v>
      </c>
      <c r="AB19" s="118">
        <f>+Actuals!Y289</f>
        <v>0</v>
      </c>
      <c r="AC19" s="119">
        <f>+Actuals!Z289</f>
        <v>0</v>
      </c>
      <c r="AD19" s="118">
        <f>+Actuals!AA289</f>
        <v>0</v>
      </c>
      <c r="AE19" s="119">
        <f>+Actuals!AB289</f>
        <v>0</v>
      </c>
      <c r="AF19" s="118">
        <f>+Actuals!AC289</f>
        <v>0</v>
      </c>
      <c r="AG19" s="119">
        <f>+Actuals!AD289</f>
        <v>0</v>
      </c>
      <c r="AH19" s="118">
        <f>+Actuals!AE289</f>
        <v>0</v>
      </c>
      <c r="AI19" s="119">
        <f>+Actuals!AF289</f>
        <v>0</v>
      </c>
      <c r="AJ19" s="118">
        <f>+Actuals!AG289</f>
        <v>0</v>
      </c>
      <c r="AK19" s="119">
        <f>+Actuals!AH289</f>
        <v>0</v>
      </c>
      <c r="AL19" s="118">
        <f>+Actuals!AI289</f>
        <v>0</v>
      </c>
      <c r="AM19" s="119">
        <f>+Actuals!AJ289</f>
        <v>0</v>
      </c>
      <c r="AN19" s="118">
        <f>+Actuals!AK289</f>
        <v>0</v>
      </c>
      <c r="AO19" s="119">
        <f>+Actuals!AL289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-15950612.970000001</v>
      </c>
      <c r="F20" s="60">
        <f>'TIE-OUT'!AB20+RECLASS!Z20</f>
        <v>0</v>
      </c>
      <c r="G20" s="38">
        <f>'TIE-OUT'!AC20+RECLASS!AA20</f>
        <v>-15950612.970000001</v>
      </c>
      <c r="H20" s="118">
        <f>+Actuals!E290</f>
        <v>0</v>
      </c>
      <c r="I20" s="119">
        <f>+Actuals!F290</f>
        <v>0</v>
      </c>
      <c r="J20" s="118">
        <f>+Actuals!G290</f>
        <v>0</v>
      </c>
      <c r="K20" s="215">
        <v>0</v>
      </c>
      <c r="L20" s="118">
        <f>+Actuals!I290</f>
        <v>0</v>
      </c>
      <c r="M20" s="215">
        <v>0</v>
      </c>
      <c r="N20" s="118">
        <f>+Actuals!K290</f>
        <v>0</v>
      </c>
      <c r="O20" s="119">
        <f>+Actuals!L290</f>
        <v>0</v>
      </c>
      <c r="P20" s="118">
        <f>+Actuals!M290</f>
        <v>0</v>
      </c>
      <c r="Q20" s="119">
        <f>+Actuals!N290</f>
        <v>0</v>
      </c>
      <c r="R20" s="118">
        <f>+Actuals!O290</f>
        <v>0</v>
      </c>
      <c r="S20" s="119">
        <f>+Actuals!P290</f>
        <v>0</v>
      </c>
      <c r="T20" s="118">
        <f>+Actuals!Q290</f>
        <v>0</v>
      </c>
      <c r="U20" s="119">
        <f>+Actuals!R290</f>
        <v>0</v>
      </c>
      <c r="V20" s="118">
        <f>+Actuals!S290</f>
        <v>0</v>
      </c>
      <c r="W20" s="119">
        <f>+Actuals!T290</f>
        <v>0</v>
      </c>
      <c r="X20" s="118">
        <f>+Actuals!U290</f>
        <v>0</v>
      </c>
      <c r="Y20" s="119">
        <f>+Actuals!V290</f>
        <v>0</v>
      </c>
      <c r="Z20" s="118">
        <f>+Actuals!W290</f>
        <v>0</v>
      </c>
      <c r="AA20" s="119">
        <f>+Actuals!X290</f>
        <v>0</v>
      </c>
      <c r="AB20" s="118">
        <f>+Actuals!Y290</f>
        <v>0</v>
      </c>
      <c r="AC20" s="119">
        <f>+Actuals!Z290</f>
        <v>0</v>
      </c>
      <c r="AD20" s="118">
        <f>+Actuals!AA290</f>
        <v>0</v>
      </c>
      <c r="AE20" s="119">
        <f>+Actuals!AB290</f>
        <v>0</v>
      </c>
      <c r="AF20" s="118">
        <f>+Actuals!AC290</f>
        <v>0</v>
      </c>
      <c r="AG20" s="119">
        <f>+Actuals!AD290</f>
        <v>0</v>
      </c>
      <c r="AH20" s="118">
        <f>+Actuals!AE290</f>
        <v>0</v>
      </c>
      <c r="AI20" s="119">
        <f>+Actuals!AF290</f>
        <v>0</v>
      </c>
      <c r="AJ20" s="118">
        <f>+Actuals!AG290</f>
        <v>0</v>
      </c>
      <c r="AK20" s="119">
        <f>+Actuals!AH290</f>
        <v>0</v>
      </c>
      <c r="AL20" s="118">
        <f>+Actuals!AI290</f>
        <v>0</v>
      </c>
      <c r="AM20" s="119">
        <f>+Actuals!AJ290</f>
        <v>0</v>
      </c>
      <c r="AN20" s="118">
        <f>+Actuals!AK290</f>
        <v>0</v>
      </c>
      <c r="AO20" s="119">
        <f>+Actuals!AL290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-1501647</v>
      </c>
      <c r="E21" s="38">
        <f t="shared" si="2"/>
        <v>-4294218</v>
      </c>
      <c r="F21" s="60">
        <f>'TIE-OUT'!AB21+RECLASS!Z21</f>
        <v>0</v>
      </c>
      <c r="G21" s="38">
        <f>'TIE-OUT'!AC21+RECLASS!AA21</f>
        <v>0</v>
      </c>
      <c r="H21" s="118">
        <f>+Actuals!E291</f>
        <v>-712812</v>
      </c>
      <c r="I21" s="119">
        <f>+Actuals!F291</f>
        <v>-2102014</v>
      </c>
      <c r="J21" s="118">
        <f>+Actuals!G291</f>
        <v>0</v>
      </c>
      <c r="K21" s="119">
        <f>+Actuals!H291</f>
        <v>0</v>
      </c>
      <c r="L21" s="118">
        <f>+Actuals!I291</f>
        <v>0</v>
      </c>
      <c r="M21" s="119">
        <f>+Actuals!J291</f>
        <v>0</v>
      </c>
      <c r="N21" s="118">
        <f>+Actuals!K291</f>
        <v>-788835</v>
      </c>
      <c r="O21" s="119">
        <f>+Actuals!L291</f>
        <v>-2192204</v>
      </c>
      <c r="P21" s="118">
        <f>+Actuals!M291</f>
        <v>0</v>
      </c>
      <c r="Q21" s="119">
        <f>+Actuals!N291</f>
        <v>0</v>
      </c>
      <c r="R21" s="118">
        <f>+Actuals!O291</f>
        <v>0</v>
      </c>
      <c r="S21" s="119">
        <f>+Actuals!P291</f>
        <v>0</v>
      </c>
      <c r="T21" s="118">
        <f>+Actuals!Q291</f>
        <v>0</v>
      </c>
      <c r="U21" s="119">
        <f>+Actuals!R291</f>
        <v>0</v>
      </c>
      <c r="V21" s="118">
        <f>+Actuals!S291</f>
        <v>0</v>
      </c>
      <c r="W21" s="119">
        <f>+Actuals!T291</f>
        <v>0</v>
      </c>
      <c r="X21" s="118">
        <f>+Actuals!U291</f>
        <v>0</v>
      </c>
      <c r="Y21" s="119">
        <f>+Actuals!V291</f>
        <v>0</v>
      </c>
      <c r="Z21" s="118">
        <f>+Actuals!W291</f>
        <v>0</v>
      </c>
      <c r="AA21" s="119">
        <f>+Actuals!X291</f>
        <v>0</v>
      </c>
      <c r="AB21" s="118">
        <f>+Actuals!Y291</f>
        <v>0</v>
      </c>
      <c r="AC21" s="119">
        <f>+Actuals!Z291</f>
        <v>0</v>
      </c>
      <c r="AD21" s="118">
        <f>+Actuals!AA291</f>
        <v>0</v>
      </c>
      <c r="AE21" s="119">
        <f>+Actuals!AB291</f>
        <v>0</v>
      </c>
      <c r="AF21" s="118">
        <f>+Actuals!AC291</f>
        <v>0</v>
      </c>
      <c r="AG21" s="119">
        <f>+Actuals!AD291</f>
        <v>0</v>
      </c>
      <c r="AH21" s="118">
        <f>+Actuals!AE291</f>
        <v>0</v>
      </c>
      <c r="AI21" s="119">
        <f>+Actuals!AF291</f>
        <v>0</v>
      </c>
      <c r="AJ21" s="118">
        <f>+Actuals!AG291</f>
        <v>0</v>
      </c>
      <c r="AK21" s="119">
        <f>+Actuals!AH291</f>
        <v>0</v>
      </c>
      <c r="AL21" s="118">
        <f>+Actuals!AI291</f>
        <v>0</v>
      </c>
      <c r="AM21" s="119">
        <f>+Actuals!AJ291</f>
        <v>0</v>
      </c>
      <c r="AN21" s="118">
        <f>+Actuals!AK291</f>
        <v>0</v>
      </c>
      <c r="AO21" s="119">
        <f>+Actuals!AL291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'TIE-OUT'!AB22+RECLASS!Z22</f>
        <v>0</v>
      </c>
      <c r="G22" s="38">
        <f>'TIE-OUT'!AC22+RECLASS!AA22</f>
        <v>0</v>
      </c>
      <c r="H22" s="118">
        <f>+Actuals!E292</f>
        <v>0</v>
      </c>
      <c r="I22" s="119">
        <f>+Actuals!F292</f>
        <v>0</v>
      </c>
      <c r="J22" s="118">
        <f>+Actuals!G292</f>
        <v>0</v>
      </c>
      <c r="K22" s="119">
        <f>+Actuals!H292</f>
        <v>0</v>
      </c>
      <c r="L22" s="118">
        <f>+Actuals!I292</f>
        <v>0</v>
      </c>
      <c r="M22" s="119">
        <f>+Actuals!J292</f>
        <v>0</v>
      </c>
      <c r="N22" s="118">
        <f>+Actuals!K292</f>
        <v>0</v>
      </c>
      <c r="O22" s="119">
        <f>+Actuals!L292</f>
        <v>0</v>
      </c>
      <c r="P22" s="118">
        <f>+Actuals!M292</f>
        <v>0</v>
      </c>
      <c r="Q22" s="119">
        <f>+Actuals!N292</f>
        <v>0</v>
      </c>
      <c r="R22" s="118">
        <f>+Actuals!O292</f>
        <v>0</v>
      </c>
      <c r="S22" s="119">
        <f>+Actuals!P292</f>
        <v>0</v>
      </c>
      <c r="T22" s="118">
        <f>+Actuals!Q292</f>
        <v>0</v>
      </c>
      <c r="U22" s="119">
        <f>+Actuals!R292</f>
        <v>0</v>
      </c>
      <c r="V22" s="118">
        <f>+Actuals!S292</f>
        <v>0</v>
      </c>
      <c r="W22" s="119">
        <f>+Actuals!T292</f>
        <v>0</v>
      </c>
      <c r="X22" s="118">
        <f>+Actuals!U292</f>
        <v>0</v>
      </c>
      <c r="Y22" s="119">
        <f>+Actuals!V292</f>
        <v>0</v>
      </c>
      <c r="Z22" s="118">
        <f>+Actuals!W292</f>
        <v>0</v>
      </c>
      <c r="AA22" s="119">
        <f>+Actuals!X292</f>
        <v>0</v>
      </c>
      <c r="AB22" s="118">
        <f>+Actuals!Y292</f>
        <v>0</v>
      </c>
      <c r="AC22" s="119">
        <f>+Actuals!Z292</f>
        <v>0</v>
      </c>
      <c r="AD22" s="118">
        <f>+Actuals!AA292</f>
        <v>0</v>
      </c>
      <c r="AE22" s="119">
        <f>+Actuals!AB292</f>
        <v>0</v>
      </c>
      <c r="AF22" s="118">
        <f>+Actuals!AC292</f>
        <v>0</v>
      </c>
      <c r="AG22" s="119">
        <f>+Actuals!AD292</f>
        <v>0</v>
      </c>
      <c r="AH22" s="118">
        <f>+Actuals!AE292</f>
        <v>0</v>
      </c>
      <c r="AI22" s="119">
        <f>+Actuals!AF292</f>
        <v>0</v>
      </c>
      <c r="AJ22" s="118">
        <f>+Actuals!AG292</f>
        <v>0</v>
      </c>
      <c r="AK22" s="119">
        <f>+Actuals!AH292</f>
        <v>0</v>
      </c>
      <c r="AL22" s="118">
        <f>+Actuals!AI292</f>
        <v>0</v>
      </c>
      <c r="AM22" s="119">
        <f>+Actuals!AJ292</f>
        <v>0</v>
      </c>
      <c r="AN22" s="118">
        <f>+Actuals!AK292</f>
        <v>0</v>
      </c>
      <c r="AO22" s="119">
        <f>+Actuals!AL292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'TIE-OUT'!AB23+RECLASS!Z23</f>
        <v>0</v>
      </c>
      <c r="G23" s="82">
        <f>'TIE-OUT'!AC23+RECLASS!AA23</f>
        <v>0</v>
      </c>
      <c r="H23" s="118">
        <f>+Actuals!E293</f>
        <v>2308</v>
      </c>
      <c r="I23" s="119">
        <f>+Actuals!F293</f>
        <v>6970.16</v>
      </c>
      <c r="J23" s="118">
        <f>+Actuals!G293</f>
        <v>69240</v>
      </c>
      <c r="K23" s="119">
        <f>+Actuals!H293</f>
        <v>209104.8</v>
      </c>
      <c r="L23" s="118">
        <f>+Actuals!I293</f>
        <v>0</v>
      </c>
      <c r="M23" s="119">
        <f>+Actuals!J293</f>
        <v>0</v>
      </c>
      <c r="N23" s="118">
        <f>+Actuals!K293</f>
        <v>0</v>
      </c>
      <c r="O23" s="119">
        <f>+Actuals!L293</f>
        <v>0</v>
      </c>
      <c r="P23" s="118">
        <v>-71548</v>
      </c>
      <c r="Q23" s="119">
        <v>-216074.96</v>
      </c>
      <c r="R23" s="118">
        <f>+Actuals!O293</f>
        <v>0</v>
      </c>
      <c r="S23" s="119">
        <f>+Actuals!P293</f>
        <v>0</v>
      </c>
      <c r="T23" s="118">
        <f>+Actuals!Q293</f>
        <v>0</v>
      </c>
      <c r="U23" s="119">
        <f>+Actuals!R293</f>
        <v>0</v>
      </c>
      <c r="V23" s="118">
        <f>+Actuals!S293</f>
        <v>0</v>
      </c>
      <c r="W23" s="119">
        <f>+Actuals!T293</f>
        <v>0</v>
      </c>
      <c r="X23" s="118">
        <f>+Actuals!U293</f>
        <v>0</v>
      </c>
      <c r="Y23" s="119">
        <f>+Actuals!V293</f>
        <v>0</v>
      </c>
      <c r="Z23" s="118">
        <f>+Actuals!W293</f>
        <v>0</v>
      </c>
      <c r="AA23" s="119">
        <f>+Actuals!X293</f>
        <v>0</v>
      </c>
      <c r="AB23" s="118">
        <f>+Actuals!Y293</f>
        <v>0</v>
      </c>
      <c r="AC23" s="119">
        <f>+Actuals!Z293</f>
        <v>0</v>
      </c>
      <c r="AD23" s="118">
        <f>+Actuals!AA293</f>
        <v>0</v>
      </c>
      <c r="AE23" s="119">
        <f>+Actuals!AB293</f>
        <v>0</v>
      </c>
      <c r="AF23" s="118">
        <f>+Actuals!AC293</f>
        <v>0</v>
      </c>
      <c r="AG23" s="119">
        <f>+Actuals!AD293</f>
        <v>0</v>
      </c>
      <c r="AH23" s="118">
        <f>+Actuals!AE293</f>
        <v>0</v>
      </c>
      <c r="AI23" s="119">
        <f>+Actuals!AF293</f>
        <v>0</v>
      </c>
      <c r="AJ23" s="118">
        <f>+Actuals!AG293</f>
        <v>0</v>
      </c>
      <c r="AK23" s="119">
        <f>+Actuals!AH293</f>
        <v>0</v>
      </c>
      <c r="AL23" s="118">
        <f>+Actuals!AI293</f>
        <v>0</v>
      </c>
      <c r="AM23" s="119">
        <f>+Actuals!AJ293</f>
        <v>0</v>
      </c>
      <c r="AN23" s="118">
        <f>+Actuals!AK293</f>
        <v>0</v>
      </c>
      <c r="AO23" s="119">
        <f>+Actuals!AL293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-48510573</v>
      </c>
      <c r="E24" s="39">
        <f t="shared" si="3"/>
        <v>-141515686.06</v>
      </c>
      <c r="F24" s="61">
        <f t="shared" si="3"/>
        <v>138</v>
      </c>
      <c r="G24" s="39">
        <f t="shared" si="3"/>
        <v>-18837964.969999999</v>
      </c>
      <c r="H24" s="61">
        <f t="shared" si="3"/>
        <v>-45575992</v>
      </c>
      <c r="I24" s="39">
        <f t="shared" si="3"/>
        <v>-118809559.55</v>
      </c>
      <c r="J24" s="61">
        <f t="shared" si="3"/>
        <v>-2093932</v>
      </c>
      <c r="K24" s="39">
        <f t="shared" si="3"/>
        <v>-1671964.81</v>
      </c>
      <c r="L24" s="61">
        <f>SUM(L19:L23)</f>
        <v>19596</v>
      </c>
      <c r="M24" s="39">
        <f>SUM(M19:M23)</f>
        <v>212082.23</v>
      </c>
      <c r="N24" s="61">
        <f t="shared" si="3"/>
        <v>-788835</v>
      </c>
      <c r="O24" s="39">
        <f t="shared" si="3"/>
        <v>-2192204</v>
      </c>
      <c r="P24" s="61">
        <f t="shared" si="3"/>
        <v>-71548</v>
      </c>
      <c r="Q24" s="39">
        <f t="shared" si="3"/>
        <v>-216074.96</v>
      </c>
      <c r="R24" s="61">
        <f t="shared" si="3"/>
        <v>-325500</v>
      </c>
      <c r="S24" s="39">
        <f t="shared" si="3"/>
        <v>0</v>
      </c>
      <c r="T24" s="61">
        <f t="shared" si="3"/>
        <v>325500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'TIE-OUT'!AB27+RECLASS!Z27</f>
        <v>0</v>
      </c>
      <c r="G27" s="68">
        <f>'TIE-OUT'!AC27+RECLASS!AA27</f>
        <v>0</v>
      </c>
      <c r="H27" s="118">
        <f>+Actuals!E294</f>
        <v>0</v>
      </c>
      <c r="I27" s="119">
        <f>+Actuals!F294</f>
        <v>0</v>
      </c>
      <c r="J27" s="118">
        <f>+Actuals!G294</f>
        <v>0</v>
      </c>
      <c r="K27" s="119">
        <f>+Actuals!H294</f>
        <v>0</v>
      </c>
      <c r="L27" s="118">
        <f>+Actuals!I294</f>
        <v>0</v>
      </c>
      <c r="M27" s="119">
        <f>+Actuals!J294</f>
        <v>0</v>
      </c>
      <c r="N27" s="118">
        <f>+Actuals!K294</f>
        <v>0</v>
      </c>
      <c r="O27" s="119">
        <f>+Actuals!L294</f>
        <v>0</v>
      </c>
      <c r="P27" s="118">
        <f>+Actuals!M294</f>
        <v>0</v>
      </c>
      <c r="Q27" s="119">
        <f>+Actuals!N294</f>
        <v>0</v>
      </c>
      <c r="R27" s="118">
        <f>+Actuals!O294</f>
        <v>0</v>
      </c>
      <c r="S27" s="119">
        <f>+Actuals!P294</f>
        <v>0</v>
      </c>
      <c r="T27" s="118">
        <f>+Actuals!Q294</f>
        <v>0</v>
      </c>
      <c r="U27" s="119">
        <f>+Actuals!R294</f>
        <v>0</v>
      </c>
      <c r="V27" s="118">
        <f>+Actuals!S294</f>
        <v>0</v>
      </c>
      <c r="W27" s="119">
        <f>+Actuals!T294</f>
        <v>0</v>
      </c>
      <c r="X27" s="118">
        <f>+Actuals!U294</f>
        <v>0</v>
      </c>
      <c r="Y27" s="119">
        <f>+Actuals!V294</f>
        <v>0</v>
      </c>
      <c r="Z27" s="118">
        <f>+Actuals!W294</f>
        <v>0</v>
      </c>
      <c r="AA27" s="119">
        <f>+Actuals!X294</f>
        <v>0</v>
      </c>
      <c r="AB27" s="118">
        <f>+Actuals!Y294</f>
        <v>0</v>
      </c>
      <c r="AC27" s="119">
        <f>+Actuals!Z294</f>
        <v>0</v>
      </c>
      <c r="AD27" s="118">
        <f>+Actuals!AA294</f>
        <v>0</v>
      </c>
      <c r="AE27" s="119">
        <f>+Actuals!AB294</f>
        <v>0</v>
      </c>
      <c r="AF27" s="118">
        <f>+Actuals!AC294</f>
        <v>0</v>
      </c>
      <c r="AG27" s="119">
        <f>+Actuals!AD294</f>
        <v>0</v>
      </c>
      <c r="AH27" s="118">
        <f>+Actuals!AE294</f>
        <v>0</v>
      </c>
      <c r="AI27" s="119">
        <f>+Actuals!AF294</f>
        <v>0</v>
      </c>
      <c r="AJ27" s="118">
        <f>+Actuals!AG294</f>
        <v>0</v>
      </c>
      <c r="AK27" s="119">
        <f>+Actuals!AH294</f>
        <v>0</v>
      </c>
      <c r="AL27" s="118">
        <f>+Actuals!AI294</f>
        <v>0</v>
      </c>
      <c r="AM27" s="119">
        <f>+Actuals!AJ294</f>
        <v>0</v>
      </c>
      <c r="AN27" s="118">
        <f>+Actuals!AK294</f>
        <v>0</v>
      </c>
      <c r="AO27" s="119">
        <f>+Actuals!AL294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'TIE-OUT'!AB28+RECLASS!Z28</f>
        <v>0</v>
      </c>
      <c r="G28" s="82">
        <f>'TIE-OUT'!AC28+RECLASS!AA28</f>
        <v>0</v>
      </c>
      <c r="H28" s="118">
        <f>+Actuals!E295</f>
        <v>0</v>
      </c>
      <c r="I28" s="119">
        <f>+Actuals!F295</f>
        <v>0</v>
      </c>
      <c r="J28" s="118">
        <f>+Actuals!G295</f>
        <v>0</v>
      </c>
      <c r="K28" s="119">
        <f>+Actuals!H295</f>
        <v>0</v>
      </c>
      <c r="L28" s="118">
        <f>+Actuals!I295</f>
        <v>0</v>
      </c>
      <c r="M28" s="119">
        <f>+Actuals!J295</f>
        <v>0</v>
      </c>
      <c r="N28" s="118">
        <f>+Actuals!K295</f>
        <v>0</v>
      </c>
      <c r="O28" s="119">
        <f>+Actuals!L295</f>
        <v>0</v>
      </c>
      <c r="P28" s="118">
        <f>+Actuals!M295</f>
        <v>0</v>
      </c>
      <c r="Q28" s="119">
        <f>+Actuals!N295</f>
        <v>0</v>
      </c>
      <c r="R28" s="118">
        <f>+Actuals!O295</f>
        <v>0</v>
      </c>
      <c r="S28" s="119">
        <f>+Actuals!P295</f>
        <v>0</v>
      </c>
      <c r="T28" s="118">
        <f>+Actuals!Q295</f>
        <v>0</v>
      </c>
      <c r="U28" s="119">
        <f>+Actuals!R295</f>
        <v>0</v>
      </c>
      <c r="V28" s="118">
        <f>+Actuals!S295</f>
        <v>0</v>
      </c>
      <c r="W28" s="119">
        <f>+Actuals!T295</f>
        <v>0</v>
      </c>
      <c r="X28" s="118">
        <f>+Actuals!U295</f>
        <v>0</v>
      </c>
      <c r="Y28" s="119">
        <f>+Actuals!V295</f>
        <v>0</v>
      </c>
      <c r="Z28" s="118">
        <f>+Actuals!W295</f>
        <v>0</v>
      </c>
      <c r="AA28" s="119">
        <f>+Actuals!X295</f>
        <v>0</v>
      </c>
      <c r="AB28" s="118">
        <f>+Actuals!Y295</f>
        <v>0</v>
      </c>
      <c r="AC28" s="119">
        <f>+Actuals!Z295</f>
        <v>0</v>
      </c>
      <c r="AD28" s="118">
        <f>+Actuals!AA295</f>
        <v>0</v>
      </c>
      <c r="AE28" s="119">
        <f>+Actuals!AB295</f>
        <v>0</v>
      </c>
      <c r="AF28" s="118">
        <f>+Actuals!AC295</f>
        <v>0</v>
      </c>
      <c r="AG28" s="119">
        <f>+Actuals!AD295</f>
        <v>0</v>
      </c>
      <c r="AH28" s="118">
        <f>+Actuals!AE295</f>
        <v>0</v>
      </c>
      <c r="AI28" s="119">
        <f>+Actuals!AF295</f>
        <v>0</v>
      </c>
      <c r="AJ28" s="118">
        <f>+Actuals!AG295</f>
        <v>0</v>
      </c>
      <c r="AK28" s="119">
        <f>+Actuals!AH295</f>
        <v>0</v>
      </c>
      <c r="AL28" s="118">
        <f>+Actuals!AI295</f>
        <v>0</v>
      </c>
      <c r="AM28" s="119">
        <f>+Actuals!AJ295</f>
        <v>0</v>
      </c>
      <c r="AN28" s="118">
        <f>+Actuals!AK295</f>
        <v>0</v>
      </c>
      <c r="AO28" s="119">
        <f>+Actuals!AL295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>SUM(L27:L28)</f>
        <v>0</v>
      </c>
      <c r="M29" s="39">
        <f>SUM(M27:M28)</f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937196</v>
      </c>
      <c r="E32" s="38">
        <f t="shared" si="5"/>
        <v>2014931.9200000006</v>
      </c>
      <c r="F32" s="64">
        <f>'TIE-OUT'!AB32+RECLASS!Z32</f>
        <v>0</v>
      </c>
      <c r="G32" s="68">
        <f>'TIE-OUT'!AC32+RECLASS!AA32</f>
        <v>0</v>
      </c>
      <c r="H32" s="118">
        <f>+Actuals!E296</f>
        <v>88462</v>
      </c>
      <c r="I32" s="119">
        <f>+Actuals!F296</f>
        <v>267155.24</v>
      </c>
      <c r="J32" s="118">
        <f>+Actuals!G296</f>
        <v>741358</v>
      </c>
      <c r="K32" s="119">
        <f>+Actuals!H296</f>
        <v>2238901.16</v>
      </c>
      <c r="L32" s="118">
        <f>+Actuals!I296</f>
        <v>-24489</v>
      </c>
      <c r="M32" s="119">
        <f>+Actuals!J296</f>
        <v>-73956.78</v>
      </c>
      <c r="N32" s="118">
        <f>+Actuals!K296</f>
        <v>-133135</v>
      </c>
      <c r="O32" s="119">
        <f>+Actuals!L296</f>
        <v>-402067.7</v>
      </c>
      <c r="P32" s="118">
        <v>-35000</v>
      </c>
      <c r="Q32" s="119">
        <v>-105700</v>
      </c>
      <c r="R32" s="118">
        <v>300000</v>
      </c>
      <c r="S32" s="119">
        <v>90600</v>
      </c>
      <c r="T32" s="118">
        <f>+Actuals!Q296</f>
        <v>0</v>
      </c>
      <c r="U32" s="119">
        <f>+Actuals!R296</f>
        <v>0</v>
      </c>
      <c r="V32" s="118">
        <f>+Actuals!S296</f>
        <v>0</v>
      </c>
      <c r="W32" s="119">
        <f>+Actuals!T296</f>
        <v>0</v>
      </c>
      <c r="X32" s="118">
        <f>+Actuals!U296</f>
        <v>0</v>
      </c>
      <c r="Y32" s="119">
        <f>+Actuals!V296</f>
        <v>0</v>
      </c>
      <c r="Z32" s="118">
        <f>+Actuals!W296</f>
        <v>0</v>
      </c>
      <c r="AA32" s="119">
        <f>+Actuals!X296</f>
        <v>0</v>
      </c>
      <c r="AB32" s="118">
        <f>+Actuals!Y296</f>
        <v>0</v>
      </c>
      <c r="AC32" s="119">
        <f>+Actuals!Z296</f>
        <v>0</v>
      </c>
      <c r="AD32" s="118">
        <f>+Actuals!AA296</f>
        <v>0</v>
      </c>
      <c r="AE32" s="119">
        <f>+Actuals!AB296</f>
        <v>0</v>
      </c>
      <c r="AF32" s="118">
        <f>+Actuals!AC296</f>
        <v>0</v>
      </c>
      <c r="AG32" s="119">
        <f>+Actuals!AD296</f>
        <v>0</v>
      </c>
      <c r="AH32" s="118">
        <f>+Actuals!AE296</f>
        <v>0</v>
      </c>
      <c r="AI32" s="119">
        <f>+Actuals!AF296</f>
        <v>0</v>
      </c>
      <c r="AJ32" s="118">
        <f>+Actuals!AG296</f>
        <v>0</v>
      </c>
      <c r="AK32" s="119">
        <f>+Actuals!AH296</f>
        <v>0</v>
      </c>
      <c r="AL32" s="118">
        <f>+Actuals!AI296</f>
        <v>0</v>
      </c>
      <c r="AM32" s="119">
        <f>+Actuals!AJ296</f>
        <v>0</v>
      </c>
      <c r="AN32" s="118">
        <f>+Actuals!AK296</f>
        <v>0</v>
      </c>
      <c r="AO32" s="119">
        <f>+Actuals!AL296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'TIE-OUT'!AB33+RECLASS!Z33</f>
        <v>0</v>
      </c>
      <c r="G33" s="38">
        <f>'TIE-OUT'!AC33+RECLASS!AA33</f>
        <v>0</v>
      </c>
      <c r="H33" s="118">
        <f>+Actuals!E297</f>
        <v>0</v>
      </c>
      <c r="I33" s="119">
        <f>+Actuals!F297</f>
        <v>0</v>
      </c>
      <c r="J33" s="118">
        <f>+Actuals!G297</f>
        <v>0</v>
      </c>
      <c r="K33" s="119">
        <f>+Actuals!H297</f>
        <v>0</v>
      </c>
      <c r="L33" s="118">
        <f>+Actuals!I297</f>
        <v>0</v>
      </c>
      <c r="M33" s="119">
        <f>+Actuals!J297</f>
        <v>0</v>
      </c>
      <c r="N33" s="118">
        <f>+Actuals!K297</f>
        <v>0</v>
      </c>
      <c r="O33" s="119">
        <f>+Actuals!L297</f>
        <v>0</v>
      </c>
      <c r="P33" s="118">
        <f>+Actuals!M297</f>
        <v>0</v>
      </c>
      <c r="Q33" s="119">
        <f>+Actuals!N297</f>
        <v>0</v>
      </c>
      <c r="R33" s="118">
        <f>+Actuals!O297</f>
        <v>0</v>
      </c>
      <c r="S33" s="119">
        <f>+Actuals!P297</f>
        <v>0</v>
      </c>
      <c r="T33" s="118">
        <f>+Actuals!Q297</f>
        <v>0</v>
      </c>
      <c r="U33" s="119">
        <f>+Actuals!R297</f>
        <v>0</v>
      </c>
      <c r="V33" s="118">
        <f>+Actuals!S297</f>
        <v>0</v>
      </c>
      <c r="W33" s="119">
        <f>+Actuals!T297</f>
        <v>0</v>
      </c>
      <c r="X33" s="118">
        <f>+Actuals!U297</f>
        <v>0</v>
      </c>
      <c r="Y33" s="119">
        <f>+Actuals!V297</f>
        <v>0</v>
      </c>
      <c r="Z33" s="118">
        <f>+Actuals!W297</f>
        <v>0</v>
      </c>
      <c r="AA33" s="119">
        <f>+Actuals!X297</f>
        <v>0</v>
      </c>
      <c r="AB33" s="118">
        <f>+Actuals!Y297</f>
        <v>0</v>
      </c>
      <c r="AC33" s="119">
        <f>+Actuals!Z297</f>
        <v>0</v>
      </c>
      <c r="AD33" s="118">
        <f>+Actuals!AA297</f>
        <v>0</v>
      </c>
      <c r="AE33" s="119">
        <f>+Actuals!AB297</f>
        <v>0</v>
      </c>
      <c r="AF33" s="118">
        <f>+Actuals!AC297</f>
        <v>0</v>
      </c>
      <c r="AG33" s="119">
        <f>+Actuals!AD297</f>
        <v>0</v>
      </c>
      <c r="AH33" s="118">
        <f>+Actuals!AE297</f>
        <v>0</v>
      </c>
      <c r="AI33" s="119">
        <f>+Actuals!AF297</f>
        <v>0</v>
      </c>
      <c r="AJ33" s="118">
        <f>+Actuals!AG297</f>
        <v>0</v>
      </c>
      <c r="AK33" s="119">
        <f>+Actuals!AH297</f>
        <v>0</v>
      </c>
      <c r="AL33" s="118">
        <f>+Actuals!AI297</f>
        <v>0</v>
      </c>
      <c r="AM33" s="119">
        <f>+Actuals!AJ297</f>
        <v>0</v>
      </c>
      <c r="AN33" s="118">
        <f>+Actuals!AK297</f>
        <v>0</v>
      </c>
      <c r="AO33" s="119">
        <f>+Actuals!AL297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'TIE-OUT'!AB34+RECLASS!Z34</f>
        <v>0</v>
      </c>
      <c r="G34" s="38">
        <f>'TIE-OUT'!AC34+RECLASS!AA34</f>
        <v>0</v>
      </c>
      <c r="H34" s="118">
        <f>+Actuals!E298</f>
        <v>0</v>
      </c>
      <c r="I34" s="119">
        <f>+Actuals!F298</f>
        <v>0</v>
      </c>
      <c r="J34" s="118">
        <f>+Actuals!G298</f>
        <v>0</v>
      </c>
      <c r="K34" s="119">
        <f>+Actuals!H298</f>
        <v>0</v>
      </c>
      <c r="L34" s="118">
        <f>+Actuals!I298</f>
        <v>0</v>
      </c>
      <c r="M34" s="119">
        <f>+Actuals!J298</f>
        <v>0</v>
      </c>
      <c r="N34" s="118">
        <f>+Actuals!K298</f>
        <v>0</v>
      </c>
      <c r="O34" s="119">
        <f>+Actuals!L298</f>
        <v>0</v>
      </c>
      <c r="P34" s="118">
        <f>+Actuals!M298</f>
        <v>0</v>
      </c>
      <c r="Q34" s="119">
        <f>+Actuals!N298</f>
        <v>0</v>
      </c>
      <c r="R34" s="118">
        <f>+Actuals!O298</f>
        <v>0</v>
      </c>
      <c r="S34" s="119">
        <f>+Actuals!P298</f>
        <v>0</v>
      </c>
      <c r="T34" s="118">
        <f>+Actuals!Q298</f>
        <v>0</v>
      </c>
      <c r="U34" s="119">
        <f>+Actuals!R298</f>
        <v>0</v>
      </c>
      <c r="V34" s="118">
        <f>+Actuals!S298</f>
        <v>0</v>
      </c>
      <c r="W34" s="119">
        <f>+Actuals!T298</f>
        <v>0</v>
      </c>
      <c r="X34" s="118">
        <f>+Actuals!U298</f>
        <v>0</v>
      </c>
      <c r="Y34" s="119">
        <f>+Actuals!V298</f>
        <v>0</v>
      </c>
      <c r="Z34" s="118">
        <f>+Actuals!W298</f>
        <v>0</v>
      </c>
      <c r="AA34" s="119">
        <f>+Actuals!X298</f>
        <v>0</v>
      </c>
      <c r="AB34" s="118">
        <f>+Actuals!Y298</f>
        <v>0</v>
      </c>
      <c r="AC34" s="119">
        <f>+Actuals!Z298</f>
        <v>0</v>
      </c>
      <c r="AD34" s="118">
        <f>+Actuals!AA298</f>
        <v>0</v>
      </c>
      <c r="AE34" s="119">
        <f>+Actuals!AB298</f>
        <v>0</v>
      </c>
      <c r="AF34" s="118">
        <f>+Actuals!AC298</f>
        <v>0</v>
      </c>
      <c r="AG34" s="119">
        <f>+Actuals!AD298</f>
        <v>0</v>
      </c>
      <c r="AH34" s="118">
        <f>+Actuals!AE298</f>
        <v>0</v>
      </c>
      <c r="AI34" s="119">
        <f>+Actuals!AF298</f>
        <v>0</v>
      </c>
      <c r="AJ34" s="118">
        <f>+Actuals!AG298</f>
        <v>0</v>
      </c>
      <c r="AK34" s="119">
        <f>+Actuals!AH298</f>
        <v>0</v>
      </c>
      <c r="AL34" s="118">
        <f>+Actuals!AI298</f>
        <v>0</v>
      </c>
      <c r="AM34" s="119">
        <f>+Actuals!AJ298</f>
        <v>0</v>
      </c>
      <c r="AN34" s="118">
        <f>+Actuals!AK298</f>
        <v>0</v>
      </c>
      <c r="AO34" s="119">
        <f>+Actuals!AL298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'TIE-OUT'!AB35+RECLASS!Z35</f>
        <v>0</v>
      </c>
      <c r="G35" s="82">
        <f>'TIE-OUT'!AC35+RECLASS!AA35</f>
        <v>0</v>
      </c>
      <c r="H35" s="118">
        <f>+Actuals!E299</f>
        <v>0</v>
      </c>
      <c r="I35" s="119">
        <f>+Actuals!F299</f>
        <v>0</v>
      </c>
      <c r="J35" s="118">
        <f>+Actuals!G299</f>
        <v>0</v>
      </c>
      <c r="K35" s="119">
        <f>+Actuals!H299</f>
        <v>0</v>
      </c>
      <c r="L35" s="118">
        <f>+Actuals!I299</f>
        <v>0</v>
      </c>
      <c r="M35" s="119">
        <f>+Actuals!J299</f>
        <v>0</v>
      </c>
      <c r="N35" s="118">
        <f>+Actuals!K299</f>
        <v>0</v>
      </c>
      <c r="O35" s="119">
        <f>+Actuals!L299</f>
        <v>0</v>
      </c>
      <c r="P35" s="118">
        <f>+Actuals!M299</f>
        <v>0</v>
      </c>
      <c r="Q35" s="119">
        <f>+Actuals!N299</f>
        <v>0</v>
      </c>
      <c r="R35" s="118">
        <f>+Actuals!O299</f>
        <v>0</v>
      </c>
      <c r="S35" s="119">
        <f>+Actuals!P299</f>
        <v>0</v>
      </c>
      <c r="T35" s="118">
        <f>+Actuals!Q299</f>
        <v>0</v>
      </c>
      <c r="U35" s="119">
        <f>+Actuals!R299</f>
        <v>0</v>
      </c>
      <c r="V35" s="118">
        <f>+Actuals!S299</f>
        <v>0</v>
      </c>
      <c r="W35" s="119">
        <f>+Actuals!T299</f>
        <v>0</v>
      </c>
      <c r="X35" s="118">
        <f>+Actuals!U299</f>
        <v>0</v>
      </c>
      <c r="Y35" s="119">
        <f>+Actuals!V299</f>
        <v>0</v>
      </c>
      <c r="Z35" s="118">
        <f>+Actuals!W299</f>
        <v>0</v>
      </c>
      <c r="AA35" s="119">
        <f>+Actuals!X299</f>
        <v>0</v>
      </c>
      <c r="AB35" s="118">
        <f>+Actuals!Y299</f>
        <v>0</v>
      </c>
      <c r="AC35" s="119">
        <f>+Actuals!Z299</f>
        <v>0</v>
      </c>
      <c r="AD35" s="118">
        <f>+Actuals!AA299</f>
        <v>0</v>
      </c>
      <c r="AE35" s="119">
        <f>+Actuals!AB299</f>
        <v>0</v>
      </c>
      <c r="AF35" s="118">
        <f>+Actuals!AC299</f>
        <v>0</v>
      </c>
      <c r="AG35" s="119">
        <f>+Actuals!AD299</f>
        <v>0</v>
      </c>
      <c r="AH35" s="118">
        <f>+Actuals!AE299</f>
        <v>0</v>
      </c>
      <c r="AI35" s="119">
        <f>+Actuals!AF299</f>
        <v>0</v>
      </c>
      <c r="AJ35" s="118">
        <f>+Actuals!AG299</f>
        <v>0</v>
      </c>
      <c r="AK35" s="119">
        <f>+Actuals!AH299</f>
        <v>0</v>
      </c>
      <c r="AL35" s="118">
        <f>+Actuals!AI299</f>
        <v>0</v>
      </c>
      <c r="AM35" s="119">
        <f>+Actuals!AJ299</f>
        <v>0</v>
      </c>
      <c r="AN35" s="118">
        <f>+Actuals!AK299</f>
        <v>0</v>
      </c>
      <c r="AO35" s="119">
        <f>+Actuals!AL299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937196</v>
      </c>
      <c r="E36" s="39">
        <f t="shared" si="6"/>
        <v>2014931.9200000006</v>
      </c>
      <c r="F36" s="61">
        <f t="shared" si="6"/>
        <v>0</v>
      </c>
      <c r="G36" s="39">
        <f t="shared" si="6"/>
        <v>0</v>
      </c>
      <c r="H36" s="61">
        <f t="shared" si="6"/>
        <v>88462</v>
      </c>
      <c r="I36" s="39">
        <f t="shared" si="6"/>
        <v>267155.24</v>
      </c>
      <c r="J36" s="61">
        <f t="shared" si="6"/>
        <v>741358</v>
      </c>
      <c r="K36" s="39">
        <f t="shared" si="6"/>
        <v>2238901.16</v>
      </c>
      <c r="L36" s="61">
        <f>SUM(L32:L35)</f>
        <v>-24489</v>
      </c>
      <c r="M36" s="39">
        <f>SUM(M32:M35)</f>
        <v>-73956.78</v>
      </c>
      <c r="N36" s="61">
        <f t="shared" si="6"/>
        <v>-133135</v>
      </c>
      <c r="O36" s="39">
        <f t="shared" si="6"/>
        <v>-402067.7</v>
      </c>
      <c r="P36" s="61">
        <f t="shared" si="6"/>
        <v>-35000</v>
      </c>
      <c r="Q36" s="39">
        <f t="shared" si="6"/>
        <v>-105700</v>
      </c>
      <c r="R36" s="61">
        <f t="shared" si="6"/>
        <v>300000</v>
      </c>
      <c r="S36" s="39">
        <f t="shared" si="6"/>
        <v>90600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'TIE-OUT'!AB39+RECLASS!Z39</f>
        <v>0</v>
      </c>
      <c r="G39" s="68">
        <f>'TIE-OUT'!AC39+RECLASS!AA39</f>
        <v>0</v>
      </c>
      <c r="H39" s="118">
        <f>+Actuals!E300</f>
        <v>0</v>
      </c>
      <c r="I39" s="119">
        <f>+Actuals!F300</f>
        <v>0</v>
      </c>
      <c r="J39" s="118">
        <f>+Actuals!G300</f>
        <v>0</v>
      </c>
      <c r="K39" s="119">
        <f>+Actuals!H300</f>
        <v>0</v>
      </c>
      <c r="L39" s="118">
        <f>+Actuals!I300</f>
        <v>0</v>
      </c>
      <c r="M39" s="119">
        <f>+Actuals!J300</f>
        <v>0</v>
      </c>
      <c r="N39" s="118">
        <f>+Actuals!K300</f>
        <v>0</v>
      </c>
      <c r="O39" s="119">
        <f>+Actuals!L300</f>
        <v>0</v>
      </c>
      <c r="P39" s="118">
        <f>+Actuals!M300</f>
        <v>0</v>
      </c>
      <c r="Q39" s="119">
        <f>+Actuals!N300</f>
        <v>0</v>
      </c>
      <c r="R39" s="118">
        <f>+Actuals!O300</f>
        <v>0</v>
      </c>
      <c r="S39" s="119">
        <f>+Actuals!P300</f>
        <v>0</v>
      </c>
      <c r="T39" s="118">
        <f>+Actuals!Q300</f>
        <v>0</v>
      </c>
      <c r="U39" s="119">
        <f>+Actuals!R300</f>
        <v>0</v>
      </c>
      <c r="V39" s="118">
        <f>+Actuals!S300</f>
        <v>0</v>
      </c>
      <c r="W39" s="119">
        <f>+Actuals!T300</f>
        <v>0</v>
      </c>
      <c r="X39" s="118">
        <f>+Actuals!U300</f>
        <v>0</v>
      </c>
      <c r="Y39" s="119">
        <f>+Actuals!V300</f>
        <v>0</v>
      </c>
      <c r="Z39" s="118">
        <f>+Actuals!W300</f>
        <v>0</v>
      </c>
      <c r="AA39" s="119">
        <f>+Actuals!X300</f>
        <v>0</v>
      </c>
      <c r="AB39" s="118">
        <f>+Actuals!Y300</f>
        <v>0</v>
      </c>
      <c r="AC39" s="119">
        <f>+Actuals!Z300</f>
        <v>0</v>
      </c>
      <c r="AD39" s="118">
        <f>+Actuals!AA300</f>
        <v>0</v>
      </c>
      <c r="AE39" s="119">
        <f>+Actuals!AB300</f>
        <v>0</v>
      </c>
      <c r="AF39" s="118">
        <f>+Actuals!AC300</f>
        <v>0</v>
      </c>
      <c r="AG39" s="119">
        <f>+Actuals!AD300</f>
        <v>0</v>
      </c>
      <c r="AH39" s="118">
        <f>+Actuals!AE300</f>
        <v>0</v>
      </c>
      <c r="AI39" s="119">
        <f>+Actuals!AF300</f>
        <v>0</v>
      </c>
      <c r="AJ39" s="118">
        <f>+Actuals!AG300</f>
        <v>0</v>
      </c>
      <c r="AK39" s="119">
        <f>+Actuals!AH300</f>
        <v>0</v>
      </c>
      <c r="AL39" s="118">
        <f>+Actuals!AI300</f>
        <v>0</v>
      </c>
      <c r="AM39" s="119">
        <f>+Actuals!AJ300</f>
        <v>0</v>
      </c>
      <c r="AN39" s="118">
        <f>+Actuals!AK300</f>
        <v>0</v>
      </c>
      <c r="AO39" s="119">
        <f>+Actuals!AL300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'TIE-OUT'!AB40+RECLASS!Z40</f>
        <v>0</v>
      </c>
      <c r="G40" s="38">
        <f>'TIE-OUT'!AC40+RECLASS!AA40</f>
        <v>0</v>
      </c>
      <c r="H40" s="118">
        <f>+Actuals!E301</f>
        <v>0</v>
      </c>
      <c r="I40" s="119">
        <f>+Actuals!F301</f>
        <v>0</v>
      </c>
      <c r="J40" s="118">
        <f>+Actuals!G301</f>
        <v>0</v>
      </c>
      <c r="K40" s="119">
        <f>+Actuals!H301</f>
        <v>0</v>
      </c>
      <c r="L40" s="118">
        <f>+Actuals!I301</f>
        <v>0</v>
      </c>
      <c r="M40" s="119">
        <f>+Actuals!J301</f>
        <v>0</v>
      </c>
      <c r="N40" s="118">
        <f>+Actuals!K301</f>
        <v>0</v>
      </c>
      <c r="O40" s="119">
        <f>+Actuals!L301</f>
        <v>0</v>
      </c>
      <c r="P40" s="118">
        <f>+Actuals!M301</f>
        <v>0</v>
      </c>
      <c r="Q40" s="119">
        <f>+Actuals!N301</f>
        <v>0</v>
      </c>
      <c r="R40" s="118">
        <f>+Actuals!O301</f>
        <v>0</v>
      </c>
      <c r="S40" s="119">
        <f>+Actuals!P301</f>
        <v>0</v>
      </c>
      <c r="T40" s="118">
        <f>+Actuals!Q301</f>
        <v>0</v>
      </c>
      <c r="U40" s="119">
        <f>+Actuals!R301</f>
        <v>0</v>
      </c>
      <c r="V40" s="118">
        <f>+Actuals!S301</f>
        <v>0</v>
      </c>
      <c r="W40" s="119">
        <f>+Actuals!T301</f>
        <v>0</v>
      </c>
      <c r="X40" s="118">
        <f>+Actuals!U301</f>
        <v>0</v>
      </c>
      <c r="Y40" s="119">
        <f>+Actuals!V301</f>
        <v>0</v>
      </c>
      <c r="Z40" s="118">
        <f>+Actuals!W301</f>
        <v>0</v>
      </c>
      <c r="AA40" s="119">
        <f>+Actuals!X301</f>
        <v>0</v>
      </c>
      <c r="AB40" s="118">
        <f>+Actuals!Y301</f>
        <v>0</v>
      </c>
      <c r="AC40" s="119">
        <f>+Actuals!Z301</f>
        <v>0</v>
      </c>
      <c r="AD40" s="118">
        <f>+Actuals!AA301</f>
        <v>0</v>
      </c>
      <c r="AE40" s="119">
        <f>+Actuals!AB301</f>
        <v>0</v>
      </c>
      <c r="AF40" s="118">
        <f>+Actuals!AC301</f>
        <v>0</v>
      </c>
      <c r="AG40" s="119">
        <f>+Actuals!AD301</f>
        <v>0</v>
      </c>
      <c r="AH40" s="118">
        <f>+Actuals!AE301</f>
        <v>0</v>
      </c>
      <c r="AI40" s="119">
        <f>+Actuals!AF301</f>
        <v>0</v>
      </c>
      <c r="AJ40" s="118">
        <f>+Actuals!AG301</f>
        <v>0</v>
      </c>
      <c r="AK40" s="119">
        <f>+Actuals!AH301</f>
        <v>0</v>
      </c>
      <c r="AL40" s="118">
        <f>+Actuals!AI301</f>
        <v>0</v>
      </c>
      <c r="AM40" s="119">
        <f>+Actuals!AJ301</f>
        <v>0</v>
      </c>
      <c r="AN40" s="118">
        <f>+Actuals!AK301</f>
        <v>0</v>
      </c>
      <c r="AO40" s="119">
        <f>+Actuals!AL301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'TIE-OUT'!AB41+RECLASS!Z41</f>
        <v>0</v>
      </c>
      <c r="G41" s="82">
        <f>'TIE-OUT'!AC41+RECLASS!AA41</f>
        <v>0</v>
      </c>
      <c r="H41" s="118">
        <f>+Actuals!E302</f>
        <v>0</v>
      </c>
      <c r="I41" s="119">
        <f>+Actuals!F302</f>
        <v>0</v>
      </c>
      <c r="J41" s="118">
        <f>+Actuals!G302</f>
        <v>0</v>
      </c>
      <c r="K41" s="119">
        <f>+Actuals!H302</f>
        <v>0</v>
      </c>
      <c r="L41" s="118">
        <f>+Actuals!I302</f>
        <v>0</v>
      </c>
      <c r="M41" s="119">
        <f>+Actuals!J302</f>
        <v>0</v>
      </c>
      <c r="N41" s="118">
        <f>+Actuals!K302</f>
        <v>0</v>
      </c>
      <c r="O41" s="119">
        <f>+Actuals!L302</f>
        <v>0</v>
      </c>
      <c r="P41" s="118">
        <f>+Actuals!M302</f>
        <v>0</v>
      </c>
      <c r="Q41" s="119">
        <f>+Actuals!N302</f>
        <v>0</v>
      </c>
      <c r="R41" s="118">
        <f>+Actuals!O302</f>
        <v>0</v>
      </c>
      <c r="S41" s="119">
        <f>+Actuals!P302</f>
        <v>0</v>
      </c>
      <c r="T41" s="118">
        <f>+Actuals!Q302</f>
        <v>0</v>
      </c>
      <c r="U41" s="119">
        <f>+Actuals!R302</f>
        <v>0</v>
      </c>
      <c r="V41" s="118">
        <f>+Actuals!S302</f>
        <v>0</v>
      </c>
      <c r="W41" s="119">
        <f>+Actuals!T302</f>
        <v>0</v>
      </c>
      <c r="X41" s="118">
        <f>+Actuals!U302</f>
        <v>0</v>
      </c>
      <c r="Y41" s="119">
        <f>+Actuals!V302</f>
        <v>0</v>
      </c>
      <c r="Z41" s="118">
        <f>+Actuals!W302</f>
        <v>0</v>
      </c>
      <c r="AA41" s="119">
        <f>+Actuals!X302</f>
        <v>0</v>
      </c>
      <c r="AB41" s="118">
        <f>+Actuals!Y302</f>
        <v>0</v>
      </c>
      <c r="AC41" s="119">
        <f>+Actuals!Z302</f>
        <v>0</v>
      </c>
      <c r="AD41" s="118">
        <f>+Actuals!AA302</f>
        <v>0</v>
      </c>
      <c r="AE41" s="119">
        <f>+Actuals!AB302</f>
        <v>0</v>
      </c>
      <c r="AF41" s="118">
        <f>+Actuals!AC302</f>
        <v>0</v>
      </c>
      <c r="AG41" s="119">
        <f>+Actuals!AD302</f>
        <v>0</v>
      </c>
      <c r="AH41" s="118">
        <f>+Actuals!AE302</f>
        <v>0</v>
      </c>
      <c r="AI41" s="119">
        <f>+Actuals!AF302</f>
        <v>0</v>
      </c>
      <c r="AJ41" s="118">
        <f>+Actuals!AG302</f>
        <v>0</v>
      </c>
      <c r="AK41" s="119">
        <f>+Actuals!AH302</f>
        <v>0</v>
      </c>
      <c r="AL41" s="118">
        <f>+Actuals!AI302</f>
        <v>0</v>
      </c>
      <c r="AM41" s="119">
        <f>+Actuals!AJ302</f>
        <v>0</v>
      </c>
      <c r="AN41" s="118">
        <f>+Actuals!AK302</f>
        <v>0</v>
      </c>
      <c r="AO41" s="119">
        <f>+Actuals!AL302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>SUM(L40:L41)</f>
        <v>0</v>
      </c>
      <c r="M42" s="39">
        <f>SUM(M40:M41)</f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>L42+L39</f>
        <v>0</v>
      </c>
      <c r="M43" s="39">
        <f>M42+M39</f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'TIE-OUT'!AB45+RECLASS!Z45</f>
        <v>0</v>
      </c>
      <c r="G45" s="68">
        <f>'TIE-OUT'!AC45+RECLASS!AA45</f>
        <v>0</v>
      </c>
      <c r="H45" s="118">
        <f>+Actuals!E303</f>
        <v>0</v>
      </c>
      <c r="I45" s="119">
        <f>+Actuals!F303</f>
        <v>0</v>
      </c>
      <c r="J45" s="118">
        <f>+Actuals!G303</f>
        <v>0</v>
      </c>
      <c r="K45" s="119">
        <f>+Actuals!H303</f>
        <v>0</v>
      </c>
      <c r="L45" s="118">
        <f>+Actuals!I303</f>
        <v>0</v>
      </c>
      <c r="M45" s="119">
        <f>+Actuals!J303</f>
        <v>0</v>
      </c>
      <c r="N45" s="118">
        <f>+Actuals!K303</f>
        <v>0</v>
      </c>
      <c r="O45" s="119">
        <f>+Actuals!L303</f>
        <v>0</v>
      </c>
      <c r="P45" s="118">
        <f>+Actuals!M303</f>
        <v>0</v>
      </c>
      <c r="Q45" s="119">
        <f>+Actuals!N303</f>
        <v>0</v>
      </c>
      <c r="R45" s="118">
        <f>+Actuals!O303</f>
        <v>0</v>
      </c>
      <c r="S45" s="119">
        <f>+Actuals!P303</f>
        <v>0</v>
      </c>
      <c r="T45" s="118">
        <f>+Actuals!Q303</f>
        <v>0</v>
      </c>
      <c r="U45" s="119">
        <f>+Actuals!R303</f>
        <v>0</v>
      </c>
      <c r="V45" s="118">
        <f>+Actuals!S303</f>
        <v>0</v>
      </c>
      <c r="W45" s="119">
        <f>+Actuals!T303</f>
        <v>0</v>
      </c>
      <c r="X45" s="118">
        <f>+Actuals!U303</f>
        <v>0</v>
      </c>
      <c r="Y45" s="119">
        <f>+Actuals!V303</f>
        <v>0</v>
      </c>
      <c r="Z45" s="118">
        <f>+Actuals!W303</f>
        <v>0</v>
      </c>
      <c r="AA45" s="119">
        <f>+Actuals!X303</f>
        <v>0</v>
      </c>
      <c r="AB45" s="118">
        <f>+Actuals!Y303</f>
        <v>0</v>
      </c>
      <c r="AC45" s="119">
        <f>+Actuals!Z303</f>
        <v>0</v>
      </c>
      <c r="AD45" s="118">
        <f>+Actuals!AA303</f>
        <v>0</v>
      </c>
      <c r="AE45" s="119">
        <f>+Actuals!AB303</f>
        <v>0</v>
      </c>
      <c r="AF45" s="118">
        <f>+Actuals!AC303</f>
        <v>0</v>
      </c>
      <c r="AG45" s="119">
        <f>+Actuals!AD303</f>
        <v>0</v>
      </c>
      <c r="AH45" s="118">
        <f>+Actuals!AE303</f>
        <v>0</v>
      </c>
      <c r="AI45" s="119">
        <f>+Actuals!AF303</f>
        <v>0</v>
      </c>
      <c r="AJ45" s="118">
        <f>+Actuals!AG303</f>
        <v>0</v>
      </c>
      <c r="AK45" s="119">
        <f>+Actuals!AH303</f>
        <v>0</v>
      </c>
      <c r="AL45" s="118">
        <f>+Actuals!AI303</f>
        <v>0</v>
      </c>
      <c r="AM45" s="119">
        <f>+Actuals!AJ303</f>
        <v>0</v>
      </c>
      <c r="AN45" s="118">
        <f>+Actuals!AK303</f>
        <v>0</v>
      </c>
      <c r="AO45" s="119">
        <f>+Actuals!AL303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'TIE-OUT'!AB47+RECLASS!Z47</f>
        <v>0</v>
      </c>
      <c r="G47" s="38">
        <f>'TIE-OUT'!AC47+RECLASS!AA47</f>
        <v>0</v>
      </c>
      <c r="H47" s="118">
        <f>+Actuals!E304</f>
        <v>0</v>
      </c>
      <c r="I47" s="119">
        <f>+Actuals!F304</f>
        <v>0</v>
      </c>
      <c r="J47" s="118">
        <f>+Actuals!G304</f>
        <v>0</v>
      </c>
      <c r="K47" s="119">
        <f>+Actuals!H304</f>
        <v>0</v>
      </c>
      <c r="L47" s="118">
        <f>+Actuals!I304</f>
        <v>0</v>
      </c>
      <c r="M47" s="119">
        <f>+Actuals!J304</f>
        <v>0</v>
      </c>
      <c r="N47" s="118">
        <f>+Actuals!K304</f>
        <v>0</v>
      </c>
      <c r="O47" s="119">
        <f>+Actuals!L304</f>
        <v>0</v>
      </c>
      <c r="P47" s="118">
        <f>+Actuals!M304</f>
        <v>0</v>
      </c>
      <c r="Q47" s="119">
        <f>+Actuals!N304</f>
        <v>0</v>
      </c>
      <c r="R47" s="118">
        <f>+Actuals!O304</f>
        <v>0</v>
      </c>
      <c r="S47" s="119">
        <f>+Actuals!P304</f>
        <v>0</v>
      </c>
      <c r="T47" s="118">
        <f>+Actuals!Q304</f>
        <v>0</v>
      </c>
      <c r="U47" s="119">
        <f>+Actuals!R304</f>
        <v>0</v>
      </c>
      <c r="V47" s="118">
        <f>+Actuals!S304</f>
        <v>0</v>
      </c>
      <c r="W47" s="119">
        <f>+Actuals!T304</f>
        <v>0</v>
      </c>
      <c r="X47" s="118">
        <f>+Actuals!U304</f>
        <v>0</v>
      </c>
      <c r="Y47" s="119">
        <f>+Actuals!V304</f>
        <v>0</v>
      </c>
      <c r="Z47" s="118">
        <f>+Actuals!W304</f>
        <v>0</v>
      </c>
      <c r="AA47" s="119">
        <f>+Actuals!X304</f>
        <v>0</v>
      </c>
      <c r="AB47" s="118">
        <f>+Actuals!Y304</f>
        <v>0</v>
      </c>
      <c r="AC47" s="119">
        <f>+Actuals!Z304</f>
        <v>0</v>
      </c>
      <c r="AD47" s="118">
        <f>+Actuals!AA304</f>
        <v>0</v>
      </c>
      <c r="AE47" s="119">
        <f>+Actuals!AB304</f>
        <v>0</v>
      </c>
      <c r="AF47" s="118">
        <f>+Actuals!AC304</f>
        <v>0</v>
      </c>
      <c r="AG47" s="119">
        <f>+Actuals!AD304</f>
        <v>0</v>
      </c>
      <c r="AH47" s="118">
        <f>+Actuals!AE304</f>
        <v>0</v>
      </c>
      <c r="AI47" s="119">
        <f>+Actuals!AF304</f>
        <v>0</v>
      </c>
      <c r="AJ47" s="118">
        <f>+Actuals!AG304</f>
        <v>0</v>
      </c>
      <c r="AK47" s="119">
        <f>+Actuals!AH304</f>
        <v>0</v>
      </c>
      <c r="AL47" s="118">
        <f>+Actuals!AI304</f>
        <v>0</v>
      </c>
      <c r="AM47" s="119">
        <f>+Actuals!AJ304</f>
        <v>0</v>
      </c>
      <c r="AN47" s="118">
        <f>+Actuals!AK304</f>
        <v>0</v>
      </c>
      <c r="AO47" s="119">
        <f>+Actuals!AL304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-678285</v>
      </c>
      <c r="E49" s="38">
        <f>SUM(G49,I49,K49,M49,O49,Q49,S49,U49,W49,Y49,AA49,AC49,AE49)</f>
        <v>-2048420.7000000007</v>
      </c>
      <c r="F49" s="60">
        <f>'TIE-OUT'!AB49+RECLASS!Z49</f>
        <v>0</v>
      </c>
      <c r="G49" s="38">
        <f>'TIE-OUT'!AC49+RECLASS!AA49</f>
        <v>0</v>
      </c>
      <c r="H49" s="118">
        <f>+Actuals!E305</f>
        <v>-308840</v>
      </c>
      <c r="I49" s="119">
        <f>+Actuals!F305</f>
        <v>-932696.8</v>
      </c>
      <c r="J49" s="118">
        <f>+Actuals!G305</f>
        <v>-952355</v>
      </c>
      <c r="K49" s="119">
        <f>+Actuals!H305</f>
        <v>-2876112.1</v>
      </c>
      <c r="L49" s="118">
        <f>+Actuals!I305</f>
        <v>117993</v>
      </c>
      <c r="M49" s="119">
        <f>+Actuals!J305</f>
        <v>356338.86</v>
      </c>
      <c r="N49" s="118">
        <f>+Actuals!K305</f>
        <v>388369</v>
      </c>
      <c r="O49" s="119">
        <f>+Actuals!L305</f>
        <v>1172874.3799999999</v>
      </c>
      <c r="P49" s="118">
        <v>106548</v>
      </c>
      <c r="Q49" s="119">
        <v>321774.96000000002</v>
      </c>
      <c r="R49" s="118">
        <v>295500</v>
      </c>
      <c r="S49" s="119">
        <v>892410</v>
      </c>
      <c r="T49" s="118">
        <v>-325500</v>
      </c>
      <c r="U49" s="119">
        <v>-983010</v>
      </c>
      <c r="V49" s="118">
        <f>+Actuals!S305</f>
        <v>0</v>
      </c>
      <c r="W49" s="119">
        <f>+Actuals!T305</f>
        <v>0</v>
      </c>
      <c r="X49" s="118">
        <f>+Actuals!U305</f>
        <v>0</v>
      </c>
      <c r="Y49" s="119">
        <f>+Actuals!V305</f>
        <v>0</v>
      </c>
      <c r="Z49" s="118">
        <f>+Actuals!W305</f>
        <v>0</v>
      </c>
      <c r="AA49" s="119">
        <f>+Actuals!X305</f>
        <v>0</v>
      </c>
      <c r="AB49" s="118">
        <f>+Actuals!Y305</f>
        <v>0</v>
      </c>
      <c r="AC49" s="119">
        <f>+Actuals!Z305</f>
        <v>0</v>
      </c>
      <c r="AD49" s="118">
        <f>+Actuals!AA305</f>
        <v>0</v>
      </c>
      <c r="AE49" s="119">
        <f>+Actuals!AB305</f>
        <v>0</v>
      </c>
      <c r="AF49" s="118">
        <f>+Actuals!AC305</f>
        <v>0</v>
      </c>
      <c r="AG49" s="119">
        <f>+Actuals!AD305</f>
        <v>0</v>
      </c>
      <c r="AH49" s="118">
        <f>+Actuals!AE305</f>
        <v>0</v>
      </c>
      <c r="AI49" s="119">
        <f>+Actuals!AF305</f>
        <v>0</v>
      </c>
      <c r="AJ49" s="118">
        <f>+Actuals!AG305</f>
        <v>0</v>
      </c>
      <c r="AK49" s="119">
        <f>+Actuals!AH305</f>
        <v>0</v>
      </c>
      <c r="AL49" s="118">
        <f>+Actuals!AI305</f>
        <v>0</v>
      </c>
      <c r="AM49" s="119">
        <f>+Actuals!AJ305</f>
        <v>0</v>
      </c>
      <c r="AN49" s="118">
        <f>+Actuals!AK305</f>
        <v>0</v>
      </c>
      <c r="AO49" s="119">
        <f>+Actuals!AL305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'TIE-OUT'!AB51+RECLASS!Z51</f>
        <v>0</v>
      </c>
      <c r="G51" s="38">
        <f>'TIE-OUT'!AC51+RECLASS!AA51</f>
        <v>0</v>
      </c>
      <c r="H51" s="118">
        <f>+Actuals!E306</f>
        <v>-2308</v>
      </c>
      <c r="I51" s="119">
        <f>+Actuals!F306</f>
        <v>-6970.16</v>
      </c>
      <c r="J51" s="118">
        <f>+Actuals!G306</f>
        <v>-69240</v>
      </c>
      <c r="K51" s="119">
        <f>+Actuals!H306</f>
        <v>-209104.8</v>
      </c>
      <c r="L51" s="118">
        <f>+Actuals!I306</f>
        <v>0</v>
      </c>
      <c r="M51" s="119">
        <f>+Actuals!J306</f>
        <v>0</v>
      </c>
      <c r="N51" s="118">
        <f>+Actuals!K306</f>
        <v>0</v>
      </c>
      <c r="O51" s="119">
        <f>+Actuals!L306</f>
        <v>0</v>
      </c>
      <c r="P51" s="118">
        <v>71548</v>
      </c>
      <c r="Q51" s="119">
        <v>216074.96</v>
      </c>
      <c r="R51" s="118">
        <f>+Actuals!O306</f>
        <v>0</v>
      </c>
      <c r="S51" s="119">
        <f>+Actuals!P306</f>
        <v>0</v>
      </c>
      <c r="T51" s="118">
        <f>+Actuals!Q306</f>
        <v>0</v>
      </c>
      <c r="U51" s="119">
        <f>+Actuals!R306</f>
        <v>0</v>
      </c>
      <c r="V51" s="118">
        <f>+Actuals!S306</f>
        <v>0</v>
      </c>
      <c r="W51" s="119">
        <f>+Actuals!T306</f>
        <v>0</v>
      </c>
      <c r="X51" s="118">
        <f>+Actuals!U306</f>
        <v>0</v>
      </c>
      <c r="Y51" s="119">
        <f>+Actuals!V306</f>
        <v>0</v>
      </c>
      <c r="Z51" s="118">
        <f>+Actuals!W306</f>
        <v>0</v>
      </c>
      <c r="AA51" s="119">
        <f>+Actuals!X306</f>
        <v>0</v>
      </c>
      <c r="AB51" s="118">
        <f>+Actuals!Y306</f>
        <v>0</v>
      </c>
      <c r="AC51" s="119">
        <f>+Actuals!Z306</f>
        <v>0</v>
      </c>
      <c r="AD51" s="118">
        <f>+Actuals!AA306</f>
        <v>0</v>
      </c>
      <c r="AE51" s="119">
        <f>+Actuals!AB306</f>
        <v>0</v>
      </c>
      <c r="AF51" s="118">
        <f>+Actuals!AC306</f>
        <v>0</v>
      </c>
      <c r="AG51" s="119">
        <f>+Actuals!AD306</f>
        <v>0</v>
      </c>
      <c r="AH51" s="118">
        <f>+Actuals!AE306</f>
        <v>0</v>
      </c>
      <c r="AI51" s="119">
        <f>+Actuals!AF306</f>
        <v>0</v>
      </c>
      <c r="AJ51" s="118">
        <f>+Actuals!AG306</f>
        <v>0</v>
      </c>
      <c r="AK51" s="119">
        <f>+Actuals!AH306</f>
        <v>0</v>
      </c>
      <c r="AL51" s="118">
        <f>+Actuals!AI306</f>
        <v>0</v>
      </c>
      <c r="AM51" s="119">
        <f>+Actuals!AJ306</f>
        <v>0</v>
      </c>
      <c r="AN51" s="118">
        <f>+Actuals!AK306</f>
        <v>0</v>
      </c>
      <c r="AO51" s="119">
        <f>+Actuals!AL306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-100623.67</v>
      </c>
      <c r="F54" s="64">
        <f>'TIE-OUT'!AB54+RECLASS!Z54</f>
        <v>0</v>
      </c>
      <c r="G54" s="68">
        <f>'TIE-OUT'!AC54+RECLASS!AA54</f>
        <v>0</v>
      </c>
      <c r="H54" s="118">
        <f>+Actuals!E307</f>
        <v>0</v>
      </c>
      <c r="I54" s="119">
        <f>+Actuals!F307</f>
        <v>0</v>
      </c>
      <c r="J54" s="118">
        <f>+Actuals!G307</f>
        <v>0</v>
      </c>
      <c r="K54" s="119">
        <f>+Actuals!H307</f>
        <v>-100623.67</v>
      </c>
      <c r="L54" s="118">
        <f>+Actuals!I307</f>
        <v>0</v>
      </c>
      <c r="M54" s="119">
        <f>+Actuals!J307</f>
        <v>0</v>
      </c>
      <c r="N54" s="118">
        <f>+Actuals!K307</f>
        <v>0</v>
      </c>
      <c r="O54" s="119">
        <f>+Actuals!L307</f>
        <v>0</v>
      </c>
      <c r="P54" s="118">
        <f>+Actuals!M307</f>
        <v>0</v>
      </c>
      <c r="Q54" s="119">
        <f>+Actuals!N307</f>
        <v>0</v>
      </c>
      <c r="R54" s="118">
        <f>+Actuals!O307</f>
        <v>0</v>
      </c>
      <c r="S54" s="119">
        <f>+Actuals!P307</f>
        <v>0</v>
      </c>
      <c r="T54" s="118">
        <f>+Actuals!Q307</f>
        <v>0</v>
      </c>
      <c r="U54" s="119">
        <f>+Actuals!R307</f>
        <v>0</v>
      </c>
      <c r="V54" s="118">
        <f>+Actuals!S307</f>
        <v>0</v>
      </c>
      <c r="W54" s="119">
        <f>+Actuals!T307</f>
        <v>0</v>
      </c>
      <c r="X54" s="118">
        <f>+Actuals!U307</f>
        <v>0</v>
      </c>
      <c r="Y54" s="119">
        <f>+Actuals!V307</f>
        <v>0</v>
      </c>
      <c r="Z54" s="118">
        <f>+Actuals!W307</f>
        <v>0</v>
      </c>
      <c r="AA54" s="119">
        <f>+Actuals!X307</f>
        <v>0</v>
      </c>
      <c r="AB54" s="118">
        <f>+Actuals!Y307</f>
        <v>0</v>
      </c>
      <c r="AC54" s="119">
        <f>+Actuals!Z307</f>
        <v>0</v>
      </c>
      <c r="AD54" s="118">
        <f>+Actuals!AA307</f>
        <v>0</v>
      </c>
      <c r="AE54" s="119">
        <f>+Actuals!AB307</f>
        <v>0</v>
      </c>
      <c r="AF54" s="118">
        <f>+Actuals!AC307</f>
        <v>0</v>
      </c>
      <c r="AG54" s="119">
        <f>+Actuals!AD307</f>
        <v>0</v>
      </c>
      <c r="AH54" s="118">
        <f>+Actuals!AE307</f>
        <v>0</v>
      </c>
      <c r="AI54" s="119">
        <f>+Actuals!AF307</f>
        <v>0</v>
      </c>
      <c r="AJ54" s="118">
        <f>+Actuals!AG307</f>
        <v>0</v>
      </c>
      <c r="AK54" s="119">
        <f>+Actuals!AH307</f>
        <v>0</v>
      </c>
      <c r="AL54" s="118">
        <f>+Actuals!AI307</f>
        <v>0</v>
      </c>
      <c r="AM54" s="119">
        <f>+Actuals!AJ307</f>
        <v>0</v>
      </c>
      <c r="AN54" s="118">
        <f>+Actuals!AK307</f>
        <v>0</v>
      </c>
      <c r="AO54" s="119">
        <f>+Actuals!AL307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'TIE-OUT'!AB55+RECLASS!Z55</f>
        <v>0</v>
      </c>
      <c r="G55" s="82">
        <f>'TIE-OUT'!AC55+RECLASS!AA55</f>
        <v>0</v>
      </c>
      <c r="H55" s="118">
        <f>+Actuals!E308</f>
        <v>0</v>
      </c>
      <c r="I55" s="119">
        <f>+Actuals!F308</f>
        <v>0</v>
      </c>
      <c r="J55" s="118">
        <f>+Actuals!G308</f>
        <v>0</v>
      </c>
      <c r="K55" s="119">
        <f>+Actuals!H308</f>
        <v>0</v>
      </c>
      <c r="L55" s="118">
        <f>+Actuals!I308</f>
        <v>0</v>
      </c>
      <c r="M55" s="119">
        <f>+Actuals!J308</f>
        <v>0</v>
      </c>
      <c r="N55" s="118">
        <f>+Actuals!K308</f>
        <v>0</v>
      </c>
      <c r="O55" s="119">
        <f>+Actuals!L308</f>
        <v>0</v>
      </c>
      <c r="P55" s="118">
        <f>+Actuals!M308</f>
        <v>0</v>
      </c>
      <c r="Q55" s="119">
        <f>+Actuals!N308</f>
        <v>0</v>
      </c>
      <c r="R55" s="118">
        <f>+Actuals!O308</f>
        <v>0</v>
      </c>
      <c r="S55" s="119">
        <f>+Actuals!P308</f>
        <v>0</v>
      </c>
      <c r="T55" s="118">
        <f>+Actuals!Q308</f>
        <v>0</v>
      </c>
      <c r="U55" s="119">
        <f>+Actuals!R308</f>
        <v>0</v>
      </c>
      <c r="V55" s="118">
        <f>+Actuals!S308</f>
        <v>0</v>
      </c>
      <c r="W55" s="119">
        <f>+Actuals!T308</f>
        <v>0</v>
      </c>
      <c r="X55" s="118">
        <f>+Actuals!U308</f>
        <v>0</v>
      </c>
      <c r="Y55" s="119">
        <f>+Actuals!V308</f>
        <v>0</v>
      </c>
      <c r="Z55" s="118">
        <f>+Actuals!W308</f>
        <v>0</v>
      </c>
      <c r="AA55" s="119">
        <f>+Actuals!X308</f>
        <v>0</v>
      </c>
      <c r="AB55" s="118">
        <f>+Actuals!Y308</f>
        <v>0</v>
      </c>
      <c r="AC55" s="119">
        <f>+Actuals!Z308</f>
        <v>0</v>
      </c>
      <c r="AD55" s="118">
        <f>+Actuals!AA308</f>
        <v>0</v>
      </c>
      <c r="AE55" s="119">
        <f>+Actuals!AB308</f>
        <v>0</v>
      </c>
      <c r="AF55" s="118">
        <f>+Actuals!AC308</f>
        <v>0</v>
      </c>
      <c r="AG55" s="119">
        <f>+Actuals!AD308</f>
        <v>0</v>
      </c>
      <c r="AH55" s="118">
        <f>+Actuals!AE308</f>
        <v>0</v>
      </c>
      <c r="AI55" s="119">
        <f>+Actuals!AF308</f>
        <v>0</v>
      </c>
      <c r="AJ55" s="118">
        <f>+Actuals!AG308</f>
        <v>0</v>
      </c>
      <c r="AK55" s="119">
        <f>+Actuals!AH308</f>
        <v>0</v>
      </c>
      <c r="AL55" s="118">
        <f>+Actuals!AI308</f>
        <v>0</v>
      </c>
      <c r="AM55" s="119">
        <f>+Actuals!AJ308</f>
        <v>0</v>
      </c>
      <c r="AN55" s="118">
        <f>+Actuals!AK308</f>
        <v>0</v>
      </c>
      <c r="AO55" s="119">
        <f>+Actuals!AL308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-100623.67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-100623.67</v>
      </c>
      <c r="L56" s="61">
        <f>SUM(L54:L55)</f>
        <v>0</v>
      </c>
      <c r="M56" s="39">
        <f>SUM(M54:M55)</f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'TIE-OUT'!AB59+RECLASS!Z59</f>
        <v>0</v>
      </c>
      <c r="G59" s="68">
        <f>'TIE-OUT'!AC59+RECLASS!AA59</f>
        <v>0</v>
      </c>
      <c r="H59" s="118">
        <f>+Actuals!E309</f>
        <v>0</v>
      </c>
      <c r="I59" s="119">
        <f>+Actuals!F309</f>
        <v>0</v>
      </c>
      <c r="J59" s="118">
        <f>+Actuals!G309</f>
        <v>0</v>
      </c>
      <c r="K59" s="119">
        <f>+Actuals!H309</f>
        <v>0</v>
      </c>
      <c r="L59" s="118">
        <f>+Actuals!I309</f>
        <v>0</v>
      </c>
      <c r="M59" s="119">
        <f>+Actuals!J309</f>
        <v>0</v>
      </c>
      <c r="N59" s="118">
        <f>+Actuals!K309</f>
        <v>0</v>
      </c>
      <c r="O59" s="119">
        <f>+Actuals!L309</f>
        <v>0</v>
      </c>
      <c r="P59" s="118">
        <f>+Actuals!M309</f>
        <v>0</v>
      </c>
      <c r="Q59" s="119">
        <f>+Actuals!N309</f>
        <v>0</v>
      </c>
      <c r="R59" s="118">
        <f>+Actuals!O309</f>
        <v>0</v>
      </c>
      <c r="S59" s="119">
        <f>+Actuals!P309</f>
        <v>0</v>
      </c>
      <c r="T59" s="118">
        <f>+Actuals!Q309</f>
        <v>0</v>
      </c>
      <c r="U59" s="119">
        <f>+Actuals!R309</f>
        <v>0</v>
      </c>
      <c r="V59" s="118">
        <f>+Actuals!S309</f>
        <v>0</v>
      </c>
      <c r="W59" s="119">
        <f>+Actuals!T309</f>
        <v>0</v>
      </c>
      <c r="X59" s="118">
        <f>+Actuals!U309</f>
        <v>0</v>
      </c>
      <c r="Y59" s="119">
        <f>+Actuals!V309</f>
        <v>0</v>
      </c>
      <c r="Z59" s="118">
        <f>+Actuals!W309</f>
        <v>0</v>
      </c>
      <c r="AA59" s="119">
        <f>+Actuals!X309</f>
        <v>0</v>
      </c>
      <c r="AB59" s="118">
        <f>+Actuals!Y309</f>
        <v>0</v>
      </c>
      <c r="AC59" s="119">
        <f>+Actuals!Z309</f>
        <v>0</v>
      </c>
      <c r="AD59" s="118">
        <f>+Actuals!AA309</f>
        <v>0</v>
      </c>
      <c r="AE59" s="119">
        <f>+Actuals!AB309</f>
        <v>0</v>
      </c>
      <c r="AF59" s="118">
        <f>+Actuals!AC309</f>
        <v>0</v>
      </c>
      <c r="AG59" s="119">
        <f>+Actuals!AD309</f>
        <v>0</v>
      </c>
      <c r="AH59" s="118">
        <f>+Actuals!AE309</f>
        <v>0</v>
      </c>
      <c r="AI59" s="119">
        <f>+Actuals!AF309</f>
        <v>0</v>
      </c>
      <c r="AJ59" s="118">
        <f>+Actuals!AG309</f>
        <v>0</v>
      </c>
      <c r="AK59" s="119">
        <f>+Actuals!AH309</f>
        <v>0</v>
      </c>
      <c r="AL59" s="118">
        <f>+Actuals!AI309</f>
        <v>0</v>
      </c>
      <c r="AM59" s="119">
        <f>+Actuals!AJ309</f>
        <v>0</v>
      </c>
      <c r="AN59" s="118">
        <f>+Actuals!AK309</f>
        <v>0</v>
      </c>
      <c r="AO59" s="119">
        <f>+Actuals!AL309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'TIE-OUT'!AB60+RECLASS!Z60</f>
        <v>0</v>
      </c>
      <c r="G60" s="82">
        <f>'TIE-OUT'!AC60+RECLASS!AA60</f>
        <v>0</v>
      </c>
      <c r="H60" s="118">
        <f>+Actuals!E310</f>
        <v>0</v>
      </c>
      <c r="I60" s="119">
        <f>+Actuals!F310</f>
        <v>0</v>
      </c>
      <c r="J60" s="118">
        <f>+Actuals!G310</f>
        <v>0</v>
      </c>
      <c r="K60" s="119">
        <f>+Actuals!H310</f>
        <v>0</v>
      </c>
      <c r="L60" s="118">
        <f>+Actuals!I310</f>
        <v>0</v>
      </c>
      <c r="M60" s="119">
        <f>+Actuals!J310</f>
        <v>0</v>
      </c>
      <c r="N60" s="118">
        <f>+Actuals!K310</f>
        <v>0</v>
      </c>
      <c r="O60" s="119">
        <f>+Actuals!L310</f>
        <v>0</v>
      </c>
      <c r="P60" s="118">
        <f>+Actuals!M310</f>
        <v>0</v>
      </c>
      <c r="Q60" s="119">
        <f>+Actuals!N310</f>
        <v>0</v>
      </c>
      <c r="R60" s="118">
        <f>+Actuals!O310</f>
        <v>0</v>
      </c>
      <c r="S60" s="119">
        <f>+Actuals!P310</f>
        <v>0</v>
      </c>
      <c r="T60" s="118">
        <f>+Actuals!Q310</f>
        <v>0</v>
      </c>
      <c r="U60" s="119">
        <f>+Actuals!R310</f>
        <v>0</v>
      </c>
      <c r="V60" s="118">
        <f>+Actuals!S310</f>
        <v>0</v>
      </c>
      <c r="W60" s="119">
        <f>+Actuals!T310</f>
        <v>0</v>
      </c>
      <c r="X60" s="118">
        <f>+Actuals!U310</f>
        <v>0</v>
      </c>
      <c r="Y60" s="119">
        <f>+Actuals!V310</f>
        <v>0</v>
      </c>
      <c r="Z60" s="118">
        <f>+Actuals!W310</f>
        <v>0</v>
      </c>
      <c r="AA60" s="119">
        <f>+Actuals!X310</f>
        <v>0</v>
      </c>
      <c r="AB60" s="118">
        <f>+Actuals!Y310</f>
        <v>0</v>
      </c>
      <c r="AC60" s="119">
        <f>+Actuals!Z310</f>
        <v>0</v>
      </c>
      <c r="AD60" s="118">
        <f>+Actuals!AA310</f>
        <v>0</v>
      </c>
      <c r="AE60" s="119">
        <f>+Actuals!AB310</f>
        <v>0</v>
      </c>
      <c r="AF60" s="118">
        <f>+Actuals!AC310</f>
        <v>0</v>
      </c>
      <c r="AG60" s="119">
        <f>+Actuals!AD310</f>
        <v>0</v>
      </c>
      <c r="AH60" s="118">
        <f>+Actuals!AE310</f>
        <v>0</v>
      </c>
      <c r="AI60" s="119">
        <f>+Actuals!AF310</f>
        <v>0</v>
      </c>
      <c r="AJ60" s="118">
        <f>+Actuals!AG310</f>
        <v>0</v>
      </c>
      <c r="AK60" s="119">
        <f>+Actuals!AH310</f>
        <v>0</v>
      </c>
      <c r="AL60" s="118">
        <f>+Actuals!AI310</f>
        <v>0</v>
      </c>
      <c r="AM60" s="119">
        <f>+Actuals!AJ310</f>
        <v>0</v>
      </c>
      <c r="AN60" s="118">
        <f>+Actuals!AK310</f>
        <v>0</v>
      </c>
      <c r="AO60" s="119">
        <f>+Actuals!AL310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>SUM(L59:L60)</f>
        <v>0</v>
      </c>
      <c r="M61" s="39">
        <f>SUM(M59:M60)</f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'TIE-OUT'!AB64+RECLASS!Z64</f>
        <v>0</v>
      </c>
      <c r="G64" s="68">
        <f>'TIE-OUT'!AC64+RECLASS!AA64</f>
        <v>0</v>
      </c>
      <c r="H64" s="118">
        <f>+Actuals!E311</f>
        <v>0</v>
      </c>
      <c r="I64" s="119">
        <f>+Actuals!F311</f>
        <v>0</v>
      </c>
      <c r="J64" s="118">
        <f>+Actuals!G311</f>
        <v>0</v>
      </c>
      <c r="K64" s="119">
        <f>+Actuals!H311</f>
        <v>0</v>
      </c>
      <c r="L64" s="118">
        <f>+Actuals!I311</f>
        <v>0</v>
      </c>
      <c r="M64" s="119">
        <f>+Actuals!J311</f>
        <v>0</v>
      </c>
      <c r="N64" s="118">
        <f>+Actuals!K311</f>
        <v>0</v>
      </c>
      <c r="O64" s="119">
        <f>+Actuals!L311</f>
        <v>0</v>
      </c>
      <c r="P64" s="118">
        <f>+Actuals!M311</f>
        <v>0</v>
      </c>
      <c r="Q64" s="119">
        <f>+Actuals!N311</f>
        <v>0</v>
      </c>
      <c r="R64" s="118">
        <f>+Actuals!O311</f>
        <v>0</v>
      </c>
      <c r="S64" s="119">
        <f>+Actuals!P311</f>
        <v>0</v>
      </c>
      <c r="T64" s="118">
        <f>+Actuals!Q311</f>
        <v>0</v>
      </c>
      <c r="U64" s="119">
        <f>+Actuals!R311</f>
        <v>0</v>
      </c>
      <c r="V64" s="118">
        <f>+Actuals!S311</f>
        <v>0</v>
      </c>
      <c r="W64" s="119">
        <f>+Actuals!T311</f>
        <v>0</v>
      </c>
      <c r="X64" s="118">
        <f>+Actuals!U311</f>
        <v>0</v>
      </c>
      <c r="Y64" s="119">
        <f>+Actuals!V311</f>
        <v>0</v>
      </c>
      <c r="Z64" s="118">
        <f>+Actuals!W311</f>
        <v>0</v>
      </c>
      <c r="AA64" s="119">
        <f>+Actuals!X311</f>
        <v>0</v>
      </c>
      <c r="AB64" s="118">
        <f>+Actuals!Y311</f>
        <v>0</v>
      </c>
      <c r="AC64" s="119">
        <f>+Actuals!Z311</f>
        <v>0</v>
      </c>
      <c r="AD64" s="118">
        <f>+Actuals!AA311</f>
        <v>0</v>
      </c>
      <c r="AE64" s="119">
        <f>+Actuals!AB311</f>
        <v>0</v>
      </c>
      <c r="AF64" s="118">
        <f>+Actuals!AC311</f>
        <v>0</v>
      </c>
      <c r="AG64" s="119">
        <f>+Actuals!AD311</f>
        <v>0</v>
      </c>
      <c r="AH64" s="118">
        <f>+Actuals!AE311</f>
        <v>0</v>
      </c>
      <c r="AI64" s="119">
        <f>+Actuals!AF311</f>
        <v>0</v>
      </c>
      <c r="AJ64" s="118">
        <f>+Actuals!AG311</f>
        <v>0</v>
      </c>
      <c r="AK64" s="119">
        <f>+Actuals!AH311</f>
        <v>0</v>
      </c>
      <c r="AL64" s="118">
        <f>+Actuals!AI311</f>
        <v>0</v>
      </c>
      <c r="AM64" s="119">
        <f>+Actuals!AJ311</f>
        <v>0</v>
      </c>
      <c r="AN64" s="118">
        <f>+Actuals!AK311</f>
        <v>0</v>
      </c>
      <c r="AO64" s="119">
        <f>+Actuals!AL311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'TIE-OUT'!AB65+RECLASS!Z65</f>
        <v>0</v>
      </c>
      <c r="G65" s="82">
        <f>'TIE-OUT'!AC65+RECLASS!AA65</f>
        <v>0</v>
      </c>
      <c r="H65" s="118">
        <f>+Actuals!E312</f>
        <v>0</v>
      </c>
      <c r="I65" s="119">
        <f>+Actuals!F312</f>
        <v>0</v>
      </c>
      <c r="J65" s="118">
        <f>+Actuals!G312</f>
        <v>0</v>
      </c>
      <c r="K65" s="119">
        <f>+Actuals!H312</f>
        <v>0</v>
      </c>
      <c r="L65" s="118">
        <f>+Actuals!I312</f>
        <v>0</v>
      </c>
      <c r="M65" s="119">
        <f>+Actuals!J312</f>
        <v>0</v>
      </c>
      <c r="N65" s="118">
        <f>+Actuals!K312</f>
        <v>0</v>
      </c>
      <c r="O65" s="119">
        <f>+Actuals!L312</f>
        <v>0</v>
      </c>
      <c r="P65" s="118">
        <f>+Actuals!M312</f>
        <v>0</v>
      </c>
      <c r="Q65" s="119">
        <f>+Actuals!N312</f>
        <v>0</v>
      </c>
      <c r="R65" s="118">
        <f>+Actuals!O312</f>
        <v>0</v>
      </c>
      <c r="S65" s="119">
        <f>+Actuals!P312</f>
        <v>0</v>
      </c>
      <c r="T65" s="118">
        <f>+Actuals!Q312</f>
        <v>0</v>
      </c>
      <c r="U65" s="119">
        <f>+Actuals!R312</f>
        <v>0</v>
      </c>
      <c r="V65" s="118">
        <f>+Actuals!S312</f>
        <v>0</v>
      </c>
      <c r="W65" s="119">
        <f>+Actuals!T312</f>
        <v>0</v>
      </c>
      <c r="X65" s="118">
        <f>+Actuals!U312</f>
        <v>0</v>
      </c>
      <c r="Y65" s="119">
        <f>+Actuals!V312</f>
        <v>0</v>
      </c>
      <c r="Z65" s="118">
        <f>+Actuals!W312</f>
        <v>0</v>
      </c>
      <c r="AA65" s="119">
        <f>+Actuals!X312</f>
        <v>0</v>
      </c>
      <c r="AB65" s="118">
        <f>+Actuals!Y312</f>
        <v>0</v>
      </c>
      <c r="AC65" s="119">
        <f>+Actuals!Z312</f>
        <v>0</v>
      </c>
      <c r="AD65" s="118">
        <f>+Actuals!AA312</f>
        <v>0</v>
      </c>
      <c r="AE65" s="119">
        <f>+Actuals!AB312</f>
        <v>0</v>
      </c>
      <c r="AF65" s="118">
        <f>+Actuals!AC312</f>
        <v>0</v>
      </c>
      <c r="AG65" s="119">
        <f>+Actuals!AD312</f>
        <v>0</v>
      </c>
      <c r="AH65" s="118">
        <f>+Actuals!AE312</f>
        <v>0</v>
      </c>
      <c r="AI65" s="119">
        <f>+Actuals!AF312</f>
        <v>0</v>
      </c>
      <c r="AJ65" s="118">
        <f>+Actuals!AG312</f>
        <v>0</v>
      </c>
      <c r="AK65" s="119">
        <f>+Actuals!AH312</f>
        <v>0</v>
      </c>
      <c r="AL65" s="118">
        <f>+Actuals!AI312</f>
        <v>0</v>
      </c>
      <c r="AM65" s="119">
        <f>+Actuals!AJ312</f>
        <v>0</v>
      </c>
      <c r="AN65" s="118">
        <f>+Actuals!AK312</f>
        <v>0</v>
      </c>
      <c r="AO65" s="119">
        <f>+Actuals!AL312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>SUM(L64:L65)</f>
        <v>0</v>
      </c>
      <c r="M66" s="39">
        <f>SUM(M64:M65)</f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1671626.02</v>
      </c>
      <c r="F70" s="64">
        <f>'TIE-OUT'!AB70+RECLASS!Z70</f>
        <v>0</v>
      </c>
      <c r="G70" s="68">
        <f>'TIE-OUT'!AC70+RECLASS!AA70</f>
        <v>1671626.02</v>
      </c>
      <c r="H70" s="118">
        <f>+Actuals!E313</f>
        <v>0</v>
      </c>
      <c r="I70" s="119">
        <f>+Actuals!F313</f>
        <v>0</v>
      </c>
      <c r="J70" s="118">
        <f>+Actuals!G313</f>
        <v>0</v>
      </c>
      <c r="K70" s="119">
        <f>+Actuals!H313</f>
        <v>0</v>
      </c>
      <c r="L70" s="118">
        <f>+Actuals!I313</f>
        <v>0</v>
      </c>
      <c r="M70" s="119">
        <f>+Actuals!J313</f>
        <v>0</v>
      </c>
      <c r="N70" s="118">
        <f>+Actuals!K313</f>
        <v>0</v>
      </c>
      <c r="O70" s="119">
        <f>+Actuals!L313</f>
        <v>0</v>
      </c>
      <c r="P70" s="118">
        <f>+Actuals!M313</f>
        <v>0</v>
      </c>
      <c r="Q70" s="119">
        <f>+Actuals!N313</f>
        <v>0</v>
      </c>
      <c r="R70" s="118">
        <f>+Actuals!O313</f>
        <v>0</v>
      </c>
      <c r="S70" s="119">
        <f>+Actuals!P313</f>
        <v>0</v>
      </c>
      <c r="T70" s="118">
        <f>+Actuals!Q313</f>
        <v>0</v>
      </c>
      <c r="U70" s="119">
        <f>+Actuals!R313</f>
        <v>0</v>
      </c>
      <c r="V70" s="118">
        <f>+Actuals!S313</f>
        <v>0</v>
      </c>
      <c r="W70" s="119">
        <f>+Actuals!T313</f>
        <v>0</v>
      </c>
      <c r="X70" s="118">
        <f>+Actuals!U313</f>
        <v>0</v>
      </c>
      <c r="Y70" s="119">
        <f>+Actuals!V313</f>
        <v>0</v>
      </c>
      <c r="Z70" s="118">
        <f>+Actuals!W313</f>
        <v>0</v>
      </c>
      <c r="AA70" s="119">
        <f>+Actuals!X313</f>
        <v>0</v>
      </c>
      <c r="AB70" s="118">
        <f>+Actuals!Y313</f>
        <v>0</v>
      </c>
      <c r="AC70" s="119">
        <f>+Actuals!Z313</f>
        <v>0</v>
      </c>
      <c r="AD70" s="118">
        <f>+Actuals!AA313</f>
        <v>0</v>
      </c>
      <c r="AE70" s="119">
        <f>+Actuals!AB313</f>
        <v>0</v>
      </c>
      <c r="AF70" s="118">
        <f>+Actuals!AC313</f>
        <v>0</v>
      </c>
      <c r="AG70" s="119">
        <f>+Actuals!AD313</f>
        <v>0</v>
      </c>
      <c r="AH70" s="118">
        <f>+Actuals!AE313</f>
        <v>0</v>
      </c>
      <c r="AI70" s="119">
        <f>+Actuals!AF313</f>
        <v>0</v>
      </c>
      <c r="AJ70" s="118">
        <f>+Actuals!AG313</f>
        <v>0</v>
      </c>
      <c r="AK70" s="119">
        <f>+Actuals!AH313</f>
        <v>0</v>
      </c>
      <c r="AL70" s="118">
        <f>+Actuals!AI313</f>
        <v>0</v>
      </c>
      <c r="AM70" s="119">
        <f>+Actuals!AJ313</f>
        <v>0</v>
      </c>
      <c r="AN70" s="118">
        <f>+Actuals!AK313</f>
        <v>0</v>
      </c>
      <c r="AO70" s="119">
        <f>+Actuals!AL313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-3112279.52</v>
      </c>
      <c r="F71" s="81">
        <f>'TIE-OUT'!AB71+RECLASS!Z71</f>
        <v>0</v>
      </c>
      <c r="G71" s="82">
        <f>'TIE-OUT'!AC71+RECLASS!AA71</f>
        <v>-3112279.52</v>
      </c>
      <c r="H71" s="118">
        <f>+Actuals!E314</f>
        <v>0</v>
      </c>
      <c r="I71" s="119">
        <f>+Actuals!F314</f>
        <v>0</v>
      </c>
      <c r="J71" s="118">
        <f>+Actuals!G314</f>
        <v>0</v>
      </c>
      <c r="K71" s="119">
        <f>+Actuals!H314</f>
        <v>0</v>
      </c>
      <c r="L71" s="118">
        <f>+Actuals!I314</f>
        <v>0</v>
      </c>
      <c r="M71" s="119">
        <f>+Actuals!J314</f>
        <v>0</v>
      </c>
      <c r="N71" s="118">
        <f>+Actuals!K314</f>
        <v>0</v>
      </c>
      <c r="O71" s="119">
        <f>+Actuals!L314</f>
        <v>0</v>
      </c>
      <c r="P71" s="118">
        <f>+Actuals!M314</f>
        <v>0</v>
      </c>
      <c r="Q71" s="119">
        <f>+Actuals!N314</f>
        <v>0</v>
      </c>
      <c r="R71" s="118">
        <f>+Actuals!O314</f>
        <v>0</v>
      </c>
      <c r="S71" s="119">
        <f>+Actuals!P314</f>
        <v>0</v>
      </c>
      <c r="T71" s="118">
        <f>+Actuals!Q314</f>
        <v>0</v>
      </c>
      <c r="U71" s="119">
        <f>+Actuals!R314</f>
        <v>0</v>
      </c>
      <c r="V71" s="118">
        <f>+Actuals!S314</f>
        <v>0</v>
      </c>
      <c r="W71" s="119">
        <f>+Actuals!T314</f>
        <v>0</v>
      </c>
      <c r="X71" s="118">
        <f>+Actuals!U314</f>
        <v>0</v>
      </c>
      <c r="Y71" s="119">
        <f>+Actuals!V314</f>
        <v>0</v>
      </c>
      <c r="Z71" s="118">
        <f>+Actuals!W314</f>
        <v>0</v>
      </c>
      <c r="AA71" s="119">
        <f>+Actuals!X314</f>
        <v>0</v>
      </c>
      <c r="AB71" s="118">
        <f>+Actuals!Y314</f>
        <v>0</v>
      </c>
      <c r="AC71" s="119">
        <f>+Actuals!Z314</f>
        <v>0</v>
      </c>
      <c r="AD71" s="118">
        <f>+Actuals!AA314</f>
        <v>0</v>
      </c>
      <c r="AE71" s="119">
        <f>+Actuals!AB314</f>
        <v>0</v>
      </c>
      <c r="AF71" s="118">
        <f>+Actuals!AC314</f>
        <v>0</v>
      </c>
      <c r="AG71" s="119">
        <f>+Actuals!AD314</f>
        <v>0</v>
      </c>
      <c r="AH71" s="118">
        <f>+Actuals!AE314</f>
        <v>0</v>
      </c>
      <c r="AI71" s="119">
        <f>+Actuals!AF314</f>
        <v>0</v>
      </c>
      <c r="AJ71" s="118">
        <f>+Actuals!AG314</f>
        <v>0</v>
      </c>
      <c r="AK71" s="119">
        <f>+Actuals!AH314</f>
        <v>0</v>
      </c>
      <c r="AL71" s="118">
        <f>+Actuals!AI314</f>
        <v>0</v>
      </c>
      <c r="AM71" s="119">
        <f>+Actuals!AJ314</f>
        <v>0</v>
      </c>
      <c r="AN71" s="118">
        <f>+Actuals!AK314</f>
        <v>0</v>
      </c>
      <c r="AO71" s="119">
        <f>+Actuals!AL314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-1440653.5</v>
      </c>
      <c r="F72" s="61">
        <f t="shared" si="13"/>
        <v>0</v>
      </c>
      <c r="G72" s="183">
        <f t="shared" si="13"/>
        <v>-1440653.5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>SUM(L70:L71)</f>
        <v>0</v>
      </c>
      <c r="M72" s="39">
        <f>SUM(M70:M71)</f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'TIE-OUT'!AB73+RECLASS!Z73</f>
        <v>0</v>
      </c>
      <c r="G73" s="60">
        <f>'TIE-OUT'!AC73+RECLASS!AA73</f>
        <v>0</v>
      </c>
      <c r="H73" s="118">
        <f>+Actuals!E315</f>
        <v>0</v>
      </c>
      <c r="I73" s="119">
        <f>+Actuals!F315</f>
        <v>0</v>
      </c>
      <c r="J73" s="118">
        <f>+Actuals!G315</f>
        <v>0</v>
      </c>
      <c r="K73" s="119">
        <f>+Actuals!H315</f>
        <v>0</v>
      </c>
      <c r="L73" s="118">
        <f>+Actuals!I315</f>
        <v>0</v>
      </c>
      <c r="M73" s="119">
        <f>+Actuals!J315</f>
        <v>0</v>
      </c>
      <c r="N73" s="118">
        <f>+Actuals!K315</f>
        <v>0</v>
      </c>
      <c r="O73" s="119">
        <f>+Actuals!L315</f>
        <v>0</v>
      </c>
      <c r="P73" s="118">
        <f>+Actuals!M315</f>
        <v>0</v>
      </c>
      <c r="Q73" s="119">
        <f>+Actuals!N315</f>
        <v>0</v>
      </c>
      <c r="R73" s="118">
        <f>+Actuals!O315</f>
        <v>0</v>
      </c>
      <c r="S73" s="119">
        <f>+Actuals!P315</f>
        <v>0</v>
      </c>
      <c r="T73" s="118">
        <f>+Actuals!Q315</f>
        <v>0</v>
      </c>
      <c r="U73" s="119">
        <f>+Actuals!R315</f>
        <v>0</v>
      </c>
      <c r="V73" s="118">
        <f>+Actuals!S315</f>
        <v>0</v>
      </c>
      <c r="W73" s="119">
        <f>+Actuals!T315</f>
        <v>0</v>
      </c>
      <c r="X73" s="118">
        <f>+Actuals!U315</f>
        <v>0</v>
      </c>
      <c r="Y73" s="119">
        <f>+Actuals!V315</f>
        <v>0</v>
      </c>
      <c r="Z73" s="118">
        <f>+Actuals!W315</f>
        <v>0</v>
      </c>
      <c r="AA73" s="119">
        <f>+Actuals!X315</f>
        <v>0</v>
      </c>
      <c r="AB73" s="118">
        <f>+Actuals!Y315</f>
        <v>0</v>
      </c>
      <c r="AC73" s="119">
        <f>+Actuals!Z315</f>
        <v>0</v>
      </c>
      <c r="AD73" s="118">
        <f>+Actuals!AA315</f>
        <v>0</v>
      </c>
      <c r="AE73" s="119">
        <f>+Actuals!AB315</f>
        <v>0</v>
      </c>
      <c r="AF73" s="118">
        <f>+Actuals!AC315</f>
        <v>0</v>
      </c>
      <c r="AG73" s="119">
        <f>+Actuals!AD315</f>
        <v>0</v>
      </c>
      <c r="AH73" s="118">
        <f>+Actuals!AE315</f>
        <v>0</v>
      </c>
      <c r="AI73" s="119">
        <f>+Actuals!AF315</f>
        <v>0</v>
      </c>
      <c r="AJ73" s="118">
        <f>+Actuals!AG315</f>
        <v>0</v>
      </c>
      <c r="AK73" s="119">
        <f>+Actuals!AH315</f>
        <v>0</v>
      </c>
      <c r="AL73" s="118">
        <f>+Actuals!AI315</f>
        <v>0</v>
      </c>
      <c r="AM73" s="119">
        <f>+Actuals!AJ315</f>
        <v>0</v>
      </c>
      <c r="AN73" s="118">
        <f>+Actuals!AK315</f>
        <v>0</v>
      </c>
      <c r="AO73" s="119">
        <f>+Actuals!AL315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4422612.8599999994</v>
      </c>
      <c r="F74" s="60">
        <f>'TIE-OUT'!AB74+RECLASS!Z74</f>
        <v>0</v>
      </c>
      <c r="G74" s="60">
        <f>'TIE-OUT'!AC74+RECLASS!AA74</f>
        <v>7567230.29</v>
      </c>
      <c r="H74" s="118">
        <f>+Actuals!E316</f>
        <v>0</v>
      </c>
      <c r="I74" s="230">
        <v>-4500000</v>
      </c>
      <c r="J74" s="118">
        <f>+Actuals!G316</f>
        <v>0</v>
      </c>
      <c r="K74" s="215">
        <f>+Actuals!H316-36860.43</f>
        <v>-36860.43</v>
      </c>
      <c r="L74" s="118">
        <f>+Actuals!I316</f>
        <v>0</v>
      </c>
      <c r="M74" s="215">
        <v>4500000</v>
      </c>
      <c r="N74" s="118">
        <f>+Actuals!K316</f>
        <v>0</v>
      </c>
      <c r="O74" s="119">
        <f>+Actuals!L316</f>
        <v>0</v>
      </c>
      <c r="P74" s="118">
        <f>+Actuals!M316</f>
        <v>0</v>
      </c>
      <c r="Q74" s="119">
        <v>-3107757</v>
      </c>
      <c r="R74" s="118">
        <f>+Actuals!O316</f>
        <v>0</v>
      </c>
      <c r="S74" s="119">
        <f>+Actuals!P316</f>
        <v>0</v>
      </c>
      <c r="T74" s="118">
        <f>+Actuals!Q316</f>
        <v>0</v>
      </c>
      <c r="U74" s="119">
        <f>+Actuals!R316</f>
        <v>0</v>
      </c>
      <c r="V74" s="118">
        <f>+Actuals!S316</f>
        <v>0</v>
      </c>
      <c r="W74" s="119">
        <f>+Actuals!T316</f>
        <v>0</v>
      </c>
      <c r="X74" s="118">
        <f>+Actuals!U316</f>
        <v>0</v>
      </c>
      <c r="Y74" s="119">
        <f>+Actuals!V316</f>
        <v>0</v>
      </c>
      <c r="Z74" s="118">
        <f>+Actuals!W316</f>
        <v>0</v>
      </c>
      <c r="AA74" s="119">
        <f>+Actuals!X316</f>
        <v>0</v>
      </c>
      <c r="AB74" s="118">
        <f>+Actuals!Y316</f>
        <v>0</v>
      </c>
      <c r="AC74" s="119">
        <f>+Actuals!Z316</f>
        <v>0</v>
      </c>
      <c r="AD74" s="118">
        <f>+Actuals!AA316</f>
        <v>0</v>
      </c>
      <c r="AE74" s="119">
        <f>+Actuals!AB316</f>
        <v>0</v>
      </c>
      <c r="AF74" s="118">
        <f>+Actuals!AC316</f>
        <v>0</v>
      </c>
      <c r="AG74" s="119">
        <f>+Actuals!AD316</f>
        <v>0</v>
      </c>
      <c r="AH74" s="118">
        <f>+Actuals!AE316</f>
        <v>0</v>
      </c>
      <c r="AI74" s="119">
        <f>+Actuals!AF316</f>
        <v>0</v>
      </c>
      <c r="AJ74" s="118">
        <f>+Actuals!AG316</f>
        <v>0</v>
      </c>
      <c r="AK74" s="119">
        <f>+Actuals!AH316</f>
        <v>0</v>
      </c>
      <c r="AL74" s="118">
        <f>+Actuals!AI316</f>
        <v>0</v>
      </c>
      <c r="AM74" s="119">
        <f>+Actuals!AJ316</f>
        <v>0</v>
      </c>
      <c r="AN74" s="118">
        <f>+Actuals!AK316</f>
        <v>0</v>
      </c>
      <c r="AO74" s="119">
        <f>+Actuals!AL316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'TIE-OUT'!AB75+RECLASS!Z75</f>
        <v>0</v>
      </c>
      <c r="G75" s="60">
        <f>'TIE-OUT'!AC75+RECLASS!AA75</f>
        <v>0</v>
      </c>
      <c r="H75" s="118">
        <f>+Actuals!E317</f>
        <v>0</v>
      </c>
      <c r="I75" s="119">
        <f>+Actuals!F317</f>
        <v>0</v>
      </c>
      <c r="J75" s="118">
        <f>+Actuals!G317</f>
        <v>0</v>
      </c>
      <c r="K75" s="119">
        <f>+Actuals!H317</f>
        <v>0</v>
      </c>
      <c r="L75" s="118">
        <f>+Actuals!I317</f>
        <v>0</v>
      </c>
      <c r="M75" s="119">
        <f>+Actuals!J317</f>
        <v>0</v>
      </c>
      <c r="N75" s="118">
        <f>+Actuals!K317</f>
        <v>0</v>
      </c>
      <c r="O75" s="119">
        <f>+Actuals!L317</f>
        <v>0</v>
      </c>
      <c r="P75" s="118">
        <f>+Actuals!M317</f>
        <v>0</v>
      </c>
      <c r="Q75" s="119">
        <f>+Actuals!N317</f>
        <v>0</v>
      </c>
      <c r="R75" s="118">
        <f>+Actuals!O317</f>
        <v>0</v>
      </c>
      <c r="S75" s="119">
        <f>+Actuals!P317</f>
        <v>0</v>
      </c>
      <c r="T75" s="118">
        <f>+Actuals!Q317</f>
        <v>0</v>
      </c>
      <c r="U75" s="119">
        <f>+Actuals!R317</f>
        <v>0</v>
      </c>
      <c r="V75" s="118">
        <f>+Actuals!S317</f>
        <v>0</v>
      </c>
      <c r="W75" s="119">
        <f>+Actuals!T317</f>
        <v>0</v>
      </c>
      <c r="X75" s="118">
        <f>+Actuals!U317</f>
        <v>0</v>
      </c>
      <c r="Y75" s="119">
        <f>+Actuals!V317</f>
        <v>0</v>
      </c>
      <c r="Z75" s="118">
        <f>+Actuals!W317</f>
        <v>0</v>
      </c>
      <c r="AA75" s="119">
        <f>+Actuals!X317</f>
        <v>0</v>
      </c>
      <c r="AB75" s="118">
        <f>+Actuals!Y317</f>
        <v>0</v>
      </c>
      <c r="AC75" s="119">
        <f>+Actuals!Z317</f>
        <v>0</v>
      </c>
      <c r="AD75" s="118">
        <f>+Actuals!AA317</f>
        <v>0</v>
      </c>
      <c r="AE75" s="119">
        <f>+Actuals!AB317</f>
        <v>0</v>
      </c>
      <c r="AF75" s="118">
        <f>+Actuals!AC317</f>
        <v>0</v>
      </c>
      <c r="AG75" s="119">
        <f>+Actuals!AD317</f>
        <v>0</v>
      </c>
      <c r="AH75" s="118">
        <f>+Actuals!AE317</f>
        <v>0</v>
      </c>
      <c r="AI75" s="119">
        <f>+Actuals!AF317</f>
        <v>0</v>
      </c>
      <c r="AJ75" s="118">
        <f>+Actuals!AG317</f>
        <v>0</v>
      </c>
      <c r="AK75" s="119">
        <f>+Actuals!AH317</f>
        <v>0</v>
      </c>
      <c r="AL75" s="118">
        <f>+Actuals!AI317</f>
        <v>0</v>
      </c>
      <c r="AM75" s="119">
        <f>+Actuals!AJ317</f>
        <v>0</v>
      </c>
      <c r="AN75" s="118">
        <f>+Actuals!AK317</f>
        <v>0</v>
      </c>
      <c r="AO75" s="119">
        <f>+Actuals!AL317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-474.79</v>
      </c>
      <c r="F76" s="60">
        <f>'TIE-OUT'!AB76+RECLASS!Z76</f>
        <v>0</v>
      </c>
      <c r="G76" s="60">
        <f>'TIE-OUT'!AC76+RECLASS!AA76</f>
        <v>0</v>
      </c>
      <c r="H76" s="118">
        <f>+Actuals!E318</f>
        <v>0</v>
      </c>
      <c r="I76" s="119">
        <f>+Actuals!F318</f>
        <v>-198.24</v>
      </c>
      <c r="J76" s="118">
        <f>+Actuals!G318</f>
        <v>0</v>
      </c>
      <c r="K76" s="119">
        <f>+Actuals!H318</f>
        <v>-276.55</v>
      </c>
      <c r="L76" s="118">
        <f>+Actuals!I318</f>
        <v>0</v>
      </c>
      <c r="M76" s="119">
        <f>+Actuals!J318</f>
        <v>0</v>
      </c>
      <c r="N76" s="118">
        <f>+Actuals!K318</f>
        <v>0</v>
      </c>
      <c r="O76" s="119">
        <f>+Actuals!L318</f>
        <v>0</v>
      </c>
      <c r="P76" s="118">
        <f>+Actuals!M318</f>
        <v>0</v>
      </c>
      <c r="Q76" s="119">
        <f>+Actuals!N318</f>
        <v>0</v>
      </c>
      <c r="R76" s="118">
        <f>+Actuals!O318</f>
        <v>0</v>
      </c>
      <c r="S76" s="119">
        <f>+Actuals!P318</f>
        <v>0</v>
      </c>
      <c r="T76" s="118">
        <f>+Actuals!Q318</f>
        <v>0</v>
      </c>
      <c r="U76" s="119">
        <f>+Actuals!R318</f>
        <v>0</v>
      </c>
      <c r="V76" s="118">
        <f>+Actuals!S318</f>
        <v>0</v>
      </c>
      <c r="W76" s="119">
        <f>+Actuals!T318</f>
        <v>0</v>
      </c>
      <c r="X76" s="118">
        <f>+Actuals!U318</f>
        <v>0</v>
      </c>
      <c r="Y76" s="119">
        <f>+Actuals!V318</f>
        <v>0</v>
      </c>
      <c r="Z76" s="118">
        <f>+Actuals!W318</f>
        <v>0</v>
      </c>
      <c r="AA76" s="119">
        <f>+Actuals!X318</f>
        <v>0</v>
      </c>
      <c r="AB76" s="118">
        <f>+Actuals!Y318</f>
        <v>0</v>
      </c>
      <c r="AC76" s="119">
        <f>+Actuals!Z318</f>
        <v>0</v>
      </c>
      <c r="AD76" s="118">
        <f>+Actuals!AA318</f>
        <v>0</v>
      </c>
      <c r="AE76" s="119">
        <f>+Actuals!AB318</f>
        <v>0</v>
      </c>
      <c r="AF76" s="118">
        <f>+Actuals!AC318</f>
        <v>0</v>
      </c>
      <c r="AG76" s="119">
        <f>+Actuals!AD318</f>
        <v>0</v>
      </c>
      <c r="AH76" s="118">
        <f>+Actuals!AE318</f>
        <v>0</v>
      </c>
      <c r="AI76" s="119">
        <f>+Actuals!AF318</f>
        <v>0</v>
      </c>
      <c r="AJ76" s="118">
        <f>+Actuals!AG318</f>
        <v>0</v>
      </c>
      <c r="AK76" s="119">
        <f>+Actuals!AH318</f>
        <v>0</v>
      </c>
      <c r="AL76" s="118">
        <f>+Actuals!AI318</f>
        <v>0</v>
      </c>
      <c r="AM76" s="119">
        <f>+Actuals!AJ318</f>
        <v>0</v>
      </c>
      <c r="AN76" s="118">
        <f>+Actuals!AK318</f>
        <v>0</v>
      </c>
      <c r="AO76" s="119">
        <f>+Actuals!AL318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'TIE-OUT'!AB77+RECLASS!Z77</f>
        <v>0</v>
      </c>
      <c r="G77" s="60">
        <f>'TIE-OUT'!AC77+RECLASS!AA77</f>
        <v>0</v>
      </c>
      <c r="H77" s="118">
        <f>+Actuals!E319</f>
        <v>0</v>
      </c>
      <c r="I77" s="119">
        <f>+Actuals!F319</f>
        <v>0</v>
      </c>
      <c r="J77" s="118">
        <f>+Actuals!G319</f>
        <v>0</v>
      </c>
      <c r="K77" s="119">
        <f>+Actuals!H319</f>
        <v>0</v>
      </c>
      <c r="L77" s="118">
        <f>+Actuals!I319</f>
        <v>0</v>
      </c>
      <c r="M77" s="119">
        <f>+Actuals!J319</f>
        <v>0</v>
      </c>
      <c r="N77" s="118">
        <f>+Actuals!K319</f>
        <v>0</v>
      </c>
      <c r="O77" s="119">
        <f>+Actuals!L319</f>
        <v>0</v>
      </c>
      <c r="P77" s="118">
        <f>+Actuals!M319</f>
        <v>0</v>
      </c>
      <c r="Q77" s="119">
        <f>+Actuals!N319</f>
        <v>0</v>
      </c>
      <c r="R77" s="118">
        <f>+Actuals!O319</f>
        <v>0</v>
      </c>
      <c r="S77" s="119">
        <f>+Actuals!P319</f>
        <v>0</v>
      </c>
      <c r="T77" s="118">
        <f>+Actuals!Q319</f>
        <v>0</v>
      </c>
      <c r="U77" s="119">
        <f>+Actuals!R319</f>
        <v>0</v>
      </c>
      <c r="V77" s="118">
        <f>+Actuals!S319</f>
        <v>0</v>
      </c>
      <c r="W77" s="119">
        <f>+Actuals!T319</f>
        <v>0</v>
      </c>
      <c r="X77" s="118">
        <f>+Actuals!U319</f>
        <v>0</v>
      </c>
      <c r="Y77" s="119">
        <f>+Actuals!V319</f>
        <v>0</v>
      </c>
      <c r="Z77" s="118">
        <f>+Actuals!W319</f>
        <v>0</v>
      </c>
      <c r="AA77" s="119">
        <f>+Actuals!X319</f>
        <v>0</v>
      </c>
      <c r="AB77" s="118">
        <f>+Actuals!Y319</f>
        <v>0</v>
      </c>
      <c r="AC77" s="119">
        <f>+Actuals!Z319</f>
        <v>0</v>
      </c>
      <c r="AD77" s="118">
        <f>+Actuals!AA319</f>
        <v>0</v>
      </c>
      <c r="AE77" s="119">
        <f>+Actuals!AB319</f>
        <v>0</v>
      </c>
      <c r="AF77" s="118">
        <f>+Actuals!AC319</f>
        <v>0</v>
      </c>
      <c r="AG77" s="119">
        <f>+Actuals!AD319</f>
        <v>0</v>
      </c>
      <c r="AH77" s="118">
        <f>+Actuals!AE319</f>
        <v>0</v>
      </c>
      <c r="AI77" s="119">
        <f>+Actuals!AF319</f>
        <v>0</v>
      </c>
      <c r="AJ77" s="118">
        <f>+Actuals!AG319</f>
        <v>0</v>
      </c>
      <c r="AK77" s="119">
        <f>+Actuals!AH319</f>
        <v>0</v>
      </c>
      <c r="AL77" s="118">
        <f>+Actuals!AI319</f>
        <v>0</v>
      </c>
      <c r="AM77" s="119">
        <f>+Actuals!AJ319</f>
        <v>0</v>
      </c>
      <c r="AN77" s="118">
        <f>+Actuals!AK319</f>
        <v>0</v>
      </c>
      <c r="AO77" s="119">
        <f>+Actuals!AL319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'TIE-OUT'!AB78+RECLASS!Z78</f>
        <v>0</v>
      </c>
      <c r="G78" s="60">
        <f>'TIE-OUT'!AC78+RECLASS!AA78</f>
        <v>0</v>
      </c>
      <c r="H78" s="118">
        <f>+Actuals!E320</f>
        <v>0</v>
      </c>
      <c r="I78" s="119">
        <f>+Actuals!F320</f>
        <v>0</v>
      </c>
      <c r="J78" s="118">
        <f>+Actuals!G320</f>
        <v>0</v>
      </c>
      <c r="K78" s="119">
        <f>+Actuals!H320</f>
        <v>0</v>
      </c>
      <c r="L78" s="118">
        <f>+Actuals!I320</f>
        <v>0</v>
      </c>
      <c r="M78" s="119">
        <f>+Actuals!J320</f>
        <v>0</v>
      </c>
      <c r="N78" s="118">
        <f>+Actuals!K320</f>
        <v>0</v>
      </c>
      <c r="O78" s="119">
        <f>+Actuals!L320</f>
        <v>0</v>
      </c>
      <c r="P78" s="118">
        <f>+Actuals!M320</f>
        <v>0</v>
      </c>
      <c r="Q78" s="119">
        <f>+Actuals!N320</f>
        <v>0</v>
      </c>
      <c r="R78" s="118">
        <f>+Actuals!O320</f>
        <v>0</v>
      </c>
      <c r="S78" s="119">
        <f>+Actuals!P320</f>
        <v>0</v>
      </c>
      <c r="T78" s="118">
        <f>+Actuals!Q320</f>
        <v>0</v>
      </c>
      <c r="U78" s="119">
        <f>+Actuals!R320</f>
        <v>0</v>
      </c>
      <c r="V78" s="118">
        <f>+Actuals!S320</f>
        <v>0</v>
      </c>
      <c r="W78" s="119">
        <f>+Actuals!T320</f>
        <v>0</v>
      </c>
      <c r="X78" s="118">
        <f>+Actuals!U320</f>
        <v>0</v>
      </c>
      <c r="Y78" s="119">
        <f>+Actuals!V320</f>
        <v>0</v>
      </c>
      <c r="Z78" s="118">
        <f>+Actuals!W320</f>
        <v>0</v>
      </c>
      <c r="AA78" s="119">
        <f>+Actuals!X320</f>
        <v>0</v>
      </c>
      <c r="AB78" s="118">
        <f>+Actuals!Y320</f>
        <v>0</v>
      </c>
      <c r="AC78" s="119">
        <f>+Actuals!Z320</f>
        <v>0</v>
      </c>
      <c r="AD78" s="118">
        <f>+Actuals!AA320</f>
        <v>0</v>
      </c>
      <c r="AE78" s="119">
        <f>+Actuals!AB320</f>
        <v>0</v>
      </c>
      <c r="AF78" s="118">
        <f>+Actuals!AC320</f>
        <v>0</v>
      </c>
      <c r="AG78" s="119">
        <f>+Actuals!AD320</f>
        <v>0</v>
      </c>
      <c r="AH78" s="118">
        <f>+Actuals!AE320</f>
        <v>0</v>
      </c>
      <c r="AI78" s="119">
        <f>+Actuals!AF320</f>
        <v>0</v>
      </c>
      <c r="AJ78" s="118">
        <f>+Actuals!AG320</f>
        <v>0</v>
      </c>
      <c r="AK78" s="119">
        <f>+Actuals!AH320</f>
        <v>0</v>
      </c>
      <c r="AL78" s="118">
        <f>+Actuals!AI320</f>
        <v>0</v>
      </c>
      <c r="AM78" s="119">
        <f>+Actuals!AJ320</f>
        <v>0</v>
      </c>
      <c r="AN78" s="118">
        <f>+Actuals!AK320</f>
        <v>0</v>
      </c>
      <c r="AO78" s="119">
        <f>+Actuals!AL320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'TIE-OUT'!AB79+RECLASS!Z79</f>
        <v>0</v>
      </c>
      <c r="G79" s="60">
        <f>'TIE-OUT'!AC79+RECLASS!AA79</f>
        <v>0</v>
      </c>
      <c r="H79" s="118">
        <f>+Actuals!E321</f>
        <v>0</v>
      </c>
      <c r="I79" s="119">
        <f>+Actuals!F321</f>
        <v>0</v>
      </c>
      <c r="J79" s="118">
        <f>+Actuals!G321</f>
        <v>0</v>
      </c>
      <c r="K79" s="119">
        <f>+Actuals!H321</f>
        <v>0</v>
      </c>
      <c r="L79" s="118">
        <f>+Actuals!I321</f>
        <v>0</v>
      </c>
      <c r="M79" s="119">
        <f>+Actuals!J321</f>
        <v>0</v>
      </c>
      <c r="N79" s="118">
        <f>+Actuals!K321</f>
        <v>0</v>
      </c>
      <c r="O79" s="119">
        <f>+Actuals!L321</f>
        <v>0</v>
      </c>
      <c r="P79" s="118">
        <f>+Actuals!M321</f>
        <v>0</v>
      </c>
      <c r="Q79" s="119">
        <f>+Actuals!N321</f>
        <v>0</v>
      </c>
      <c r="R79" s="118">
        <f>+Actuals!O321</f>
        <v>0</v>
      </c>
      <c r="S79" s="119">
        <f>+Actuals!P321</f>
        <v>0</v>
      </c>
      <c r="T79" s="118">
        <f>+Actuals!Q321</f>
        <v>0</v>
      </c>
      <c r="U79" s="119">
        <f>+Actuals!R321</f>
        <v>0</v>
      </c>
      <c r="V79" s="118">
        <f>+Actuals!S321</f>
        <v>0</v>
      </c>
      <c r="W79" s="119">
        <f>+Actuals!T321</f>
        <v>0</v>
      </c>
      <c r="X79" s="118">
        <f>+Actuals!U321</f>
        <v>0</v>
      </c>
      <c r="Y79" s="119">
        <f>+Actuals!V321</f>
        <v>0</v>
      </c>
      <c r="Z79" s="118">
        <f>+Actuals!W321</f>
        <v>0</v>
      </c>
      <c r="AA79" s="119">
        <f>+Actuals!X321</f>
        <v>0</v>
      </c>
      <c r="AB79" s="118">
        <f>+Actuals!Y321</f>
        <v>0</v>
      </c>
      <c r="AC79" s="119">
        <f>+Actuals!Z321</f>
        <v>0</v>
      </c>
      <c r="AD79" s="118">
        <f>+Actuals!AA321</f>
        <v>0</v>
      </c>
      <c r="AE79" s="119">
        <f>+Actuals!AB321</f>
        <v>0</v>
      </c>
      <c r="AF79" s="118">
        <f>+Actuals!AC321</f>
        <v>0</v>
      </c>
      <c r="AG79" s="119">
        <f>+Actuals!AD321</f>
        <v>0</v>
      </c>
      <c r="AH79" s="118">
        <f>+Actuals!AE321</f>
        <v>0</v>
      </c>
      <c r="AI79" s="119">
        <f>+Actuals!AF321</f>
        <v>0</v>
      </c>
      <c r="AJ79" s="118">
        <f>+Actuals!AG321</f>
        <v>0</v>
      </c>
      <c r="AK79" s="119">
        <f>+Actuals!AH321</f>
        <v>0</v>
      </c>
      <c r="AL79" s="118">
        <f>+Actuals!AI321</f>
        <v>0</v>
      </c>
      <c r="AM79" s="119">
        <f>+Actuals!AJ321</f>
        <v>0</v>
      </c>
      <c r="AN79" s="118">
        <f>+Actuals!AK321</f>
        <v>0</v>
      </c>
      <c r="AO79" s="119">
        <f>+Actuals!AL321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'TIE-OUT'!AB80+RECLASS!Z80</f>
        <v>0</v>
      </c>
      <c r="G80" s="60">
        <f>'TIE-OUT'!AC80+RECLASS!AA80</f>
        <v>0</v>
      </c>
      <c r="H80" s="118">
        <f>+Actuals!E322</f>
        <v>0</v>
      </c>
      <c r="I80" s="119">
        <f>+Actuals!F322</f>
        <v>0</v>
      </c>
      <c r="J80" s="118">
        <f>+Actuals!G322</f>
        <v>0</v>
      </c>
      <c r="K80" s="119">
        <f>+Actuals!H322</f>
        <v>0</v>
      </c>
      <c r="L80" s="118">
        <f>+Actuals!I322</f>
        <v>0</v>
      </c>
      <c r="M80" s="119">
        <f>+Actuals!J322</f>
        <v>0</v>
      </c>
      <c r="N80" s="118">
        <f>+Actuals!K322</f>
        <v>0</v>
      </c>
      <c r="O80" s="119">
        <f>+Actuals!L322</f>
        <v>0</v>
      </c>
      <c r="P80" s="118">
        <f>+Actuals!M322</f>
        <v>0</v>
      </c>
      <c r="Q80" s="119">
        <f>+Actuals!N322</f>
        <v>0</v>
      </c>
      <c r="R80" s="118">
        <f>+Actuals!O322</f>
        <v>0</v>
      </c>
      <c r="S80" s="119">
        <f>+Actuals!P322</f>
        <v>0</v>
      </c>
      <c r="T80" s="118">
        <f>+Actuals!Q322</f>
        <v>0</v>
      </c>
      <c r="U80" s="119">
        <f>+Actuals!R322</f>
        <v>0</v>
      </c>
      <c r="V80" s="118">
        <f>+Actuals!S322</f>
        <v>0</v>
      </c>
      <c r="W80" s="119">
        <f>+Actuals!T322</f>
        <v>0</v>
      </c>
      <c r="X80" s="118">
        <f>+Actuals!U322</f>
        <v>0</v>
      </c>
      <c r="Y80" s="119">
        <f>+Actuals!V322</f>
        <v>0</v>
      </c>
      <c r="Z80" s="118">
        <f>+Actuals!W322</f>
        <v>0</v>
      </c>
      <c r="AA80" s="119">
        <f>+Actuals!X322</f>
        <v>0</v>
      </c>
      <c r="AB80" s="118">
        <f>+Actuals!Y322</f>
        <v>0</v>
      </c>
      <c r="AC80" s="119">
        <f>+Actuals!Z322</f>
        <v>0</v>
      </c>
      <c r="AD80" s="118">
        <f>+Actuals!AA322</f>
        <v>0</v>
      </c>
      <c r="AE80" s="119">
        <f>+Actuals!AB322</f>
        <v>0</v>
      </c>
      <c r="AF80" s="118">
        <f>+Actuals!AC322</f>
        <v>0</v>
      </c>
      <c r="AG80" s="119">
        <f>+Actuals!AD322</f>
        <v>0</v>
      </c>
      <c r="AH80" s="118">
        <f>+Actuals!AE322</f>
        <v>0</v>
      </c>
      <c r="AI80" s="119">
        <f>+Actuals!AF322</f>
        <v>0</v>
      </c>
      <c r="AJ80" s="118">
        <f>+Actuals!AG322</f>
        <v>0</v>
      </c>
      <c r="AK80" s="119">
        <f>+Actuals!AH322</f>
        <v>0</v>
      </c>
      <c r="AL80" s="118">
        <f>+Actuals!AI322</f>
        <v>0</v>
      </c>
      <c r="AM80" s="119">
        <f>+Actuals!AJ322</f>
        <v>0</v>
      </c>
      <c r="AN80" s="118">
        <f>+Actuals!AK322</f>
        <v>0</v>
      </c>
      <c r="AO80" s="119">
        <f>+Actuals!AL322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'TIE-OUT'!AB81+RECLASS!Z81</f>
        <v>0</v>
      </c>
      <c r="G81" s="60">
        <f>'TIE-OUT'!AC81+RECLASS!AA81</f>
        <v>0</v>
      </c>
      <c r="H81" s="118">
        <f>+Actuals!E323</f>
        <v>0</v>
      </c>
      <c r="I81" s="119">
        <f>+Actuals!F323</f>
        <v>0</v>
      </c>
      <c r="J81" s="118">
        <f>+Actuals!G323</f>
        <v>0</v>
      </c>
      <c r="K81" s="119">
        <f>+Actuals!H323</f>
        <v>0</v>
      </c>
      <c r="L81" s="118">
        <f>+Actuals!I323</f>
        <v>0</v>
      </c>
      <c r="M81" s="119">
        <f>+Actuals!J323</f>
        <v>0</v>
      </c>
      <c r="N81" s="118">
        <f>+Actuals!K323</f>
        <v>0</v>
      </c>
      <c r="O81" s="119">
        <f>+Actuals!L323</f>
        <v>0</v>
      </c>
      <c r="P81" s="118">
        <f>+Actuals!M323</f>
        <v>0</v>
      </c>
      <c r="Q81" s="119">
        <f>+Actuals!N323</f>
        <v>0</v>
      </c>
      <c r="R81" s="118">
        <f>+Actuals!O323</f>
        <v>0</v>
      </c>
      <c r="S81" s="119">
        <f>+Actuals!P323</f>
        <v>0</v>
      </c>
      <c r="T81" s="118">
        <f>+Actuals!Q323</f>
        <v>0</v>
      </c>
      <c r="U81" s="119">
        <f>+Actuals!R323</f>
        <v>0</v>
      </c>
      <c r="V81" s="118">
        <f>+Actuals!S323</f>
        <v>0</v>
      </c>
      <c r="W81" s="119">
        <f>+Actuals!T323</f>
        <v>0</v>
      </c>
      <c r="X81" s="118">
        <f>+Actuals!U323</f>
        <v>0</v>
      </c>
      <c r="Y81" s="119">
        <f>+Actuals!V323</f>
        <v>0</v>
      </c>
      <c r="Z81" s="118">
        <f>+Actuals!W323</f>
        <v>0</v>
      </c>
      <c r="AA81" s="119">
        <f>+Actuals!X323</f>
        <v>0</v>
      </c>
      <c r="AB81" s="118">
        <f>+Actuals!Y323</f>
        <v>0</v>
      </c>
      <c r="AC81" s="119">
        <f>+Actuals!Z323</f>
        <v>0</v>
      </c>
      <c r="AD81" s="118">
        <f>+Actuals!AA323</f>
        <v>0</v>
      </c>
      <c r="AE81" s="119">
        <f>+Actuals!AB323</f>
        <v>0</v>
      </c>
      <c r="AF81" s="118">
        <f>+Actuals!AC323</f>
        <v>0</v>
      </c>
      <c r="AG81" s="119">
        <f>+Actuals!AD323</f>
        <v>0</v>
      </c>
      <c r="AH81" s="118">
        <f>+Actuals!AE323</f>
        <v>0</v>
      </c>
      <c r="AI81" s="119">
        <f>+Actuals!AF323</f>
        <v>0</v>
      </c>
      <c r="AJ81" s="118">
        <f>+Actuals!AG323</f>
        <v>0</v>
      </c>
      <c r="AK81" s="119">
        <f>+Actuals!AH323</f>
        <v>0</v>
      </c>
      <c r="AL81" s="118">
        <f>+Actuals!AI323</f>
        <v>0</v>
      </c>
      <c r="AM81" s="119">
        <f>+Actuals!AJ323</f>
        <v>0</v>
      </c>
      <c r="AN81" s="118">
        <f>+Actuals!AK323</f>
        <v>0</v>
      </c>
      <c r="AO81" s="119">
        <f>+Actuals!AL323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270000</v>
      </c>
      <c r="E82" s="92">
        <f>SUM(E72:E81)+E16+E24+E29+E36+E43+E45+E47+E49+E51+E56+E61+E66</f>
        <v>-3406651.0499999942</v>
      </c>
      <c r="F82" s="91">
        <f>F16+F24+F29+F36+F43+F45+F47+F49</f>
        <v>0</v>
      </c>
      <c r="G82" s="92">
        <f>SUM(G72:G81)+G16+G24+G29+G36+G43+G45+G47+G49+G51+G56+G61+G66</f>
        <v>1506671.0800000019</v>
      </c>
      <c r="H82" s="91">
        <f>H16+H24+H29+H36+H43+H45+H47+H49</f>
        <v>0</v>
      </c>
      <c r="I82" s="92">
        <f>SUM(I72:I81)+I16+I24+I29+I36+I43+I45+I47+I49+I51+I56+I61+I66</f>
        <v>-10013992.479999976</v>
      </c>
      <c r="J82" s="91">
        <f>J16+J24+J29+J36+J43+J45+J47+J49</f>
        <v>0</v>
      </c>
      <c r="K82" s="140">
        <f>SUM(K72:K81)+K16+K24+K29+K36+K43+K45+K47+K49+K51+K56+K61+K66</f>
        <v>3277253.399999999</v>
      </c>
      <c r="L82" s="91">
        <f>L16+L24+L29+L36+L43+L45+L47+L49</f>
        <v>0</v>
      </c>
      <c r="M82" s="140">
        <f>SUM(M72:M81)+M16+M24+M29+M36+M43+M45+M47+M49+M51+M56+M61+M66</f>
        <v>4651252.3100000005</v>
      </c>
      <c r="N82" s="91">
        <f>N16+N24+N29+N36+N43+N45+N47+N49</f>
        <v>0</v>
      </c>
      <c r="O82" s="92">
        <f>SUM(O72:O81)+O16+O24+O29+O36+O43+O45+O47+O49+O51+O56+O61+O66</f>
        <v>63846.679999999935</v>
      </c>
      <c r="P82" s="91">
        <f>P16+P24+P29+P36+P43+P45+P47+P49</f>
        <v>0</v>
      </c>
      <c r="Q82" s="92">
        <f>SUM(Q72:Q81)+Q16+Q24+Q29+Q36+Q43+Q45+Q47+Q49+Q51+Q56+Q61+Q66</f>
        <v>-2891682.04</v>
      </c>
      <c r="R82" s="91">
        <f>R16+R24+R29+R36+R43+R45+R47+R49</f>
        <v>270000</v>
      </c>
      <c r="S82" s="92">
        <f>SUM(S72:S81)+S16+S24+S29+S36+S43+S45+S47+S49+S51+S56+S61+S66</f>
        <v>983010</v>
      </c>
      <c r="T82" s="91">
        <f>T16+T24+T29+T36+T43+T45+T47+T49</f>
        <v>0</v>
      </c>
      <c r="U82" s="92">
        <f>SUM(U72:U81)+U16+U24+U29+U36+U43+U45+U47+U49+U51+U56+U61+U66</f>
        <v>-983010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163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166</v>
      </c>
      <c r="D86" s="145">
        <f t="shared" ref="D86:E88" si="15">SUM(F86,H86,J86,L86,N86,P86,R86,T86,V86,X86,Z86,AB86,AD86)</f>
        <v>0</v>
      </c>
      <c r="E86" s="145">
        <f t="shared" si="15"/>
        <v>203566.51</v>
      </c>
      <c r="F86" s="145">
        <f>'TIE-OUT'!AB86+RECLASS!Z86</f>
        <v>0</v>
      </c>
      <c r="G86" s="184">
        <f>'TIE-OUT'!AC86+RECLASS!AA86</f>
        <v>156641.51</v>
      </c>
      <c r="H86" s="145">
        <v>0</v>
      </c>
      <c r="I86" s="145">
        <v>0</v>
      </c>
      <c r="J86" s="145">
        <v>0</v>
      </c>
      <c r="K86" s="145">
        <v>46925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-37567</v>
      </c>
      <c r="F87" s="146">
        <f>'TIE-OUT'!AB87+RECLASS!Z87</f>
        <v>0</v>
      </c>
      <c r="G87" s="185">
        <f>'TIE-OUT'!AC87+RECLASS!AA87</f>
        <v>-21752</v>
      </c>
      <c r="H87" s="146">
        <v>0</v>
      </c>
      <c r="I87" s="146">
        <v>-15815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0</v>
      </c>
      <c r="F88" s="147">
        <f>'TIE-OUT'!AB88+RECLASS!Z88</f>
        <v>0</v>
      </c>
      <c r="G88" s="186">
        <f>'TIE-OUT'!AC88+RECLASS!AA88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16">SUM(E86:E88)</f>
        <v>165999.51</v>
      </c>
      <c r="F89" s="155">
        <f t="shared" si="16"/>
        <v>0</v>
      </c>
      <c r="G89" s="155">
        <f t="shared" si="16"/>
        <v>134889.51</v>
      </c>
      <c r="H89" s="155">
        <f t="shared" si="16"/>
        <v>0</v>
      </c>
      <c r="I89" s="155">
        <f t="shared" si="16"/>
        <v>-15815</v>
      </c>
      <c r="J89" s="155">
        <f t="shared" si="16"/>
        <v>0</v>
      </c>
      <c r="K89" s="155">
        <f t="shared" si="16"/>
        <v>46925</v>
      </c>
      <c r="L89" s="155">
        <f t="shared" si="16"/>
        <v>0</v>
      </c>
      <c r="M89" s="155">
        <f t="shared" si="16"/>
        <v>0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270000</v>
      </c>
      <c r="E91" s="155">
        <f t="shared" ref="E91:M91" si="19">+E82+E89</f>
        <v>-3240651.5399999944</v>
      </c>
      <c r="F91" s="155">
        <f t="shared" si="19"/>
        <v>0</v>
      </c>
      <c r="G91" s="155">
        <f t="shared" si="19"/>
        <v>1641560.5900000019</v>
      </c>
      <c r="H91" s="155">
        <f t="shared" si="19"/>
        <v>0</v>
      </c>
      <c r="I91" s="155">
        <f t="shared" si="19"/>
        <v>-10029807.479999976</v>
      </c>
      <c r="J91" s="155">
        <f t="shared" si="19"/>
        <v>0</v>
      </c>
      <c r="K91" s="155">
        <f t="shared" si="19"/>
        <v>3324178.399999999</v>
      </c>
      <c r="L91" s="155">
        <f t="shared" si="19"/>
        <v>0</v>
      </c>
      <c r="M91" s="155">
        <f t="shared" si="19"/>
        <v>4651252.3100000005</v>
      </c>
      <c r="N91" s="155">
        <f t="shared" ref="N91:AE91" si="20">+N82+N89</f>
        <v>0</v>
      </c>
      <c r="O91" s="155">
        <f t="shared" si="20"/>
        <v>63846.679999999935</v>
      </c>
      <c r="P91" s="155">
        <f t="shared" si="20"/>
        <v>0</v>
      </c>
      <c r="Q91" s="155">
        <f t="shared" si="20"/>
        <v>-2891682.04</v>
      </c>
      <c r="R91" s="155">
        <f t="shared" si="20"/>
        <v>270000</v>
      </c>
      <c r="S91" s="155">
        <f t="shared" si="20"/>
        <v>983010</v>
      </c>
      <c r="T91" s="155">
        <f t="shared" si="20"/>
        <v>0</v>
      </c>
      <c r="U91" s="155">
        <f t="shared" si="20"/>
        <v>-983010</v>
      </c>
      <c r="V91" s="155">
        <f t="shared" si="20"/>
        <v>0</v>
      </c>
      <c r="W91" s="155">
        <f t="shared" si="20"/>
        <v>0</v>
      </c>
      <c r="X91" s="155">
        <f t="shared" si="20"/>
        <v>0</v>
      </c>
      <c r="Y91" s="155">
        <f t="shared" si="20"/>
        <v>0</v>
      </c>
      <c r="Z91" s="155">
        <f t="shared" si="20"/>
        <v>0</v>
      </c>
      <c r="AA91" s="155">
        <f t="shared" si="20"/>
        <v>0</v>
      </c>
      <c r="AB91" s="155">
        <f t="shared" si="20"/>
        <v>0</v>
      </c>
      <c r="AC91" s="155">
        <f t="shared" si="20"/>
        <v>0</v>
      </c>
      <c r="AD91" s="155">
        <f t="shared" si="20"/>
        <v>0</v>
      </c>
      <c r="AE91" s="155">
        <f t="shared" si="20"/>
        <v>0</v>
      </c>
      <c r="AF91" s="155">
        <f t="shared" ref="AF91:AO91" si="21">+AF82+AF89</f>
        <v>0</v>
      </c>
      <c r="AG91" s="155">
        <f t="shared" si="21"/>
        <v>0</v>
      </c>
      <c r="AH91" s="155">
        <f t="shared" si="21"/>
        <v>0</v>
      </c>
      <c r="AI91" s="155">
        <f t="shared" si="21"/>
        <v>0</v>
      </c>
      <c r="AJ91" s="155">
        <f t="shared" si="21"/>
        <v>0</v>
      </c>
      <c r="AK91" s="155">
        <f t="shared" si="21"/>
        <v>0</v>
      </c>
      <c r="AL91" s="155">
        <f t="shared" si="21"/>
        <v>0</v>
      </c>
      <c r="AM91" s="155">
        <f t="shared" si="21"/>
        <v>0</v>
      </c>
      <c r="AN91" s="155">
        <f t="shared" si="21"/>
        <v>0</v>
      </c>
      <c r="AO91" s="155">
        <f t="shared" si="2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53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8554687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116508088</v>
      </c>
      <c r="E11" s="66">
        <f>'CE-FLSH'!M11</f>
        <v>308538812</v>
      </c>
      <c r="F11" s="60">
        <f>CE_GL!D11</f>
        <v>115720725</v>
      </c>
      <c r="G11" s="38">
        <f>CE_GL!E11</f>
        <v>301350150.16000003</v>
      </c>
      <c r="H11" s="60">
        <f>F11-D11</f>
        <v>-787363</v>
      </c>
      <c r="I11" s="38">
        <f>G11-E11</f>
        <v>-7188661.8399999738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2944794.0199999996</v>
      </c>
      <c r="H12" s="60">
        <f>F12-D12</f>
        <v>0</v>
      </c>
      <c r="I12" s="38">
        <f>G12-E12</f>
        <v>2944794.0199999996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61546610</v>
      </c>
      <c r="E13" s="66">
        <f>'CE-FLSH'!M13</f>
        <v>166771061</v>
      </c>
      <c r="F13" s="60">
        <f>CE_GL!D13</f>
        <v>61508439</v>
      </c>
      <c r="G13" s="38">
        <f>CE_GL!E13</f>
        <v>166693097</v>
      </c>
      <c r="H13" s="60">
        <f t="shared" ref="H13:I15" si="0">F13-D13</f>
        <v>-38171</v>
      </c>
      <c r="I13" s="38">
        <f t="shared" si="0"/>
        <v>-77964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2867660.6399999997</v>
      </c>
      <c r="H15" s="60">
        <f t="shared" si="0"/>
        <v>0</v>
      </c>
      <c r="I15" s="38">
        <f t="shared" si="0"/>
        <v>2867660.6399999997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178054698</v>
      </c>
      <c r="E16" s="39">
        <f t="shared" si="1"/>
        <v>475309873</v>
      </c>
      <c r="F16" s="61">
        <f t="shared" si="1"/>
        <v>177229164</v>
      </c>
      <c r="G16" s="39">
        <f t="shared" si="1"/>
        <v>473855701.81999999</v>
      </c>
      <c r="H16" s="61">
        <f t="shared" si="1"/>
        <v>-825534</v>
      </c>
      <c r="I16" s="39">
        <f t="shared" si="1"/>
        <v>-1454171.1799999746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-128554086</v>
      </c>
      <c r="E19" s="66">
        <f>'CE-FLSH'!M19</f>
        <v>-336205659</v>
      </c>
      <c r="F19" s="60">
        <f>CE_GL!D19</f>
        <v>-128920977</v>
      </c>
      <c r="G19" s="38">
        <f>CE_GL!E19</f>
        <v>-337376903.42000002</v>
      </c>
      <c r="H19" s="60">
        <f>F19-D19</f>
        <v>-366891</v>
      </c>
      <c r="I19" s="38">
        <f>G19-E19</f>
        <v>-1171244.4200000167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-12454.4</v>
      </c>
      <c r="H20" s="60">
        <f>F20-D20</f>
        <v>0</v>
      </c>
      <c r="I20" s="38">
        <f>G20-E20</f>
        <v>-12454.4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-49918130</v>
      </c>
      <c r="E21" s="66">
        <f>'CE-FLSH'!M21</f>
        <v>-136924342</v>
      </c>
      <c r="F21" s="60">
        <f>CE_GL!D21</f>
        <v>-49302925</v>
      </c>
      <c r="G21" s="38">
        <f>CE_GL!E21</f>
        <v>-135299768</v>
      </c>
      <c r="H21" s="60">
        <f t="shared" ref="H21:I23" si="2">F21-D21</f>
        <v>615205</v>
      </c>
      <c r="I21" s="38">
        <f t="shared" si="2"/>
        <v>1624574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289627</v>
      </c>
      <c r="E23" s="66">
        <f>'CE-FLSH'!M23</f>
        <v>779479</v>
      </c>
      <c r="F23" s="60">
        <f>CE_GL!D23</f>
        <v>286748</v>
      </c>
      <c r="G23" s="38">
        <f>CE_GL!E23</f>
        <v>749272.52399999998</v>
      </c>
      <c r="H23" s="60">
        <f t="shared" si="2"/>
        <v>-2879</v>
      </c>
      <c r="I23" s="38">
        <f t="shared" si="2"/>
        <v>-30206.476000000024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-178182589</v>
      </c>
      <c r="E24" s="39">
        <f t="shared" si="3"/>
        <v>-472350522</v>
      </c>
      <c r="F24" s="61">
        <f t="shared" si="3"/>
        <v>-177937154</v>
      </c>
      <c r="G24" s="39">
        <f t="shared" si="3"/>
        <v>-471939853.296</v>
      </c>
      <c r="H24" s="61">
        <f t="shared" si="3"/>
        <v>245435</v>
      </c>
      <c r="I24" s="39">
        <f t="shared" si="3"/>
        <v>410668.70399998338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620978</v>
      </c>
      <c r="G27" s="38">
        <f>CE_GL!E27</f>
        <v>1689839.42</v>
      </c>
      <c r="H27" s="60">
        <f>F27-D27</f>
        <v>620978</v>
      </c>
      <c r="I27" s="38">
        <f>G27-E27</f>
        <v>1689839.42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0</v>
      </c>
      <c r="G28" s="38">
        <f>CE_GL!E28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620978</v>
      </c>
      <c r="G29" s="70">
        <f t="shared" si="4"/>
        <v>1689839.42</v>
      </c>
      <c r="H29" s="69">
        <f t="shared" si="4"/>
        <v>620978</v>
      </c>
      <c r="I29" s="70">
        <f t="shared" si="4"/>
        <v>1689839.42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40279</v>
      </c>
      <c r="E32" s="66">
        <f>'CE-FLSH'!M32</f>
        <v>114717</v>
      </c>
      <c r="F32" s="60">
        <f>CE_GL!D32</f>
        <v>198518</v>
      </c>
      <c r="G32" s="38">
        <f>CE_GL!E32</f>
        <v>518727.53700000019</v>
      </c>
      <c r="H32" s="60">
        <f>F32-D32</f>
        <v>158239</v>
      </c>
      <c r="I32" s="38">
        <f>G32-E32</f>
        <v>404010.53700000019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-40606</v>
      </c>
      <c r="G33" s="38">
        <f>CE_GL!E33</f>
        <v>-48447.07</v>
      </c>
      <c r="H33" s="60">
        <f t="shared" ref="H33:I35" si="5">F33-D33</f>
        <v>-40606</v>
      </c>
      <c r="I33" s="38">
        <f t="shared" si="5"/>
        <v>-48447.07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29564</v>
      </c>
      <c r="G34" s="38">
        <f>CE_GL!E34</f>
        <v>69690.03</v>
      </c>
      <c r="H34" s="60">
        <f t="shared" si="5"/>
        <v>29564</v>
      </c>
      <c r="I34" s="38">
        <f t="shared" si="5"/>
        <v>69690.03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293838</v>
      </c>
      <c r="E35" s="66">
        <f>'CE-FLSH'!M35</f>
        <v>753822</v>
      </c>
      <c r="F35" s="60">
        <f>CE_GL!D35</f>
        <v>298037</v>
      </c>
      <c r="G35" s="38">
        <f>CE_GL!E35</f>
        <v>768750.01</v>
      </c>
      <c r="H35" s="60">
        <f t="shared" si="5"/>
        <v>4199</v>
      </c>
      <c r="I35" s="38">
        <f t="shared" si="5"/>
        <v>14928.010000000009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334117</v>
      </c>
      <c r="E36" s="39">
        <f t="shared" si="6"/>
        <v>868539</v>
      </c>
      <c r="F36" s="61">
        <f t="shared" si="6"/>
        <v>485513</v>
      </c>
      <c r="G36" s="39">
        <f t="shared" si="6"/>
        <v>1308720.5070000002</v>
      </c>
      <c r="H36" s="61">
        <f t="shared" si="6"/>
        <v>151396</v>
      </c>
      <c r="I36" s="39">
        <f t="shared" si="6"/>
        <v>440181.50700000022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7855</v>
      </c>
      <c r="E39" s="66">
        <f>'CE-FLSH'!M39</f>
        <v>20423</v>
      </c>
      <c r="F39" s="60">
        <f>CE_GL!D39</f>
        <v>2458</v>
      </c>
      <c r="G39" s="38">
        <f>CE_GL!E39</f>
        <v>6422.7599999997765</v>
      </c>
      <c r="H39" s="60">
        <f t="shared" ref="H39:I41" si="7">F39-D39</f>
        <v>-5397</v>
      </c>
      <c r="I39" s="38">
        <f t="shared" si="7"/>
        <v>-14000.240000000224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-77949</v>
      </c>
      <c r="E40" s="66">
        <f>'CE-FLSH'!M40</f>
        <v>-213870</v>
      </c>
      <c r="F40" s="60">
        <f>CE_GL!D40</f>
        <v>-70212</v>
      </c>
      <c r="G40" s="38">
        <f>CE_GL!E40</f>
        <v>-147770.10999999999</v>
      </c>
      <c r="H40" s="60">
        <f t="shared" si="7"/>
        <v>7737</v>
      </c>
      <c r="I40" s="38">
        <f t="shared" si="7"/>
        <v>66099.890000000014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-77949</v>
      </c>
      <c r="E42" s="70">
        <f t="shared" si="8"/>
        <v>-213870</v>
      </c>
      <c r="F42" s="69">
        <f t="shared" si="8"/>
        <v>-70212</v>
      </c>
      <c r="G42" s="70">
        <f t="shared" si="8"/>
        <v>-147770.10999999999</v>
      </c>
      <c r="H42" s="69">
        <f t="shared" si="8"/>
        <v>7737</v>
      </c>
      <c r="I42" s="70">
        <f t="shared" si="8"/>
        <v>66099.890000000014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-70094</v>
      </c>
      <c r="E43" s="39">
        <f t="shared" si="9"/>
        <v>-193447</v>
      </c>
      <c r="F43" s="61">
        <f t="shared" si="9"/>
        <v>-67754</v>
      </c>
      <c r="G43" s="39">
        <f t="shared" si="9"/>
        <v>-141347.35000000021</v>
      </c>
      <c r="H43" s="61">
        <f t="shared" si="9"/>
        <v>2340</v>
      </c>
      <c r="I43" s="39">
        <f t="shared" si="9"/>
        <v>52099.64999999979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-136132</v>
      </c>
      <c r="E49" s="66">
        <f>'CE-FLSH'!M49</f>
        <v>-348742.95759999997</v>
      </c>
      <c r="F49" s="60">
        <f>CE_GL!D49</f>
        <v>-330747</v>
      </c>
      <c r="G49" s="38">
        <f>CE_GL!E49</f>
        <v>-864241.81600000057</v>
      </c>
      <c r="H49" s="60">
        <f>F49-D49</f>
        <v>-194615</v>
      </c>
      <c r="I49" s="38">
        <f>G49-E49</f>
        <v>-515498.85840000061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-289627</v>
      </c>
      <c r="E51" s="66">
        <f>'CE-FLSH'!M51</f>
        <v>-779479</v>
      </c>
      <c r="F51" s="60">
        <f>CE_GL!D51</f>
        <v>-286748</v>
      </c>
      <c r="G51" s="38">
        <f>CE_GL!E51</f>
        <v>-540490.52399999998</v>
      </c>
      <c r="H51" s="60">
        <f>F51-D51</f>
        <v>2879</v>
      </c>
      <c r="I51" s="38">
        <f>G51-E51</f>
        <v>238988.47600000002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-619299</v>
      </c>
      <c r="F54" s="60">
        <f>CE_GL!D54</f>
        <v>-97416149</v>
      </c>
      <c r="G54" s="38">
        <f>CE_GL!E54</f>
        <v>21393.65999999996</v>
      </c>
      <c r="H54" s="60">
        <f>F54-D54</f>
        <v>-97416149</v>
      </c>
      <c r="I54" s="38">
        <f>G54-E54</f>
        <v>640692.65999999992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-1568114.87</v>
      </c>
      <c r="F55" s="60">
        <f>CE_GL!D55</f>
        <v>0</v>
      </c>
      <c r="G55" s="38">
        <f>CE_GL!E55</f>
        <v>-2612918.52</v>
      </c>
      <c r="H55" s="60">
        <f>F55-D55</f>
        <v>0</v>
      </c>
      <c r="I55" s="38">
        <f>G55-E55</f>
        <v>-1044803.6499999999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-2187413.87</v>
      </c>
      <c r="F56" s="61">
        <f t="shared" si="10"/>
        <v>-97416149</v>
      </c>
      <c r="G56" s="39">
        <f t="shared" si="10"/>
        <v>-2591524.86</v>
      </c>
      <c r="H56" s="61">
        <f t="shared" si="10"/>
        <v>-97416149</v>
      </c>
      <c r="I56" s="39">
        <f t="shared" si="10"/>
        <v>-404110.99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5834127.908400001</v>
      </c>
      <c r="F70" s="60">
        <f>CE_GL!D70</f>
        <v>0</v>
      </c>
      <c r="G70" s="38">
        <f>CE_GL!E70</f>
        <v>5834127.9100000001</v>
      </c>
      <c r="H70" s="60">
        <f>F70-D70</f>
        <v>0</v>
      </c>
      <c r="I70" s="38">
        <f>G70-E70</f>
        <v>1.5999991446733475E-3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-4341731</v>
      </c>
      <c r="F71" s="60">
        <f>CE_GL!D71</f>
        <v>0</v>
      </c>
      <c r="G71" s="38">
        <f>CE_GL!E71</f>
        <v>-4506255</v>
      </c>
      <c r="H71" s="60">
        <f>F71-D71</f>
        <v>0</v>
      </c>
      <c r="I71" s="38">
        <f>G71-E71</f>
        <v>-164524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1492396.908400001</v>
      </c>
      <c r="F72" s="69">
        <f t="shared" si="13"/>
        <v>0</v>
      </c>
      <c r="G72" s="70">
        <f t="shared" si="13"/>
        <v>1327872.9100000001</v>
      </c>
      <c r="H72" s="69">
        <f t="shared" si="13"/>
        <v>0</v>
      </c>
      <c r="I72" s="70">
        <f t="shared" si="13"/>
        <v>-164523.99840000086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-2215910</v>
      </c>
      <c r="F74" s="60">
        <f>CE_GL!D74</f>
        <v>0</v>
      </c>
      <c r="G74" s="38">
        <f>CE_GL!E74</f>
        <v>-2721873.47</v>
      </c>
      <c r="H74" s="60">
        <f t="shared" ref="H74:I79" si="14">F74-D74</f>
        <v>0</v>
      </c>
      <c r="I74" s="38">
        <f t="shared" si="14"/>
        <v>-505963.4700000002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76235</v>
      </c>
      <c r="F75" s="60">
        <f>CE_GL!D75</f>
        <v>0</v>
      </c>
      <c r="G75" s="38">
        <f>CE_GL!E75</f>
        <v>76200</v>
      </c>
      <c r="H75" s="60">
        <f t="shared" si="14"/>
        <v>0</v>
      </c>
      <c r="I75" s="38">
        <f t="shared" si="14"/>
        <v>-35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0</v>
      </c>
      <c r="F76" s="60">
        <f>CE_GL!D76</f>
        <v>0</v>
      </c>
      <c r="G76" s="38">
        <f>CE_GL!E76</f>
        <v>-10042.250000000002</v>
      </c>
      <c r="H76" s="60">
        <f t="shared" si="14"/>
        <v>0</v>
      </c>
      <c r="I76" s="38">
        <f t="shared" si="14"/>
        <v>-10042.250000000002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0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65633</v>
      </c>
      <c r="F81" s="60">
        <f>CE_GL!D81</f>
        <v>0</v>
      </c>
      <c r="G81" s="38">
        <f>CE_GL!E81</f>
        <v>-67500</v>
      </c>
      <c r="H81" s="60">
        <f>F81-D81</f>
        <v>0</v>
      </c>
      <c r="I81" s="38">
        <f>G81-E81</f>
        <v>-133133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-262837.91920000082</v>
      </c>
      <c r="F82" s="71">
        <f>F16+F24+F29+F36+F43+F45+F47+F49</f>
        <v>0</v>
      </c>
      <c r="G82" s="72">
        <f>SUM(G72:G81)+G16+G24+G29+G36+G43+G45+G47+G49+G51+G56+G61+G66</f>
        <v>-618538.90900001372</v>
      </c>
      <c r="H82" s="71">
        <f>H16+H24+H29+H36+H43+H45+H47+H49</f>
        <v>0</v>
      </c>
      <c r="I82" s="72">
        <f>SUM(I72:I81)+I16+I24+I29+I36+I43+I45+I47+I49+I51+I56+I61+I66</f>
        <v>-355700.98979999288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G81" sqref="G8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202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'SITHE-FLSH'!L11</f>
        <v>5734577</v>
      </c>
      <c r="E11" s="66">
        <f>'SITHE-FLSH'!M11</f>
        <v>14607219</v>
      </c>
      <c r="F11" s="60">
        <f>SITHE_GL!D11</f>
        <v>5736188</v>
      </c>
      <c r="G11" s="38">
        <f>SITHE_GL!E11</f>
        <v>15682518.279999999</v>
      </c>
      <c r="H11" s="60">
        <f>F11-D11</f>
        <v>1611</v>
      </c>
      <c r="I11" s="38">
        <f>G11-E11</f>
        <v>1075299.2799999993</v>
      </c>
    </row>
    <row r="12" spans="1:22" x14ac:dyDescent="0.2">
      <c r="A12" s="9">
        <v>2</v>
      </c>
      <c r="B12" s="7"/>
      <c r="C12" s="18" t="s">
        <v>26</v>
      </c>
      <c r="D12" s="65">
        <f>'SITHE-FLSH'!L12</f>
        <v>0</v>
      </c>
      <c r="E12" s="66">
        <f>'SITHE-FLSH'!M12</f>
        <v>0</v>
      </c>
      <c r="F12" s="60">
        <f>SITHE_GL!D12</f>
        <v>0</v>
      </c>
      <c r="G12" s="38">
        <f>SITHE_GL!E12</f>
        <v>-690292.81</v>
      </c>
      <c r="H12" s="60">
        <f>F12-D12</f>
        <v>0</v>
      </c>
      <c r="I12" s="38">
        <f>G12-E12</f>
        <v>-690292.81</v>
      </c>
    </row>
    <row r="13" spans="1:22" x14ac:dyDescent="0.2">
      <c r="A13" s="9">
        <v>3</v>
      </c>
      <c r="B13" s="7"/>
      <c r="C13" s="18" t="s">
        <v>27</v>
      </c>
      <c r="D13" s="65">
        <f>'SITHE-FLSH'!L13</f>
        <v>5233176</v>
      </c>
      <c r="E13" s="66">
        <f>'SITHE-FLSH'!M13</f>
        <v>14876167</v>
      </c>
      <c r="F13" s="60">
        <f>SITHE_GL!D13</f>
        <v>5233176</v>
      </c>
      <c r="G13" s="38">
        <f>SITHE_GL!E13</f>
        <v>14876167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'SITHE-FLSH'!L14</f>
        <v>0</v>
      </c>
      <c r="E14" s="66">
        <f>'SITHE-FLSH'!M14</f>
        <v>0</v>
      </c>
      <c r="F14" s="60">
        <f>SITHE_GL!D14</f>
        <v>0</v>
      </c>
      <c r="G14" s="38">
        <f>SITHE_GL!E14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'SITHE-FLSH'!L15</f>
        <v>0</v>
      </c>
      <c r="E15" s="66">
        <f>'SITHE-FLSH'!M15</f>
        <v>0</v>
      </c>
      <c r="F15" s="60">
        <f>SITHE_GL!D15</f>
        <v>0</v>
      </c>
      <c r="G15" s="38">
        <f>SITHE_GL!E15</f>
        <v>47411</v>
      </c>
      <c r="H15" s="60">
        <f t="shared" si="0"/>
        <v>0</v>
      </c>
      <c r="I15" s="38">
        <f t="shared" si="0"/>
        <v>47411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10967753</v>
      </c>
      <c r="E16" s="39">
        <f t="shared" si="1"/>
        <v>29483386</v>
      </c>
      <c r="F16" s="61">
        <f t="shared" si="1"/>
        <v>10969364</v>
      </c>
      <c r="G16" s="39">
        <f t="shared" si="1"/>
        <v>29915803.469999999</v>
      </c>
      <c r="H16" s="61">
        <f t="shared" si="1"/>
        <v>1611</v>
      </c>
      <c r="I16" s="39">
        <f t="shared" si="1"/>
        <v>432417.46999999927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'SITHE-FLSH'!L19</f>
        <v>-1148538</v>
      </c>
      <c r="E19" s="66">
        <f>'SITHE-FLSH'!M19</f>
        <v>-3191882</v>
      </c>
      <c r="F19" s="60">
        <f>SITHE_GL!D19</f>
        <v>-900825</v>
      </c>
      <c r="G19" s="38">
        <f>SITHE_GL!E19</f>
        <v>-2109354.31</v>
      </c>
      <c r="H19" s="60">
        <f>F19-D19</f>
        <v>247713</v>
      </c>
      <c r="I19" s="38">
        <f>G19-E19</f>
        <v>1082527.69</v>
      </c>
    </row>
    <row r="20" spans="1:9" x14ac:dyDescent="0.2">
      <c r="A20" s="9">
        <v>7</v>
      </c>
      <c r="B20" s="7"/>
      <c r="C20" s="18" t="s">
        <v>26</v>
      </c>
      <c r="D20" s="65">
        <f>'SITHE-FLSH'!L20</f>
        <v>0</v>
      </c>
      <c r="E20" s="66">
        <f>'SITHE-FLSH'!M20</f>
        <v>0</v>
      </c>
      <c r="F20" s="60">
        <f>SITHE_GL!D20</f>
        <v>0</v>
      </c>
      <c r="G20" s="38">
        <f>SITHE_GL!E20</f>
        <v>-66483.69</v>
      </c>
      <c r="H20" s="60">
        <f>F20-D20</f>
        <v>0</v>
      </c>
      <c r="I20" s="38">
        <f>G20-E20</f>
        <v>-66483.69</v>
      </c>
    </row>
    <row r="21" spans="1:9" x14ac:dyDescent="0.2">
      <c r="A21" s="9">
        <v>8</v>
      </c>
      <c r="B21" s="7"/>
      <c r="C21" s="18" t="s">
        <v>27</v>
      </c>
      <c r="D21" s="65">
        <f>'SITHE-FLSH'!L21</f>
        <v>-9900325</v>
      </c>
      <c r="E21" s="66">
        <f>'SITHE-FLSH'!M21</f>
        <v>-26658650</v>
      </c>
      <c r="F21" s="60">
        <f>SITHE_GL!D21</f>
        <v>-10148038</v>
      </c>
      <c r="G21" s="38">
        <f>SITHE_GL!E21</f>
        <v>-27401898</v>
      </c>
      <c r="H21" s="60">
        <f t="shared" ref="H21:I23" si="2">F21-D21</f>
        <v>-247713</v>
      </c>
      <c r="I21" s="38">
        <f t="shared" si="2"/>
        <v>-743248</v>
      </c>
    </row>
    <row r="22" spans="1:9" x14ac:dyDescent="0.2">
      <c r="A22" s="9">
        <v>9</v>
      </c>
      <c r="B22" s="7"/>
      <c r="C22" s="18" t="s">
        <v>28</v>
      </c>
      <c r="D22" s="65">
        <f>'SITHE-FLSH'!L22</f>
        <v>0</v>
      </c>
      <c r="E22" s="66">
        <f>'SITHE-FLSH'!M22</f>
        <v>0</v>
      </c>
      <c r="F22" s="60">
        <f>SITHE_GL!D22</f>
        <v>0</v>
      </c>
      <c r="G22" s="38">
        <f>SITHE_GL!E22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'SITHE-FLSH'!L23</f>
        <v>3504</v>
      </c>
      <c r="E23" s="66">
        <f>'SITHE-FLSH'!M23</f>
        <v>9683</v>
      </c>
      <c r="F23" s="60">
        <f>SITHE_GL!D23</f>
        <v>0</v>
      </c>
      <c r="G23" s="38">
        <f>SITHE_GL!E23</f>
        <v>0</v>
      </c>
      <c r="H23" s="60">
        <f t="shared" si="2"/>
        <v>-3504</v>
      </c>
      <c r="I23" s="38">
        <f t="shared" si="2"/>
        <v>-9683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-11045359</v>
      </c>
      <c r="E24" s="39">
        <f t="shared" si="3"/>
        <v>-29840849</v>
      </c>
      <c r="F24" s="61">
        <f t="shared" si="3"/>
        <v>-11048863</v>
      </c>
      <c r="G24" s="39">
        <f t="shared" si="3"/>
        <v>-29577736</v>
      </c>
      <c r="H24" s="61">
        <f t="shared" si="3"/>
        <v>-3504</v>
      </c>
      <c r="I24" s="39">
        <f t="shared" si="3"/>
        <v>263113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'SITHE-FLSH'!L27</f>
        <v>0</v>
      </c>
      <c r="E27" s="66">
        <f>'SITHE-FLSH'!M27</f>
        <v>0</v>
      </c>
      <c r="F27" s="60">
        <f>SITHE_GL!D27</f>
        <v>0</v>
      </c>
      <c r="G27" s="38">
        <f>SITHE_GL!E27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'SITHE-FLSH'!L28</f>
        <v>0</v>
      </c>
      <c r="E28" s="66">
        <f>'SITHE-FLSH'!M28</f>
        <v>0</v>
      </c>
      <c r="F28" s="60">
        <f>SITHE_GL!D28</f>
        <v>0</v>
      </c>
      <c r="G28" s="38">
        <f>SITHE_GL!E28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'SITHE-FLSH'!L32</f>
        <v>122429</v>
      </c>
      <c r="E32" s="66">
        <f>'SITHE-FLSH'!M32</f>
        <v>369569</v>
      </c>
      <c r="F32" s="60">
        <f>SITHE_GL!D32</f>
        <v>0</v>
      </c>
      <c r="G32" s="38">
        <f>SITHE_GL!E32</f>
        <v>0</v>
      </c>
      <c r="H32" s="60">
        <f>F32-D32</f>
        <v>-122429</v>
      </c>
      <c r="I32" s="38">
        <f>G32-E32</f>
        <v>-369569</v>
      </c>
    </row>
    <row r="33" spans="1:9" x14ac:dyDescent="0.2">
      <c r="A33" s="9">
        <v>14</v>
      </c>
      <c r="B33" s="7"/>
      <c r="C33" s="18" t="s">
        <v>40</v>
      </c>
      <c r="D33" s="65">
        <f>'SITHE-FLSH'!L33</f>
        <v>0</v>
      </c>
      <c r="E33" s="66">
        <f>'SITHE-FLSH'!M33</f>
        <v>0</v>
      </c>
      <c r="F33" s="60">
        <f>SITHE_GL!D33</f>
        <v>0</v>
      </c>
      <c r="G33" s="38">
        <f>SITHE_GL!E33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'SITHE-FLSH'!L34</f>
        <v>0</v>
      </c>
      <c r="E34" s="66">
        <f>'SITHE-FLSH'!M34</f>
        <v>0</v>
      </c>
      <c r="F34" s="60">
        <f>SITHE_GL!D34</f>
        <v>0</v>
      </c>
      <c r="G34" s="38">
        <f>SITHE_GL!E34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'SITHE-FLSH'!L35</f>
        <v>0</v>
      </c>
      <c r="E35" s="66">
        <f>'SITHE-FLSH'!M35</f>
        <v>0</v>
      </c>
      <c r="F35" s="60">
        <f>SITHE_GL!D35</f>
        <v>0</v>
      </c>
      <c r="G35" s="38">
        <f>SITHE_GL!E35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122429</v>
      </c>
      <c r="E36" s="39">
        <f t="shared" si="6"/>
        <v>369569</v>
      </c>
      <c r="F36" s="61">
        <f t="shared" si="6"/>
        <v>0</v>
      </c>
      <c r="G36" s="39">
        <f t="shared" si="6"/>
        <v>0</v>
      </c>
      <c r="H36" s="61">
        <f t="shared" si="6"/>
        <v>-122429</v>
      </c>
      <c r="I36" s="39">
        <f t="shared" si="6"/>
        <v>-369569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'SITHE-FLSH'!L39</f>
        <v>0</v>
      </c>
      <c r="E39" s="66">
        <f>'SITHE-FLSH'!M39</f>
        <v>0</v>
      </c>
      <c r="F39" s="60">
        <f>SITHE_GL!D39</f>
        <v>133135</v>
      </c>
      <c r="G39" s="38">
        <f>SITHE_GL!E39</f>
        <v>338828.58</v>
      </c>
      <c r="H39" s="60">
        <f t="shared" ref="H39:I41" si="7">F39-D39</f>
        <v>133135</v>
      </c>
      <c r="I39" s="38">
        <f t="shared" si="7"/>
        <v>338828.58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'SITHE-FLSH'!L40</f>
        <v>0</v>
      </c>
      <c r="E40" s="66">
        <f>'SITHE-FLSH'!M40</f>
        <v>0</v>
      </c>
      <c r="F40" s="60">
        <f>SITHE_GL!D40</f>
        <v>0</v>
      </c>
      <c r="G40" s="38">
        <f>SITHE_GL!E40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'SITHE-FLSH'!L41</f>
        <v>0</v>
      </c>
      <c r="E41" s="66">
        <f>'SITHE-FLSH'!M41</f>
        <v>0</v>
      </c>
      <c r="F41" s="60">
        <f>SITHE_GL!D41</f>
        <v>0</v>
      </c>
      <c r="G41" s="38">
        <f>SITHE_GL!E41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133135</v>
      </c>
      <c r="G43" s="39">
        <f t="shared" si="9"/>
        <v>338828.58</v>
      </c>
      <c r="H43" s="61">
        <f t="shared" si="9"/>
        <v>133135</v>
      </c>
      <c r="I43" s="39">
        <f t="shared" si="9"/>
        <v>338828.58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'SITHE-FLSH'!L45</f>
        <v>0</v>
      </c>
      <c r="E45" s="66">
        <f>'SITHE-FLSH'!M45</f>
        <v>0</v>
      </c>
      <c r="F45" s="60">
        <f>SITHE_GL!D45</f>
        <v>0</v>
      </c>
      <c r="G45" s="38">
        <f>SITHE_GL!E45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'SITHE-FLSH'!L47</f>
        <v>0</v>
      </c>
      <c r="E47" s="66">
        <f>'SITHE-FLSH'!M47</f>
        <v>0</v>
      </c>
      <c r="F47" s="60">
        <f>SITHE_GL!D47</f>
        <v>0</v>
      </c>
      <c r="G47" s="38">
        <f>SITHE_GL!E47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'SITHE-FLSH'!L49</f>
        <v>-44823</v>
      </c>
      <c r="E49" s="66">
        <f>'SITHE-FLSH'!M49</f>
        <v>-114076.11150695957</v>
      </c>
      <c r="F49" s="60">
        <f>SITHE_GL!D49</f>
        <v>-53636</v>
      </c>
      <c r="G49" s="38">
        <f>SITHE_GL!E49</f>
        <v>-136503.62499999994</v>
      </c>
      <c r="H49" s="60">
        <f>F49-D49</f>
        <v>-8813</v>
      </c>
      <c r="I49" s="38">
        <f>G49-E49</f>
        <v>-22427.513493040373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'SITHE-FLSH'!L51</f>
        <v>-3504</v>
      </c>
      <c r="E51" s="66">
        <f>'SITHE-FLSH'!M51</f>
        <v>-9683</v>
      </c>
      <c r="F51" s="60">
        <f>SITHE_GL!D51</f>
        <v>0</v>
      </c>
      <c r="G51" s="38">
        <f>SITHE_GL!E51</f>
        <v>0</v>
      </c>
      <c r="H51" s="60">
        <f>F51-D51</f>
        <v>3504</v>
      </c>
      <c r="I51" s="38">
        <f>G51-E51</f>
        <v>9683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'SITHE-FLSH'!L54</f>
        <v>0</v>
      </c>
      <c r="E54" s="66">
        <f>'SITHE-FLSH'!M54</f>
        <v>-11440</v>
      </c>
      <c r="F54" s="60">
        <f>SITHE_GL!D54</f>
        <v>-212423.79</v>
      </c>
      <c r="G54" s="38">
        <f>SITHE_GL!E54</f>
        <v>-689523.08</v>
      </c>
      <c r="H54" s="60">
        <f>F54-D54</f>
        <v>-212423.79</v>
      </c>
      <c r="I54" s="38">
        <f>G54-E54</f>
        <v>-678083.08</v>
      </c>
    </row>
    <row r="55" spans="1:9" x14ac:dyDescent="0.2">
      <c r="A55" s="9">
        <v>25</v>
      </c>
      <c r="B55" s="7"/>
      <c r="C55" s="18" t="s">
        <v>56</v>
      </c>
      <c r="D55" s="65">
        <f>'SITHE-FLSH'!L55</f>
        <v>0</v>
      </c>
      <c r="E55" s="66">
        <f>'SITHE-FLSH'!M55</f>
        <v>-7370</v>
      </c>
      <c r="F55" s="60">
        <f>SITHE_GL!D55</f>
        <v>0</v>
      </c>
      <c r="G55" s="38">
        <f>SITHE_GL!E55</f>
        <v>0</v>
      </c>
      <c r="H55" s="60">
        <f>F55-D55</f>
        <v>0</v>
      </c>
      <c r="I55" s="38">
        <f>G55-E55</f>
        <v>7370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-18810</v>
      </c>
      <c r="F56" s="61">
        <f t="shared" si="10"/>
        <v>-212423.79</v>
      </c>
      <c r="G56" s="39">
        <f t="shared" si="10"/>
        <v>-689523.08</v>
      </c>
      <c r="H56" s="61">
        <f t="shared" si="10"/>
        <v>-212423.79</v>
      </c>
      <c r="I56" s="39">
        <f t="shared" si="10"/>
        <v>-670713.07999999996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'SITHE-FLSH'!L59</f>
        <v>0</v>
      </c>
      <c r="E59" s="66">
        <f>'SITHE-FLSH'!M59</f>
        <v>0</v>
      </c>
      <c r="F59" s="60">
        <f>SITHE_GL!D59</f>
        <v>0</v>
      </c>
      <c r="G59" s="38">
        <f>SITHE_GL!E59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'SITHE-FLSH'!L60</f>
        <v>0</v>
      </c>
      <c r="E60" s="66">
        <f>'SITHE-FLSH'!M60</f>
        <v>0</v>
      </c>
      <c r="F60" s="60">
        <f>SITHE_GL!D60</f>
        <v>0</v>
      </c>
      <c r="G60" s="38">
        <f>SITHE_GL!E60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'SITHE-FLSH'!L64</f>
        <v>0</v>
      </c>
      <c r="E64" s="66">
        <f>'SITHE-FLSH'!M64</f>
        <v>0</v>
      </c>
      <c r="F64" s="60">
        <f>SITHE_GL!D64</f>
        <v>0</v>
      </c>
      <c r="G64" s="38">
        <f>SITHE_GL!E64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'SITHE-FLSH'!L65</f>
        <v>0</v>
      </c>
      <c r="E65" s="66">
        <f>'SITHE-FLSH'!M65</f>
        <v>0</v>
      </c>
      <c r="F65" s="60">
        <f>SITHE_GL!D65</f>
        <v>0</v>
      </c>
      <c r="G65" s="38">
        <f>SITHE_GL!E65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'SITHE-FLSH'!L70</f>
        <v>0</v>
      </c>
      <c r="E70" s="66">
        <f>'SITHE-FLSH'!M70</f>
        <v>-344118.43359999999</v>
      </c>
      <c r="F70" s="60">
        <f>SITHE_GL!D70</f>
        <v>0</v>
      </c>
      <c r="G70" s="38">
        <f>SITHE_GL!E70</f>
        <v>-344118.43</v>
      </c>
      <c r="H70" s="60">
        <f>F70-D70</f>
        <v>0</v>
      </c>
      <c r="I70" s="38">
        <f>G70-E70</f>
        <v>3.599999996367842E-3</v>
      </c>
    </row>
    <row r="71" spans="1:9" x14ac:dyDescent="0.2">
      <c r="A71" s="9">
        <v>31</v>
      </c>
      <c r="B71" s="3"/>
      <c r="C71" s="10" t="s">
        <v>68</v>
      </c>
      <c r="D71" s="65">
        <f>'SITHE-FLSH'!L71</f>
        <v>0</v>
      </c>
      <c r="E71" s="66">
        <f>'SITHE-FLSH'!M71</f>
        <v>259749</v>
      </c>
      <c r="F71" s="60">
        <f>SITHE_GL!D71</f>
        <v>0</v>
      </c>
      <c r="G71" s="38">
        <f>SITHE_GL!E71</f>
        <v>259749.42</v>
      </c>
      <c r="H71" s="60">
        <f>F71-D71</f>
        <v>0</v>
      </c>
      <c r="I71" s="38">
        <f>G71-E71</f>
        <v>0.42000000001280569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-84369.433599999989</v>
      </c>
      <c r="F72" s="69">
        <f t="shared" si="13"/>
        <v>0</v>
      </c>
      <c r="G72" s="70">
        <f t="shared" si="13"/>
        <v>-84369.00999999998</v>
      </c>
      <c r="H72" s="69">
        <f t="shared" si="13"/>
        <v>0</v>
      </c>
      <c r="I72" s="70">
        <f t="shared" si="13"/>
        <v>0.42360000000917353</v>
      </c>
    </row>
    <row r="73" spans="1:9" x14ac:dyDescent="0.2">
      <c r="A73" s="9">
        <v>32</v>
      </c>
      <c r="B73" s="3"/>
      <c r="C73" s="10" t="s">
        <v>70</v>
      </c>
      <c r="D73" s="65">
        <f>'SITHE-FLSH'!L73</f>
        <v>0</v>
      </c>
      <c r="E73" s="66">
        <f>'SITHE-FLSH'!M73</f>
        <v>0</v>
      </c>
      <c r="F73" s="60">
        <f>SITHE_GL!D73</f>
        <v>0</v>
      </c>
      <c r="G73" s="38">
        <f>SITHE_GL!E73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'SITHE-FLSH'!L74</f>
        <v>0</v>
      </c>
      <c r="E74" s="66">
        <f>'SITHE-FLSH'!M74</f>
        <v>-140577</v>
      </c>
      <c r="F74" s="60">
        <f>SITHE_GL!D74</f>
        <v>0</v>
      </c>
      <c r="G74" s="38">
        <f>SITHE_GL!E74</f>
        <v>-140577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'SITHE-FLSH'!L75</f>
        <v>0</v>
      </c>
      <c r="E75" s="66">
        <f>'SITHE-FLSH'!M75</f>
        <v>0</v>
      </c>
      <c r="F75" s="60">
        <f>SITHE_GL!D75</f>
        <v>0</v>
      </c>
      <c r="G75" s="38">
        <f>SITHE_GL!E75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'SITHE-FLSH'!L76</f>
        <v>0</v>
      </c>
      <c r="E76" s="66">
        <f>'SITHE-FLSH'!M76</f>
        <v>0</v>
      </c>
      <c r="F76" s="60">
        <f>SITHE_GL!D76</f>
        <v>0</v>
      </c>
      <c r="G76" s="38">
        <f>SITHE_GL!E76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'SITHE-FLSH'!L77</f>
        <v>0</v>
      </c>
      <c r="E77" s="66">
        <f>'SITHE-FLSH'!M77</f>
        <v>0</v>
      </c>
      <c r="F77" s="60">
        <f>SITHE_GL!D77</f>
        <v>0</v>
      </c>
      <c r="G77" s="38">
        <f>SITHE_GL!E77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'SITHE-FLSH'!L78</f>
        <v>0</v>
      </c>
      <c r="E78" s="66">
        <f>'SITHE-FLSH'!M78</f>
        <v>0</v>
      </c>
      <c r="F78" s="60">
        <f>SITHE_GL!D78</f>
        <v>0</v>
      </c>
      <c r="G78" s="38">
        <f>SITHE_GL!E78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'SITHE-FLSH'!L79</f>
        <v>0</v>
      </c>
      <c r="E79" s="66">
        <f>'SITHE-FLSH'!M79</f>
        <v>0</v>
      </c>
      <c r="F79" s="60">
        <f>SITHE_GL!D79</f>
        <v>0</v>
      </c>
      <c r="G79" s="38">
        <f>SITHE_GL!E79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'SITHE-FLSH'!L80</f>
        <v>0</v>
      </c>
      <c r="E80" s="66">
        <f>'SITHE-FLSH'!M80</f>
        <v>0</v>
      </c>
      <c r="F80" s="60">
        <f>SITHE_GL!D80</f>
        <v>0</v>
      </c>
      <c r="G80" s="38">
        <f>SITHE_GL!E80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'SITHE-FLSH'!L81</f>
        <v>0</v>
      </c>
      <c r="E81" s="66">
        <f>'SITHE-FLSH'!M81</f>
        <v>330184</v>
      </c>
      <c r="F81" s="60">
        <f>SITHE_GL!D81</f>
        <v>0</v>
      </c>
      <c r="G81" s="38">
        <f>SITHE_GL!E81</f>
        <v>0</v>
      </c>
      <c r="H81" s="60">
        <f>F81-D81</f>
        <v>0</v>
      </c>
      <c r="I81" s="38">
        <f>G81-E81</f>
        <v>-330184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-25225.545106960606</v>
      </c>
      <c r="F82" s="71">
        <f>F16+F24+F29+F36+F43+F45+F47+F49</f>
        <v>0</v>
      </c>
      <c r="G82" s="72">
        <f>SUM(G72:G81)+G16+G24+G29+G36+G43+G45+G47+G49+G51+G56+G61+G66</f>
        <v>-374076.66500000271</v>
      </c>
      <c r="H82" s="71">
        <f>H16+H24+H29+H36+H43+H45+H47+H49</f>
        <v>0</v>
      </c>
      <c r="I82" s="72">
        <f>SUM(I72:I81)+I16+I24+I29+I36+I43+I45+I47+I49+I51+I56+I61+I66</f>
        <v>-348851.11989304109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H187"/>
  <sheetViews>
    <sheetView zoomScale="75" workbookViewId="0">
      <pane xSplit="3" ySplit="9" topLeftCell="W66" activePane="bottomRight" state="frozen"/>
      <selection activeCell="D10" sqref="D10"/>
      <selection pane="topRight" activeCell="D10" sqref="D10"/>
      <selection pane="bottomLeft" activeCell="D10" sqref="D10"/>
      <selection pane="bottomRight" activeCell="W71" sqref="W71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33" width="15" customWidth="1"/>
  </cols>
  <sheetData>
    <row r="1" spans="1:33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x14ac:dyDescent="0.2">
      <c r="A5" s="48" t="str">
        <f>Check!A5</f>
        <v>PRODUCTION MONTH: 0003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199</v>
      </c>
      <c r="Q8" s="27"/>
      <c r="R8" s="26" t="s">
        <v>182</v>
      </c>
      <c r="S8" s="27"/>
      <c r="T8" s="26" t="s">
        <v>16</v>
      </c>
      <c r="U8" s="27"/>
      <c r="V8" s="26" t="s">
        <v>183</v>
      </c>
      <c r="W8" s="27"/>
      <c r="X8" s="26" t="s">
        <v>18</v>
      </c>
      <c r="Y8" s="27"/>
      <c r="Z8" s="26" t="s">
        <v>158</v>
      </c>
      <c r="AA8" s="27"/>
      <c r="AB8" s="26" t="s">
        <v>189</v>
      </c>
      <c r="AC8" s="27"/>
      <c r="AD8" s="26" t="s">
        <v>195</v>
      </c>
      <c r="AE8" s="27"/>
      <c r="AF8" s="26" t="s">
        <v>113</v>
      </c>
      <c r="AG8" s="27"/>
    </row>
    <row r="9" spans="1:33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  <c r="AF9" s="77" t="s">
        <v>22</v>
      </c>
      <c r="AG9" s="76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6">
        <f t="shared" ref="D11:E15" si="0">F11+H11+J11+L11+N11+R11+T11+X11+Z11+AF11+P11+V11+AB11+AD11</f>
        <v>-138</v>
      </c>
      <c r="E11" s="66">
        <f t="shared" si="0"/>
        <v>12346133</v>
      </c>
      <c r="F11" s="60"/>
      <c r="G11" s="38">
        <f>-1513500-183137-80000+77500-71610+7500</f>
        <v>-1763247</v>
      </c>
      <c r="H11" s="60"/>
      <c r="I11" s="38">
        <f>-2525387-2029585</f>
        <v>-4554972</v>
      </c>
      <c r="J11" s="60"/>
      <c r="K11" s="38"/>
      <c r="L11" s="60"/>
      <c r="M11" s="38"/>
      <c r="N11" s="60"/>
      <c r="O11" s="38">
        <v>0</v>
      </c>
      <c r="P11" s="60"/>
      <c r="Q11" s="38"/>
      <c r="R11" s="60"/>
      <c r="S11" s="38"/>
      <c r="T11" s="60"/>
      <c r="U11" s="38">
        <v>0</v>
      </c>
      <c r="V11" s="60"/>
      <c r="W11" s="38">
        <v>0</v>
      </c>
      <c r="X11" s="60"/>
      <c r="Y11" s="38"/>
      <c r="Z11" s="60">
        <v>-138</v>
      </c>
      <c r="AA11" s="38">
        <f>2887352+71610-64775</f>
        <v>2894187</v>
      </c>
      <c r="AB11" s="60"/>
      <c r="AC11" s="38">
        <f>80000-77500-70448-70062-51161-23483-13709-7500</f>
        <v>-233863</v>
      </c>
      <c r="AD11" s="60"/>
      <c r="AE11" s="38">
        <v>0</v>
      </c>
      <c r="AF11" s="60"/>
      <c r="AG11" s="38">
        <f>12000000+4004028</f>
        <v>16004028</v>
      </c>
    </row>
    <row r="12" spans="1:33" x14ac:dyDescent="0.2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-7528416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>
        <f>-7440290-93126</f>
        <v>-7533416</v>
      </c>
      <c r="P12" s="60"/>
      <c r="Q12" s="38"/>
      <c r="R12" s="60"/>
      <c r="S12" s="38"/>
      <c r="T12" s="60"/>
      <c r="U12" s="38">
        <v>0</v>
      </c>
      <c r="V12" s="60"/>
      <c r="W12" s="38">
        <v>5000</v>
      </c>
      <c r="X12" s="60"/>
      <c r="Y12" s="38"/>
      <c r="Z12" s="60"/>
      <c r="AA12" s="38"/>
      <c r="AB12" s="60"/>
      <c r="AC12" s="38"/>
      <c r="AD12" s="60"/>
      <c r="AE12" s="38"/>
      <c r="AF12" s="60"/>
      <c r="AG12" s="38"/>
    </row>
    <row r="13" spans="1:33" x14ac:dyDescent="0.2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</row>
    <row r="14" spans="1:33" x14ac:dyDescent="0.2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</row>
    <row r="15" spans="1:33" x14ac:dyDescent="0.2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-4390578</v>
      </c>
      <c r="F15" s="60"/>
      <c r="G15" s="38">
        <v>0</v>
      </c>
      <c r="H15" s="60"/>
      <c r="I15" s="38">
        <v>2029585</v>
      </c>
      <c r="J15" s="60"/>
      <c r="K15" s="38"/>
      <c r="L15" s="60"/>
      <c r="M15" s="38"/>
      <c r="N15" s="60"/>
      <c r="O15" s="38">
        <v>214900</v>
      </c>
      <c r="P15" s="60"/>
      <c r="Q15" s="38"/>
      <c r="R15" s="60"/>
      <c r="S15" s="38"/>
      <c r="T15" s="60"/>
      <c r="U15" s="38"/>
      <c r="V15" s="60"/>
      <c r="W15" s="38">
        <f>-1875810-820000</f>
        <v>-2695810</v>
      </c>
      <c r="X15" s="60"/>
      <c r="Y15" s="38"/>
      <c r="Z15" s="60"/>
      <c r="AA15" s="38">
        <v>64775</v>
      </c>
      <c r="AB15" s="60"/>
      <c r="AC15" s="38"/>
      <c r="AD15" s="60"/>
      <c r="AE15" s="38">
        <v>0</v>
      </c>
      <c r="AF15" s="60"/>
      <c r="AG15" s="38">
        <v>-4004028</v>
      </c>
    </row>
    <row r="16" spans="1:33" x14ac:dyDescent="0.2">
      <c r="A16" s="9"/>
      <c r="B16" s="7" t="s">
        <v>30</v>
      </c>
      <c r="C16" s="6"/>
      <c r="D16" s="61">
        <f t="shared" ref="D16:M16" si="1">SUM(D11:D15)</f>
        <v>-138</v>
      </c>
      <c r="E16" s="39">
        <f t="shared" si="1"/>
        <v>427139</v>
      </c>
      <c r="F16" s="61">
        <f t="shared" si="1"/>
        <v>0</v>
      </c>
      <c r="G16" s="39">
        <f t="shared" si="1"/>
        <v>-1763247</v>
      </c>
      <c r="H16" s="61">
        <f t="shared" si="1"/>
        <v>0</v>
      </c>
      <c r="I16" s="39">
        <f t="shared" si="1"/>
        <v>-2525387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G16" si="2">SUM(N11:N15)</f>
        <v>0</v>
      </c>
      <c r="O16" s="39">
        <f t="shared" si="2"/>
        <v>-7318516</v>
      </c>
      <c r="P16" s="61">
        <f>SUM(P11:P15)</f>
        <v>0</v>
      </c>
      <c r="Q16" s="39">
        <f>SUM(Q11:Q15)</f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>SUM(V11:V15)</f>
        <v>0</v>
      </c>
      <c r="W16" s="39">
        <f>SUM(W11:W15)</f>
        <v>-2690810</v>
      </c>
      <c r="X16" s="61">
        <f t="shared" si="2"/>
        <v>0</v>
      </c>
      <c r="Y16" s="39">
        <f t="shared" si="2"/>
        <v>0</v>
      </c>
      <c r="Z16" s="61">
        <f t="shared" si="2"/>
        <v>-138</v>
      </c>
      <c r="AA16" s="39">
        <f t="shared" si="2"/>
        <v>2958962</v>
      </c>
      <c r="AB16" s="61">
        <f>SUM(AB11:AB15)</f>
        <v>0</v>
      </c>
      <c r="AC16" s="39">
        <f>SUM(AC11:AC15)</f>
        <v>-233863</v>
      </c>
      <c r="AD16" s="61">
        <f>SUM(AD11:AD15)</f>
        <v>0</v>
      </c>
      <c r="AE16" s="39">
        <f>SUM(AE11:AE15)</f>
        <v>0</v>
      </c>
      <c r="AF16" s="61">
        <f t="shared" si="2"/>
        <v>0</v>
      </c>
      <c r="AG16" s="39">
        <f t="shared" si="2"/>
        <v>12000000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6">
        <f t="shared" ref="D19:E23" si="3">F19+H19+J19+L19+N19+R19+T19+X19+Z19+AF19+P19+V19+AB19+AD19</f>
        <v>138</v>
      </c>
      <c r="E19" s="66">
        <f t="shared" si="3"/>
        <v>-11234359</v>
      </c>
      <c r="F19" s="60"/>
      <c r="G19" s="38">
        <f>744750-528798+183137+70448-43698-32968+23483</f>
        <v>416354</v>
      </c>
      <c r="H19" s="60"/>
      <c r="I19" s="38">
        <f>2525387+528798+43698+3824</f>
        <v>3101707</v>
      </c>
      <c r="J19" s="60"/>
      <c r="K19" s="38"/>
      <c r="L19" s="60"/>
      <c r="M19" s="38"/>
      <c r="N19" s="60"/>
      <c r="O19" s="38">
        <v>-6444</v>
      </c>
      <c r="P19" s="60"/>
      <c r="Q19" s="38">
        <v>6444</v>
      </c>
      <c r="R19" s="60"/>
      <c r="S19" s="38"/>
      <c r="T19" s="60"/>
      <c r="U19" s="38"/>
      <c r="V19" s="60"/>
      <c r="W19" s="38"/>
      <c r="X19" s="60"/>
      <c r="Y19" s="38"/>
      <c r="Z19" s="60">
        <v>138</v>
      </c>
      <c r="AA19" s="38">
        <v>-2887352</v>
      </c>
      <c r="AB19" s="60"/>
      <c r="AC19" s="38">
        <f>70062+51161+13709</f>
        <v>134932</v>
      </c>
      <c r="AD19" s="60"/>
      <c r="AE19" s="38"/>
      <c r="AF19" s="60"/>
      <c r="AG19" s="38">
        <f>-12000000+4004028-4004028</f>
        <v>-12000000</v>
      </c>
    </row>
    <row r="20" spans="1:33" x14ac:dyDescent="0.2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2477140</v>
      </c>
      <c r="F20" s="60"/>
      <c r="G20" s="38"/>
      <c r="H20" s="60"/>
      <c r="I20" s="38"/>
      <c r="J20" s="60"/>
      <c r="K20" s="38"/>
      <c r="L20" s="60"/>
      <c r="M20" s="38"/>
      <c r="N20" s="60"/>
      <c r="O20" s="38">
        <f>1660050+766229+93126+284235-214900-111600</f>
        <v>2477140</v>
      </c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</row>
    <row r="21" spans="1:33" x14ac:dyDescent="0.2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</row>
    <row r="22" spans="1:33" x14ac:dyDescent="0.2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</row>
    <row r="23" spans="1:33" x14ac:dyDescent="0.2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</row>
    <row r="24" spans="1:33" x14ac:dyDescent="0.2">
      <c r="A24" s="9"/>
      <c r="B24" s="7" t="s">
        <v>33</v>
      </c>
      <c r="C24" s="6"/>
      <c r="D24" s="61">
        <f t="shared" ref="D24:M24" si="4">SUM(D19:D23)</f>
        <v>138</v>
      </c>
      <c r="E24" s="39">
        <f t="shared" si="4"/>
        <v>-8757219</v>
      </c>
      <c r="F24" s="61">
        <f t="shared" si="4"/>
        <v>0</v>
      </c>
      <c r="G24" s="39">
        <f t="shared" si="4"/>
        <v>416354</v>
      </c>
      <c r="H24" s="61">
        <f t="shared" si="4"/>
        <v>0</v>
      </c>
      <c r="I24" s="39">
        <f t="shared" si="4"/>
        <v>3101707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G24" si="5">SUM(N19:N23)</f>
        <v>0</v>
      </c>
      <c r="O24" s="39">
        <f t="shared" si="5"/>
        <v>2470696</v>
      </c>
      <c r="P24" s="61">
        <f>SUM(P19:P23)</f>
        <v>0</v>
      </c>
      <c r="Q24" s="39">
        <f>SUM(Q19:Q23)</f>
        <v>6444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>SUM(V19:V23)</f>
        <v>0</v>
      </c>
      <c r="W24" s="39">
        <f>SUM(W19:W23)</f>
        <v>0</v>
      </c>
      <c r="X24" s="61">
        <f t="shared" si="5"/>
        <v>0</v>
      </c>
      <c r="Y24" s="39">
        <f t="shared" si="5"/>
        <v>0</v>
      </c>
      <c r="Z24" s="61">
        <f t="shared" si="5"/>
        <v>138</v>
      </c>
      <c r="AA24" s="39">
        <f t="shared" si="5"/>
        <v>-2887352</v>
      </c>
      <c r="AB24" s="61">
        <f>SUM(AB19:AB23)</f>
        <v>0</v>
      </c>
      <c r="AC24" s="39">
        <f>SUM(AC19:AC23)</f>
        <v>134932</v>
      </c>
      <c r="AD24" s="61">
        <f>SUM(AD19:AD23)</f>
        <v>0</v>
      </c>
      <c r="AE24" s="39">
        <f>SUM(AE19:AE23)</f>
        <v>0</v>
      </c>
      <c r="AF24" s="61">
        <f t="shared" si="5"/>
        <v>0</v>
      </c>
      <c r="AG24" s="39">
        <f t="shared" si="5"/>
        <v>-12000000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6">
        <f>F27+H27+J27+L27+N27+R27+T27+X27+Z27+AF27+P27+V27+AB27+AD27</f>
        <v>0</v>
      </c>
      <c r="E27" s="66">
        <f>G27+I27+K27+M27+O27+S27+U27+Y27+AA27+AG27+Q27+W27+AC27+AE27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</row>
    <row r="28" spans="1:33" x14ac:dyDescent="0.2">
      <c r="A28" s="9">
        <v>12</v>
      </c>
      <c r="B28" s="7"/>
      <c r="C28" s="18" t="s">
        <v>36</v>
      </c>
      <c r="D28" s="66">
        <f>F28+H28+J28+L28+N28+R28+T28+X28+Z28+AF28+P28+V28+AB28+AD28</f>
        <v>0</v>
      </c>
      <c r="E28" s="66">
        <f>G28+I28+K28+M28+O28+S28+U28+Y28+AA28+AG28+Q28+W28+AC28+AE28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</row>
    <row r="29" spans="1:33" x14ac:dyDescent="0.2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G29" si="7">SUM(N27:N28)</f>
        <v>0</v>
      </c>
      <c r="O29" s="39">
        <f t="shared" si="7"/>
        <v>0</v>
      </c>
      <c r="P29" s="61">
        <f>SUM(P27:P28)</f>
        <v>0</v>
      </c>
      <c r="Q29" s="39">
        <f>SUM(Q27:Q28)</f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>SUM(V27:V28)</f>
        <v>0</v>
      </c>
      <c r="W29" s="39">
        <f>SUM(W27:W28)</f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>SUM(AB27:AB28)</f>
        <v>0</v>
      </c>
      <c r="AC29" s="39">
        <f>SUM(AC27:AC28)</f>
        <v>0</v>
      </c>
      <c r="AD29" s="61">
        <f>SUM(AD27:AD28)</f>
        <v>0</v>
      </c>
      <c r="AE29" s="39">
        <f>SUM(AE27:AE28)</f>
        <v>0</v>
      </c>
      <c r="AF29" s="61">
        <f t="shared" si="7"/>
        <v>0</v>
      </c>
      <c r="AG29" s="39">
        <f t="shared" si="7"/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6">
        <f t="shared" ref="D32:E35" si="8">F32+H32+J32+L32+N32+R32+T32+X32+Z32+AF32+P32+V32+AB32+AD32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</row>
    <row r="33" spans="1:33" x14ac:dyDescent="0.2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</row>
    <row r="34" spans="1:33" x14ac:dyDescent="0.2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</row>
    <row r="35" spans="1:33" x14ac:dyDescent="0.2">
      <c r="A35" s="9">
        <v>16</v>
      </c>
      <c r="B35" s="7"/>
      <c r="C35" s="18" t="s">
        <v>42</v>
      </c>
      <c r="D35" s="66">
        <f t="shared" si="8"/>
        <v>1797081</v>
      </c>
      <c r="E35" s="66">
        <f t="shared" si="8"/>
        <v>9950035</v>
      </c>
      <c r="F35" s="60"/>
      <c r="G35" s="38">
        <f>1513500-744750</f>
        <v>768750</v>
      </c>
      <c r="H35" s="60"/>
      <c r="I35" s="38"/>
      <c r="J35" s="60"/>
      <c r="K35" s="38"/>
      <c r="L35" s="60"/>
      <c r="M35" s="38"/>
      <c r="N35" s="60">
        <v>1797081</v>
      </c>
      <c r="O35" s="38">
        <f>7440290+4352530-1660050-766229+93126-93126-269818+111600-27038</f>
        <v>9181285</v>
      </c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</row>
    <row r="36" spans="1:33" x14ac:dyDescent="0.2">
      <c r="A36" s="9"/>
      <c r="B36" s="7" t="s">
        <v>43</v>
      </c>
      <c r="C36" s="6"/>
      <c r="D36" s="61">
        <f>SUM(D32:D35)</f>
        <v>1797081</v>
      </c>
      <c r="E36" s="39">
        <f>SUM(E32:E35)</f>
        <v>9950035</v>
      </c>
      <c r="F36" s="39">
        <f t="shared" ref="F36:AG36" si="9">SUM(F32:F35)</f>
        <v>0</v>
      </c>
      <c r="G36" s="39">
        <f t="shared" si="9"/>
        <v>768750</v>
      </c>
      <c r="H36" s="39">
        <f t="shared" si="9"/>
        <v>0</v>
      </c>
      <c r="I36" s="39">
        <f t="shared" si="9"/>
        <v>0</v>
      </c>
      <c r="J36" s="39">
        <f t="shared" si="9"/>
        <v>0</v>
      </c>
      <c r="K36" s="39">
        <f t="shared" si="9"/>
        <v>0</v>
      </c>
      <c r="L36" s="39">
        <f t="shared" si="9"/>
        <v>0</v>
      </c>
      <c r="M36" s="39">
        <f t="shared" si="9"/>
        <v>0</v>
      </c>
      <c r="N36" s="39">
        <f t="shared" si="9"/>
        <v>1797081</v>
      </c>
      <c r="O36" s="39">
        <f t="shared" si="9"/>
        <v>9181285</v>
      </c>
      <c r="P36" s="39">
        <f t="shared" si="9"/>
        <v>0</v>
      </c>
      <c r="Q36" s="39">
        <f t="shared" si="9"/>
        <v>0</v>
      </c>
      <c r="R36" s="39">
        <f t="shared" si="9"/>
        <v>0</v>
      </c>
      <c r="S36" s="39">
        <f t="shared" si="9"/>
        <v>0</v>
      </c>
      <c r="T36" s="39">
        <f t="shared" si="9"/>
        <v>0</v>
      </c>
      <c r="U36" s="39">
        <f t="shared" si="9"/>
        <v>0</v>
      </c>
      <c r="V36" s="39">
        <f t="shared" si="9"/>
        <v>0</v>
      </c>
      <c r="W36" s="39">
        <f t="shared" si="9"/>
        <v>0</v>
      </c>
      <c r="X36" s="39">
        <f t="shared" si="9"/>
        <v>0</v>
      </c>
      <c r="Y36" s="39">
        <f t="shared" si="9"/>
        <v>0</v>
      </c>
      <c r="Z36" s="39">
        <f t="shared" si="9"/>
        <v>0</v>
      </c>
      <c r="AA36" s="39">
        <f t="shared" si="9"/>
        <v>0</v>
      </c>
      <c r="AB36" s="39">
        <f t="shared" si="9"/>
        <v>0</v>
      </c>
      <c r="AC36" s="39">
        <f t="shared" si="9"/>
        <v>0</v>
      </c>
      <c r="AD36" s="39">
        <f t="shared" si="9"/>
        <v>0</v>
      </c>
      <c r="AE36" s="39">
        <f t="shared" si="9"/>
        <v>0</v>
      </c>
      <c r="AF36" s="39">
        <f t="shared" si="9"/>
        <v>0</v>
      </c>
      <c r="AG36" s="39">
        <f t="shared" si="9"/>
        <v>0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6">
        <f t="shared" ref="D39:E41" si="10">F39+H39+J39+L39+N39+R39+T39+X39+Z39+AF39+P39+V39+AB39+AD39</f>
        <v>-1797081</v>
      </c>
      <c r="E39" s="66">
        <f t="shared" si="10"/>
        <v>-4352530</v>
      </c>
      <c r="F39" s="60"/>
      <c r="G39" s="38"/>
      <c r="H39" s="60"/>
      <c r="I39" s="38"/>
      <c r="J39" s="60"/>
      <c r="K39" s="38"/>
      <c r="L39" s="60"/>
      <c r="M39" s="38"/>
      <c r="N39" s="60">
        <v>-1797081</v>
      </c>
      <c r="O39" s="38">
        <v>-4352530</v>
      </c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</row>
    <row r="40" spans="1:33" ht="22.5" customHeight="1" x14ac:dyDescent="0.2">
      <c r="A40" s="9">
        <v>18</v>
      </c>
      <c r="B40" s="7"/>
      <c r="C40" s="18" t="s">
        <v>46</v>
      </c>
      <c r="D40" s="66">
        <f t="shared" si="10"/>
        <v>0</v>
      </c>
      <c r="E40" s="66">
        <f t="shared" si="10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</row>
    <row r="41" spans="1:33" x14ac:dyDescent="0.2">
      <c r="A41" s="9">
        <v>19</v>
      </c>
      <c r="B41" s="7"/>
      <c r="C41" s="18" t="s">
        <v>47</v>
      </c>
      <c r="D41" s="66">
        <f t="shared" si="10"/>
        <v>0</v>
      </c>
      <c r="E41" s="66">
        <f t="shared" si="10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>
        <v>0</v>
      </c>
      <c r="X41" s="60"/>
      <c r="Y41" s="38">
        <v>0</v>
      </c>
      <c r="Z41" s="60"/>
      <c r="AA41" s="38"/>
      <c r="AB41" s="60"/>
      <c r="AC41" s="38"/>
      <c r="AD41" s="60"/>
      <c r="AE41" s="38"/>
      <c r="AF41" s="60"/>
      <c r="AG41" s="38"/>
    </row>
    <row r="42" spans="1:33" x14ac:dyDescent="0.2">
      <c r="A42" s="9"/>
      <c r="B42" s="7"/>
      <c r="C42" s="53" t="s">
        <v>48</v>
      </c>
      <c r="D42" s="61">
        <f t="shared" ref="D42:M42" si="11">SUM(D40:D41)</f>
        <v>0</v>
      </c>
      <c r="E42" s="39">
        <f t="shared" si="11"/>
        <v>0</v>
      </c>
      <c r="F42" s="61">
        <f t="shared" si="11"/>
        <v>0</v>
      </c>
      <c r="G42" s="39">
        <f t="shared" si="11"/>
        <v>0</v>
      </c>
      <c r="H42" s="61">
        <f t="shared" si="11"/>
        <v>0</v>
      </c>
      <c r="I42" s="39">
        <f t="shared" si="11"/>
        <v>0</v>
      </c>
      <c r="J42" s="61">
        <f t="shared" si="11"/>
        <v>0</v>
      </c>
      <c r="K42" s="39">
        <f t="shared" si="11"/>
        <v>0</v>
      </c>
      <c r="L42" s="61">
        <f t="shared" si="11"/>
        <v>0</v>
      </c>
      <c r="M42" s="39">
        <f t="shared" si="11"/>
        <v>0</v>
      </c>
      <c r="N42" s="61">
        <f t="shared" ref="N42:AG42" si="12">SUM(N40:N41)</f>
        <v>0</v>
      </c>
      <c r="O42" s="39">
        <f t="shared" si="12"/>
        <v>0</v>
      </c>
      <c r="P42" s="61">
        <f>SUM(P40:P41)</f>
        <v>0</v>
      </c>
      <c r="Q42" s="39">
        <f>SUM(Q40:Q41)</f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>SUM(V40:V41)</f>
        <v>0</v>
      </c>
      <c r="W42" s="39">
        <f>SUM(W40:W41)</f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>SUM(AB40:AB41)</f>
        <v>0</v>
      </c>
      <c r="AC42" s="39">
        <f>SUM(AC40:AC41)</f>
        <v>0</v>
      </c>
      <c r="AD42" s="61">
        <f>SUM(AD40:AD41)</f>
        <v>0</v>
      </c>
      <c r="AE42" s="39">
        <f>SUM(AE40:AE41)</f>
        <v>0</v>
      </c>
      <c r="AF42" s="61">
        <f t="shared" si="12"/>
        <v>0</v>
      </c>
      <c r="AG42" s="39">
        <f t="shared" si="12"/>
        <v>0</v>
      </c>
    </row>
    <row r="43" spans="1:33" ht="21" customHeight="1" x14ac:dyDescent="0.2">
      <c r="A43" s="9"/>
      <c r="B43" s="7" t="s">
        <v>49</v>
      </c>
      <c r="C43" s="6"/>
      <c r="D43" s="61">
        <f t="shared" ref="D43:M43" si="13">D42+D39</f>
        <v>-1797081</v>
      </c>
      <c r="E43" s="39">
        <f t="shared" si="13"/>
        <v>-4352530</v>
      </c>
      <c r="F43" s="61">
        <f t="shared" si="13"/>
        <v>0</v>
      </c>
      <c r="G43" s="39">
        <f t="shared" si="13"/>
        <v>0</v>
      </c>
      <c r="H43" s="61">
        <f t="shared" si="13"/>
        <v>0</v>
      </c>
      <c r="I43" s="39">
        <f t="shared" si="13"/>
        <v>0</v>
      </c>
      <c r="J43" s="61">
        <f t="shared" si="13"/>
        <v>0</v>
      </c>
      <c r="K43" s="39">
        <f t="shared" si="13"/>
        <v>0</v>
      </c>
      <c r="L43" s="61">
        <f t="shared" si="13"/>
        <v>0</v>
      </c>
      <c r="M43" s="39">
        <f t="shared" si="13"/>
        <v>0</v>
      </c>
      <c r="N43" s="61">
        <f t="shared" ref="N43:AG43" si="14">N42+N39</f>
        <v>-1797081</v>
      </c>
      <c r="O43" s="39">
        <f t="shared" si="14"/>
        <v>-4352530</v>
      </c>
      <c r="P43" s="61">
        <f>P42+P39</f>
        <v>0</v>
      </c>
      <c r="Q43" s="39">
        <f>Q42+Q39</f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>V42+V39</f>
        <v>0</v>
      </c>
      <c r="W43" s="39">
        <f>W42+W39</f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>AB42+AB39</f>
        <v>0</v>
      </c>
      <c r="AC43" s="39">
        <f>AC42+AC39</f>
        <v>0</v>
      </c>
      <c r="AD43" s="61">
        <f>AD42+AD39</f>
        <v>0</v>
      </c>
      <c r="AE43" s="39">
        <f>AE42+AE39</f>
        <v>0</v>
      </c>
      <c r="AF43" s="61">
        <f t="shared" si="14"/>
        <v>0</v>
      </c>
      <c r="AG43" s="39">
        <f t="shared" si="14"/>
        <v>0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6">
        <f>F45+H45+J45+L45+N45+R45+T45+X45+Z45+AF45+P45+V45+AB45+AD45</f>
        <v>0</v>
      </c>
      <c r="E45" s="66">
        <f>G45+I45+K45+M45+O45+S45+U45+Y45+AA45+AG45+Q45+W45+AC45+AE45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6">
        <f>F47+H47+J47+L47+N47+R47+T47+X47+Z47+AF47+P47+V47+AB47+AD47</f>
        <v>0</v>
      </c>
      <c r="E47" s="66">
        <f>G47+I47+K47+M47+O47+S47+U47+Y47+AA47+AG47+Q47+W47+AC47+AE47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6">
        <f>F49+H49+J49+L49+N49+R49+T49+X49+Z49+AF49+P49+V49+AB49+AD49</f>
        <v>0</v>
      </c>
      <c r="E49" s="66">
        <f>G49+I49+K49+M49+O49+S49+U49+Y49+AA49+AG49+Q49+W49+AC49+AE49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6">
        <f>F51+H51+J51+L51+N51+R51+T51+X51+Z51+AF51+P51+V51+AB51+AD51</f>
        <v>0</v>
      </c>
      <c r="E51" s="66">
        <f>G51+I51+K51+M51+O51+S51+U51+Y51+AA51+AG51+Q51+W51+AC51+AE51</f>
        <v>208782</v>
      </c>
      <c r="F51" s="60"/>
      <c r="G51" s="38">
        <v>208782</v>
      </c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  <c r="AD51" s="60"/>
      <c r="AE51" s="38"/>
      <c r="AF51" s="60"/>
      <c r="AG51" s="38"/>
    </row>
    <row r="52" spans="1:33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6">
        <f>F54+H54+J54+L54+N54+R54+T54+X54+Z54+AF54+P54+V54+AB54+AD54</f>
        <v>0</v>
      </c>
      <c r="E54" s="66">
        <f>G54+I54+K54+M54+O54+S54+U54+Y54+AA54+AG54+Q54+W54+AC54+AE54</f>
        <v>117218</v>
      </c>
      <c r="F54" s="60"/>
      <c r="G54" s="38">
        <f>-208782+32968</f>
        <v>-175814</v>
      </c>
      <c r="H54" s="60"/>
      <c r="I54" s="38">
        <f>4561-3824-215</f>
        <v>522</v>
      </c>
      <c r="J54" s="60"/>
      <c r="K54" s="38"/>
      <c r="L54" s="60"/>
      <c r="M54" s="38"/>
      <c r="N54" s="60"/>
      <c r="O54" s="38">
        <f>269818+27038</f>
        <v>296856</v>
      </c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>
        <f>-4561+215</f>
        <v>-4346</v>
      </c>
    </row>
    <row r="55" spans="1:33" x14ac:dyDescent="0.2">
      <c r="A55" s="9">
        <v>25</v>
      </c>
      <c r="B55" s="7"/>
      <c r="C55" s="18" t="s">
        <v>56</v>
      </c>
      <c r="D55" s="66">
        <f>F55+H55+J55+L55+N55+R55+T55+X55+Z55+AF55+P55+V55+AB55+AD55</f>
        <v>0</v>
      </c>
      <c r="E55" s="66">
        <f>G55+I55+K55+M55+O55+S55+U55+Y55+AA55+AG55+Q55+W55+AC55+AE55</f>
        <v>501952</v>
      </c>
      <c r="F55" s="60"/>
      <c r="G55" s="38">
        <f>-547052+96938</f>
        <v>-450114</v>
      </c>
      <c r="H55" s="60"/>
      <c r="I55" s="38">
        <v>34847</v>
      </c>
      <c r="J55" s="60"/>
      <c r="K55" s="38"/>
      <c r="L55" s="60"/>
      <c r="M55" s="38"/>
      <c r="N55" s="60"/>
      <c r="O55" s="38">
        <v>0</v>
      </c>
      <c r="P55" s="60"/>
      <c r="Q55" s="38">
        <v>311714</v>
      </c>
      <c r="R55" s="60"/>
      <c r="S55" s="38"/>
      <c r="T55" s="60"/>
      <c r="U55" s="38"/>
      <c r="V55" s="60"/>
      <c r="W55" s="38">
        <v>93300</v>
      </c>
      <c r="X55" s="60"/>
      <c r="Y55" s="38"/>
      <c r="Z55" s="60"/>
      <c r="AA55" s="38">
        <v>0</v>
      </c>
      <c r="AB55" s="60"/>
      <c r="AC55" s="38">
        <v>547052</v>
      </c>
      <c r="AD55" s="60"/>
      <c r="AE55" s="38"/>
      <c r="AF55" s="60"/>
      <c r="AG55" s="38">
        <v>-34847</v>
      </c>
    </row>
    <row r="56" spans="1:33" x14ac:dyDescent="0.2">
      <c r="A56" s="9"/>
      <c r="B56" s="7" t="s">
        <v>57</v>
      </c>
      <c r="C56" s="6"/>
      <c r="D56" s="61">
        <f t="shared" ref="D56:M56" si="15">SUM(D54:D55)</f>
        <v>0</v>
      </c>
      <c r="E56" s="39">
        <f t="shared" si="15"/>
        <v>619170</v>
      </c>
      <c r="F56" s="61">
        <f t="shared" si="15"/>
        <v>0</v>
      </c>
      <c r="G56" s="39">
        <f t="shared" si="15"/>
        <v>-625928</v>
      </c>
      <c r="H56" s="61">
        <f t="shared" si="15"/>
        <v>0</v>
      </c>
      <c r="I56" s="39">
        <f t="shared" si="15"/>
        <v>35369</v>
      </c>
      <c r="J56" s="61">
        <f t="shared" si="15"/>
        <v>0</v>
      </c>
      <c r="K56" s="39">
        <f t="shared" si="15"/>
        <v>0</v>
      </c>
      <c r="L56" s="61">
        <f t="shared" si="15"/>
        <v>0</v>
      </c>
      <c r="M56" s="39">
        <f t="shared" si="15"/>
        <v>0</v>
      </c>
      <c r="N56" s="61">
        <f t="shared" ref="N56:AG56" si="16">SUM(N54:N55)</f>
        <v>0</v>
      </c>
      <c r="O56" s="39">
        <f t="shared" si="16"/>
        <v>296856</v>
      </c>
      <c r="P56" s="61">
        <f>SUM(P54:P55)</f>
        <v>0</v>
      </c>
      <c r="Q56" s="39">
        <f>SUM(Q54:Q55)</f>
        <v>311714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>SUM(V54:V55)</f>
        <v>0</v>
      </c>
      <c r="W56" s="39">
        <f>SUM(W54:W55)</f>
        <v>93300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>SUM(AB54:AB55)</f>
        <v>0</v>
      </c>
      <c r="AC56" s="39">
        <f>SUM(AC54:AC55)</f>
        <v>547052</v>
      </c>
      <c r="AD56" s="61">
        <f>SUM(AD54:AD55)</f>
        <v>0</v>
      </c>
      <c r="AE56" s="39">
        <f>SUM(AE54:AE55)</f>
        <v>0</v>
      </c>
      <c r="AF56" s="61">
        <f t="shared" si="16"/>
        <v>0</v>
      </c>
      <c r="AG56" s="39">
        <f t="shared" si="16"/>
        <v>-39193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6">
        <f>F59+H59+J59+L59+N59+R59+T59+X59+Z59+AF59+P59+V59+AB59+AD59</f>
        <v>0</v>
      </c>
      <c r="E59" s="66">
        <f>G59+I59+K59+M59+O59+S59+U59+Y59+AA59+AG59+Q59+W59+AC59+AE59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</row>
    <row r="60" spans="1:33" x14ac:dyDescent="0.2">
      <c r="A60" s="9">
        <v>27</v>
      </c>
      <c r="B60" s="11"/>
      <c r="C60" s="18" t="s">
        <v>60</v>
      </c>
      <c r="D60" s="66">
        <f>F60+H60+J60+L60+N60+R60+T60+X60+Z60+AF60+P60+V60+AB60+AD60</f>
        <v>0</v>
      </c>
      <c r="E60" s="66">
        <f>G60+I60+K60+M60+O60+S60+U60+Y60+AA60+AG60+Q60+W60+AC60+AE60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</row>
    <row r="61" spans="1:33" x14ac:dyDescent="0.2">
      <c r="A61" s="9"/>
      <c r="B61" s="62" t="s">
        <v>61</v>
      </c>
      <c r="C61" s="6"/>
      <c r="D61" s="61">
        <f t="shared" ref="D61:M61" si="17">SUM(D59:D60)</f>
        <v>0</v>
      </c>
      <c r="E61" s="39">
        <f t="shared" si="17"/>
        <v>0</v>
      </c>
      <c r="F61" s="61">
        <f t="shared" si="17"/>
        <v>0</v>
      </c>
      <c r="G61" s="39">
        <f t="shared" si="17"/>
        <v>0</v>
      </c>
      <c r="H61" s="61">
        <f t="shared" si="17"/>
        <v>0</v>
      </c>
      <c r="I61" s="39">
        <f t="shared" si="17"/>
        <v>0</v>
      </c>
      <c r="J61" s="61">
        <f t="shared" si="17"/>
        <v>0</v>
      </c>
      <c r="K61" s="39">
        <f t="shared" si="17"/>
        <v>0</v>
      </c>
      <c r="L61" s="61">
        <f t="shared" si="17"/>
        <v>0</v>
      </c>
      <c r="M61" s="39">
        <f t="shared" si="17"/>
        <v>0</v>
      </c>
      <c r="N61" s="61">
        <f t="shared" ref="N61:AG61" si="18">SUM(N59:N60)</f>
        <v>0</v>
      </c>
      <c r="O61" s="39">
        <f t="shared" si="18"/>
        <v>0</v>
      </c>
      <c r="P61" s="61">
        <f>SUM(P59:P60)</f>
        <v>0</v>
      </c>
      <c r="Q61" s="39">
        <f>SUM(Q59:Q60)</f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>SUM(V59:V60)</f>
        <v>0</v>
      </c>
      <c r="W61" s="39">
        <f>SUM(W59:W60)</f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>SUM(AB59:AB60)</f>
        <v>0</v>
      </c>
      <c r="AC61" s="39">
        <f>SUM(AC59:AC60)</f>
        <v>0</v>
      </c>
      <c r="AD61" s="61">
        <f>SUM(AD59:AD60)</f>
        <v>0</v>
      </c>
      <c r="AE61" s="39">
        <f>SUM(AE59:AE60)</f>
        <v>0</v>
      </c>
      <c r="AF61" s="61">
        <f t="shared" si="18"/>
        <v>0</v>
      </c>
      <c r="AG61" s="39">
        <f t="shared" si="18"/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6">
        <f>F64+H64+J64+L64+N64+R64+T64+X64+Z64+AF64+P64+V64+AB64+AD64</f>
        <v>0</v>
      </c>
      <c r="E64" s="66">
        <f>G64+I64+K64+M64+O64+S64+U64+Y64+AA64+AG64+Q64+W64+AC64+AE64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</row>
    <row r="65" spans="1:33" x14ac:dyDescent="0.2">
      <c r="A65" s="9">
        <v>29</v>
      </c>
      <c r="B65" s="11"/>
      <c r="C65" s="18" t="s">
        <v>63</v>
      </c>
      <c r="D65" s="66">
        <f>F65+H65+J65+L65+N65+R65+T65+X65+Z65+AF65+P65+V65+AB65+AD65</f>
        <v>0</v>
      </c>
      <c r="E65" s="66">
        <f>G65+I65+K65+M65+O65+S65+U65+Y65+AA65+AG65+Q65+W65+AC65+AE65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</row>
    <row r="66" spans="1:33" x14ac:dyDescent="0.2">
      <c r="A66" s="9"/>
      <c r="B66" s="7" t="s">
        <v>64</v>
      </c>
      <c r="C66" s="6"/>
      <c r="D66" s="61">
        <f t="shared" ref="D66:M66" si="19">SUM(D64:D65)</f>
        <v>0</v>
      </c>
      <c r="E66" s="39">
        <f t="shared" si="19"/>
        <v>0</v>
      </c>
      <c r="F66" s="61">
        <f t="shared" si="19"/>
        <v>0</v>
      </c>
      <c r="G66" s="39">
        <f t="shared" si="19"/>
        <v>0</v>
      </c>
      <c r="H66" s="61">
        <f t="shared" si="19"/>
        <v>0</v>
      </c>
      <c r="I66" s="39">
        <f t="shared" si="19"/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  <c r="N66" s="61">
        <f t="shared" ref="N66:AG66" si="20">SUM(N64:N65)</f>
        <v>0</v>
      </c>
      <c r="O66" s="39">
        <f t="shared" si="20"/>
        <v>0</v>
      </c>
      <c r="P66" s="61">
        <f>SUM(P64:P65)</f>
        <v>0</v>
      </c>
      <c r="Q66" s="39">
        <f>SUM(Q64:Q65)</f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>SUM(V64:V65)</f>
        <v>0</v>
      </c>
      <c r="W66" s="39">
        <f>SUM(W64:W65)</f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>SUM(AB64:AB65)</f>
        <v>0</v>
      </c>
      <c r="AC66" s="39">
        <f>SUM(AC64:AC65)</f>
        <v>0</v>
      </c>
      <c r="AD66" s="61">
        <f>SUM(AD64:AD65)</f>
        <v>0</v>
      </c>
      <c r="AE66" s="39">
        <f>SUM(AE64:AE65)</f>
        <v>0</v>
      </c>
      <c r="AF66" s="61">
        <f t="shared" si="20"/>
        <v>0</v>
      </c>
      <c r="AG66" s="39">
        <f t="shared" si="20"/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6">
        <f>F70+H70+J70+L70+N70+R70+T70+X70+Z70+AF70+P70+V70+AB70+AD70</f>
        <v>0</v>
      </c>
      <c r="E70" s="66">
        <f>G70+I70+K70+M70+O70+S70+U70+Y70+AA70+AG70+Q70+W70+AC70+AE70</f>
        <v>1556140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>
        <v>1556140</v>
      </c>
      <c r="AB70" s="60"/>
      <c r="AC70" s="38"/>
      <c r="AD70" s="60"/>
      <c r="AE70" s="38"/>
      <c r="AF70" s="60"/>
      <c r="AG70" s="38"/>
    </row>
    <row r="71" spans="1:33" x14ac:dyDescent="0.2">
      <c r="A71" s="9">
        <v>31</v>
      </c>
      <c r="B71" s="3"/>
      <c r="C71" s="10" t="s">
        <v>68</v>
      </c>
      <c r="D71" s="66">
        <f>F71+H71+J71+L71+N71+R71+T71+X71+Z71+AF71+P71+V71+AB71+AD71</f>
        <v>0</v>
      </c>
      <c r="E71" s="66">
        <f>G71+I71+K71+M71+O71+S71+U71+Y71+AA71+AG71+Q71+W71+AC71+AE71</f>
        <v>-1556140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>
        <v>-1556140</v>
      </c>
      <c r="AB71" s="60"/>
      <c r="AC71" s="38"/>
      <c r="AD71" s="60"/>
      <c r="AE71" s="38"/>
      <c r="AF71" s="60"/>
      <c r="AG71" s="38"/>
    </row>
    <row r="72" spans="1:33" x14ac:dyDescent="0.2">
      <c r="A72" s="9"/>
      <c r="B72" s="3"/>
      <c r="C72" s="55" t="s">
        <v>69</v>
      </c>
      <c r="D72" s="61">
        <f t="shared" ref="D72:M72" si="21">SUM(D70:D71)</f>
        <v>0</v>
      </c>
      <c r="E72" s="39">
        <f t="shared" si="21"/>
        <v>0</v>
      </c>
      <c r="F72" s="61">
        <f t="shared" si="21"/>
        <v>0</v>
      </c>
      <c r="G72" s="39">
        <f t="shared" si="21"/>
        <v>0</v>
      </c>
      <c r="H72" s="61">
        <f t="shared" si="21"/>
        <v>0</v>
      </c>
      <c r="I72" s="39">
        <f t="shared" si="21"/>
        <v>0</v>
      </c>
      <c r="J72" s="6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0</v>
      </c>
      <c r="N72" s="61">
        <f t="shared" ref="N72:AG72" si="22">SUM(N70:N71)</f>
        <v>0</v>
      </c>
      <c r="O72" s="39">
        <f t="shared" si="22"/>
        <v>0</v>
      </c>
      <c r="P72" s="61">
        <f>SUM(P70:P71)</f>
        <v>0</v>
      </c>
      <c r="Q72" s="39">
        <f>SUM(Q70:Q71)</f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>SUM(V70:V71)</f>
        <v>0</v>
      </c>
      <c r="W72" s="39">
        <f>SUM(W70:W71)</f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>SUM(AB70:AB71)</f>
        <v>0</v>
      </c>
      <c r="AC72" s="39">
        <f>SUM(AC70:AC71)</f>
        <v>0</v>
      </c>
      <c r="AD72" s="61">
        <f>SUM(AD70:AD71)</f>
        <v>0</v>
      </c>
      <c r="AE72" s="39">
        <f>SUM(AE70:AE71)</f>
        <v>0</v>
      </c>
      <c r="AF72" s="61">
        <f t="shared" si="22"/>
        <v>0</v>
      </c>
      <c r="AG72" s="39">
        <f t="shared" si="22"/>
        <v>0</v>
      </c>
    </row>
    <row r="73" spans="1:33" x14ac:dyDescent="0.2">
      <c r="A73" s="9">
        <v>32</v>
      </c>
      <c r="B73" s="3"/>
      <c r="C73" s="10" t="s">
        <v>70</v>
      </c>
      <c r="D73" s="66">
        <f t="shared" ref="D73:D81" si="23">F73+H73+J73+L73+N73+R73+T73+X73+Z73+AF73+P73+V73+AB73+AD73</f>
        <v>0</v>
      </c>
      <c r="E73" s="66">
        <f t="shared" ref="E73:E81" si="24">G73+I73+K73+M73+O73+S73+U73+Y73+AA73+AG73+Q73+W73+AC73+AE73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</row>
    <row r="74" spans="1:33" x14ac:dyDescent="0.2">
      <c r="A74" s="9">
        <v>33</v>
      </c>
      <c r="B74" s="3"/>
      <c r="C74" s="10" t="s">
        <v>71</v>
      </c>
      <c r="D74" s="66">
        <f t="shared" si="23"/>
        <v>0</v>
      </c>
      <c r="E74" s="66">
        <f t="shared" si="24"/>
        <v>2314637</v>
      </c>
      <c r="F74" s="60"/>
      <c r="G74" s="38">
        <f>-174746+119000+43800-15900-96938</f>
        <v>-124784</v>
      </c>
      <c r="H74" s="60"/>
      <c r="I74" s="38">
        <f>-532168-71770-51051-43800</f>
        <v>-698789</v>
      </c>
      <c r="J74" s="60"/>
      <c r="K74" s="38"/>
      <c r="L74" s="60"/>
      <c r="M74" s="38"/>
      <c r="N74" s="60"/>
      <c r="O74" s="38">
        <f>-78000-284235</f>
        <v>-362235</v>
      </c>
      <c r="P74" s="60"/>
      <c r="Q74" s="38"/>
      <c r="R74" s="60"/>
      <c r="S74" s="38"/>
      <c r="T74" s="60"/>
      <c r="U74" s="38">
        <v>0</v>
      </c>
      <c r="V74" s="60"/>
      <c r="W74" s="38">
        <f>1875810-300000+78000</f>
        <v>1653810</v>
      </c>
      <c r="X74" s="60"/>
      <c r="Y74" s="38">
        <f>820000+532168+300000+71770+51051</f>
        <v>1774989</v>
      </c>
      <c r="Z74" s="60"/>
      <c r="AA74" s="38">
        <f>-119000+15900</f>
        <v>-103100</v>
      </c>
      <c r="AB74" s="60"/>
      <c r="AC74" s="38">
        <v>174746</v>
      </c>
      <c r="AD74" s="60"/>
      <c r="AE74" s="38">
        <v>0</v>
      </c>
      <c r="AF74" s="60"/>
      <c r="AG74" s="38">
        <v>0</v>
      </c>
    </row>
    <row r="75" spans="1:33" x14ac:dyDescent="0.2">
      <c r="A75" s="9">
        <v>34</v>
      </c>
      <c r="B75" s="3"/>
      <c r="C75" s="10" t="s">
        <v>72</v>
      </c>
      <c r="D75" s="66">
        <f t="shared" si="23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</row>
    <row r="76" spans="1:33" x14ac:dyDescent="0.2">
      <c r="A76" s="9">
        <v>35</v>
      </c>
      <c r="B76" s="3"/>
      <c r="C76" s="10" t="s">
        <v>73</v>
      </c>
      <c r="D76" s="66">
        <f t="shared" si="23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</row>
    <row r="77" spans="1:33" x14ac:dyDescent="0.2">
      <c r="A77" s="9">
        <v>36</v>
      </c>
      <c r="B77" s="3"/>
      <c r="C77" s="10" t="s">
        <v>74</v>
      </c>
      <c r="D77" s="66">
        <f t="shared" si="23"/>
        <v>0</v>
      </c>
      <c r="E77" s="66">
        <f t="shared" si="24"/>
        <v>-98300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>
        <f>-93300-5000</f>
        <v>-98300</v>
      </c>
      <c r="X77" s="60"/>
      <c r="Y77" s="38">
        <v>0</v>
      </c>
      <c r="Z77" s="60"/>
      <c r="AA77" s="38"/>
      <c r="AB77" s="60"/>
      <c r="AC77" s="38"/>
      <c r="AD77" s="60"/>
      <c r="AE77" s="38"/>
      <c r="AF77" s="60"/>
      <c r="AG77" s="38"/>
    </row>
    <row r="78" spans="1:33" x14ac:dyDescent="0.2">
      <c r="A78" s="9">
        <v>37</v>
      </c>
      <c r="B78" s="3"/>
      <c r="C78" s="10" t="s">
        <v>75</v>
      </c>
      <c r="D78" s="66">
        <f t="shared" si="23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</row>
    <row r="79" spans="1:33" x14ac:dyDescent="0.2">
      <c r="A79" s="9">
        <v>38</v>
      </c>
      <c r="B79" s="3"/>
      <c r="C79" s="10" t="s">
        <v>76</v>
      </c>
      <c r="D79" s="66">
        <f t="shared" si="23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</row>
    <row r="80" spans="1:33" x14ac:dyDescent="0.2">
      <c r="A80" s="9">
        <v>39</v>
      </c>
      <c r="B80" s="3"/>
      <c r="C80" s="10" t="s">
        <v>77</v>
      </c>
      <c r="D80" s="66">
        <f t="shared" si="23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</row>
    <row r="81" spans="1:34" x14ac:dyDescent="0.2">
      <c r="A81" s="9">
        <v>40</v>
      </c>
      <c r="B81" s="3"/>
      <c r="C81" s="10" t="s">
        <v>78</v>
      </c>
      <c r="D81" s="66">
        <f t="shared" si="23"/>
        <v>0</v>
      </c>
      <c r="E81" s="66">
        <f t="shared" si="24"/>
        <v>-311714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>
        <v>-311714</v>
      </c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</row>
    <row r="82" spans="1:34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-1120073</v>
      </c>
      <c r="H82" s="91">
        <f>H16+H24+H29+H36+H43+H45+H47+H49</f>
        <v>0</v>
      </c>
      <c r="I82" s="92">
        <f>SUM(I72:I81)+I16+I24+I29+I36+I43+I45+I47+I49+I51+I56+I61+I66</f>
        <v>-87100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-84444</v>
      </c>
      <c r="P82" s="91">
        <f>P16+P24+P29+P36+P43+P45+P47+P49</f>
        <v>0</v>
      </c>
      <c r="Q82" s="92">
        <f>SUM(Q72:Q81)+Q16+Q24+Q29+Q36+Q43+Q45+Q47+Q49+Q51+Q56+Q61+Q66</f>
        <v>6444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-1042000</v>
      </c>
      <c r="X82" s="91">
        <f>X16+X24+X29+X36+X43+X45+X47+X49</f>
        <v>0</v>
      </c>
      <c r="Y82" s="92">
        <f>SUM(Y72:Y81)+Y16+Y24+Y29+Y36+Y43+Y45+Y47+Y49+Y51+Y56+Y61+Y66</f>
        <v>1774989</v>
      </c>
      <c r="Z82" s="91">
        <f>Z16+Z24+Z29+Z36+Z43+Z45+Z47+Z49</f>
        <v>0</v>
      </c>
      <c r="AA82" s="92">
        <f>SUM(AA72:AA81)+AA16+AA24+AA29+AA36+AA43+AA45+AA47+AA49+AA51+AA56+AA61+AA66</f>
        <v>-31490</v>
      </c>
      <c r="AB82" s="91">
        <f>AB16+AB24+AB29+AB36+AB43+AB45+AB47+AB49</f>
        <v>0</v>
      </c>
      <c r="AC82" s="92">
        <f>SUM(AC72:AC81)+AC16+AC24+AC29+AC36+AC43+AC45+AC47+AC49+AC51+AC56+AC61+AC66</f>
        <v>622867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-39193</v>
      </c>
      <c r="AH82" s="96"/>
    </row>
    <row r="83" spans="1:34" ht="13.5" thickTop="1" x14ac:dyDescent="0.2">
      <c r="A83" s="4" t="s">
        <v>2</v>
      </c>
      <c r="B83" s="3"/>
    </row>
    <row r="84" spans="1:34" x14ac:dyDescent="0.2">
      <c r="A84" s="4"/>
      <c r="B84" s="3"/>
      <c r="M84" s="45"/>
    </row>
    <row r="85" spans="1:34" x14ac:dyDescent="0.2">
      <c r="A85" s="4"/>
      <c r="B85" s="3"/>
      <c r="U85" s="45"/>
      <c r="W85" s="45"/>
    </row>
    <row r="86" spans="1:34" x14ac:dyDescent="0.2">
      <c r="A86" s="4"/>
      <c r="B86" s="3"/>
    </row>
    <row r="87" spans="1:34" x14ac:dyDescent="0.2">
      <c r="A87" s="4"/>
      <c r="B87" s="3"/>
    </row>
    <row r="88" spans="1:34" x14ac:dyDescent="0.2">
      <c r="A88" s="4"/>
      <c r="B88" s="3"/>
    </row>
    <row r="89" spans="1:34" x14ac:dyDescent="0.2">
      <c r="A89" s="4"/>
      <c r="B89" s="3"/>
    </row>
    <row r="90" spans="1:34" x14ac:dyDescent="0.2">
      <c r="A90" s="4"/>
      <c r="B90" s="3"/>
    </row>
    <row r="91" spans="1:34" x14ac:dyDescent="0.2">
      <c r="A91" s="4"/>
      <c r="B91" s="3"/>
    </row>
    <row r="92" spans="1:34" x14ac:dyDescent="0.2">
      <c r="A92" s="4"/>
      <c r="B92" s="3"/>
    </row>
    <row r="93" spans="1:34" x14ac:dyDescent="0.2">
      <c r="A93" s="4"/>
      <c r="B93" s="3"/>
    </row>
    <row r="94" spans="1:34" x14ac:dyDescent="0.2">
      <c r="A94" s="4"/>
      <c r="B94" s="3"/>
    </row>
    <row r="95" spans="1:34" x14ac:dyDescent="0.2">
      <c r="A95" s="4"/>
      <c r="B95" s="3"/>
    </row>
    <row r="96" spans="1:34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6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customWidth="1"/>
    <col min="8" max="8" width="15.42578125" customWidth="1"/>
    <col min="9" max="9" width="17.140625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191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'ARUBA-FLSH'!L11</f>
        <v>15578321</v>
      </c>
      <c r="E11" s="66">
        <f>'ARUBA-FLSH'!M11</f>
        <v>41740995</v>
      </c>
      <c r="F11" s="60">
        <f>ARUBA_GL!D11</f>
        <v>15578321</v>
      </c>
      <c r="G11" s="38">
        <f>ARUBA_GL!E11</f>
        <v>41213533.420000002</v>
      </c>
      <c r="H11" s="60">
        <f>F11-D11</f>
        <v>0</v>
      </c>
      <c r="I11" s="38">
        <f>G11-E11</f>
        <v>-527461.57999999821</v>
      </c>
    </row>
    <row r="12" spans="1:22" x14ac:dyDescent="0.2">
      <c r="A12" s="9">
        <v>2</v>
      </c>
      <c r="B12" s="7"/>
      <c r="C12" s="18" t="s">
        <v>26</v>
      </c>
      <c r="D12" s="65">
        <f>'ARUBA-FLSH'!L12</f>
        <v>0</v>
      </c>
      <c r="E12" s="66">
        <f>'ARUBA-FLSH'!M12</f>
        <v>0</v>
      </c>
      <c r="F12" s="60">
        <f>ARUBA_GL!D12</f>
        <v>0</v>
      </c>
      <c r="G12" s="38">
        <f>ARUBA_GL!E12</f>
        <v>715209.96</v>
      </c>
      <c r="H12" s="60">
        <f>F12-D12</f>
        <v>0</v>
      </c>
      <c r="I12" s="38">
        <f>G12-E12</f>
        <v>715209.96</v>
      </c>
    </row>
    <row r="13" spans="1:22" x14ac:dyDescent="0.2">
      <c r="A13" s="9">
        <v>3</v>
      </c>
      <c r="B13" s="7"/>
      <c r="C13" s="18" t="s">
        <v>27</v>
      </c>
      <c r="D13" s="65">
        <f>'ARUBA-FLSH'!L13</f>
        <v>25594555</v>
      </c>
      <c r="E13" s="66">
        <f>'ARUBA-FLSH'!M13</f>
        <v>71534733</v>
      </c>
      <c r="F13" s="60">
        <f>ARUBA_GL!D13</f>
        <v>25594555</v>
      </c>
      <c r="G13" s="38">
        <f>ARUBA_GL!E13</f>
        <v>71534733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'ARUBA-FLSH'!L14</f>
        <v>0</v>
      </c>
      <c r="E14" s="66">
        <f>'ARUBA-FLSH'!M14</f>
        <v>0</v>
      </c>
      <c r="F14" s="60">
        <f>ARUBA_GL!D14</f>
        <v>0</v>
      </c>
      <c r="G14" s="38">
        <f>ARUBA_GL!E14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'ARUBA-FLSH'!L15</f>
        <v>0</v>
      </c>
      <c r="E15" s="66">
        <f>'ARUBA-FLSH'!M15</f>
        <v>2916287</v>
      </c>
      <c r="F15" s="60">
        <f>ARUBA_GL!D15</f>
        <v>0</v>
      </c>
      <c r="G15" s="38">
        <f>ARUBA_GL!E15</f>
        <v>3058223</v>
      </c>
      <c r="H15" s="60">
        <f t="shared" si="0"/>
        <v>0</v>
      </c>
      <c r="I15" s="38">
        <f t="shared" si="0"/>
        <v>141936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41172876</v>
      </c>
      <c r="E16" s="39">
        <f t="shared" si="1"/>
        <v>116192015</v>
      </c>
      <c r="F16" s="61">
        <f t="shared" si="1"/>
        <v>41172876</v>
      </c>
      <c r="G16" s="39">
        <f t="shared" si="1"/>
        <v>116521699.38</v>
      </c>
      <c r="H16" s="61">
        <f t="shared" si="1"/>
        <v>0</v>
      </c>
      <c r="I16" s="39">
        <f t="shared" si="1"/>
        <v>329684.38000000175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'ARUBA-FLSH'!L19</f>
        <v>-9905967</v>
      </c>
      <c r="E19" s="66">
        <f>'ARUBA-FLSH'!M19</f>
        <v>-25817305</v>
      </c>
      <c r="F19" s="60">
        <f>ARUBA_GL!D19</f>
        <v>-9905988</v>
      </c>
      <c r="G19" s="38">
        <f>ARUBA_GL!E19</f>
        <v>-25852987.260000002</v>
      </c>
      <c r="H19" s="60">
        <f>F19-D19</f>
        <v>-21</v>
      </c>
      <c r="I19" s="38">
        <f>G19-E19</f>
        <v>-35682.260000001639</v>
      </c>
    </row>
    <row r="20" spans="1:9" x14ac:dyDescent="0.2">
      <c r="A20" s="9">
        <v>7</v>
      </c>
      <c r="B20" s="7"/>
      <c r="C20" s="18" t="s">
        <v>26</v>
      </c>
      <c r="D20" s="65">
        <f>'ARUBA-FLSH'!L20</f>
        <v>0</v>
      </c>
      <c r="E20" s="66">
        <f>'ARUBA-FLSH'!M20</f>
        <v>0</v>
      </c>
      <c r="F20" s="60">
        <f>ARUBA_GL!D20</f>
        <v>0</v>
      </c>
      <c r="G20" s="38">
        <f>ARUBA_GL!E20</f>
        <v>-335726</v>
      </c>
      <c r="H20" s="60">
        <f>F20-D20</f>
        <v>0</v>
      </c>
      <c r="I20" s="38">
        <f>G20-E20</f>
        <v>-335726</v>
      </c>
    </row>
    <row r="21" spans="1:9" x14ac:dyDescent="0.2">
      <c r="A21" s="9">
        <v>8</v>
      </c>
      <c r="B21" s="7"/>
      <c r="C21" s="18" t="s">
        <v>27</v>
      </c>
      <c r="D21" s="65">
        <f>'ARUBA-FLSH'!L21</f>
        <v>-31542981</v>
      </c>
      <c r="E21" s="66">
        <f>'ARUBA-FLSH'!M21</f>
        <v>-86688382</v>
      </c>
      <c r="F21" s="60">
        <f>ARUBA_GL!D21</f>
        <v>-31487425</v>
      </c>
      <c r="G21" s="38">
        <f>ARUBA_GL!E21</f>
        <v>-86532422</v>
      </c>
      <c r="H21" s="60">
        <f t="shared" ref="H21:I23" si="2">F21-D21</f>
        <v>55556</v>
      </c>
      <c r="I21" s="38">
        <f t="shared" si="2"/>
        <v>155960</v>
      </c>
    </row>
    <row r="22" spans="1:9" x14ac:dyDescent="0.2">
      <c r="A22" s="9">
        <v>9</v>
      </c>
      <c r="B22" s="7"/>
      <c r="C22" s="18" t="s">
        <v>28</v>
      </c>
      <c r="D22" s="65">
        <f>'ARUBA-FLSH'!L22</f>
        <v>0</v>
      </c>
      <c r="E22" s="66">
        <f>'ARUBA-FLSH'!M22</f>
        <v>0</v>
      </c>
      <c r="F22" s="60">
        <f>ARUBA_GL!D22</f>
        <v>0</v>
      </c>
      <c r="G22" s="38">
        <f>ARUBA_GL!E22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'ARUBA-FLSH'!L23</f>
        <v>277862</v>
      </c>
      <c r="E23" s="66">
        <f>'ARUBA-FLSH'!M23</f>
        <v>758375</v>
      </c>
      <c r="F23" s="60">
        <f>ARUBA_GL!D23</f>
        <v>276158</v>
      </c>
      <c r="G23" s="38">
        <f>ARUBA_GL!E23</f>
        <v>720081.98499999999</v>
      </c>
      <c r="H23" s="60">
        <f t="shared" si="2"/>
        <v>-1704</v>
      </c>
      <c r="I23" s="38">
        <f t="shared" si="2"/>
        <v>-38293.015000000014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-41171086</v>
      </c>
      <c r="E24" s="39">
        <f t="shared" si="3"/>
        <v>-111747312</v>
      </c>
      <c r="F24" s="61">
        <f t="shared" si="3"/>
        <v>-41117255</v>
      </c>
      <c r="G24" s="39">
        <f t="shared" si="3"/>
        <v>-112001053.27500001</v>
      </c>
      <c r="H24" s="61">
        <f t="shared" si="3"/>
        <v>53831</v>
      </c>
      <c r="I24" s="39">
        <f t="shared" si="3"/>
        <v>-253741.27500000165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'ARUBA-FLSH'!L27</f>
        <v>0</v>
      </c>
      <c r="E27" s="66">
        <f>'ARUBA-FLSH'!M27</f>
        <v>0</v>
      </c>
      <c r="F27" s="60">
        <f>ARUBA_GL!D27</f>
        <v>0</v>
      </c>
      <c r="G27" s="38">
        <f>ARUBA_GL!E27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'ARUBA-FLSH'!L28</f>
        <v>0</v>
      </c>
      <c r="E28" s="66">
        <f>'ARUBA-FLSH'!M28</f>
        <v>0</v>
      </c>
      <c r="F28" s="60">
        <f>ARUBA_GL!D28</f>
        <v>0</v>
      </c>
      <c r="G28" s="38">
        <f>ARUBA_GL!E28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'ARUBA-FLSH'!L32</f>
        <v>0</v>
      </c>
      <c r="E32" s="66">
        <f>'ARUBA-FLSH'!M32</f>
        <v>0</v>
      </c>
      <c r="F32" s="60">
        <f>ARUBA_GL!D32</f>
        <v>0</v>
      </c>
      <c r="G32" s="38">
        <f>ARUBA_GL!E32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'ARUBA-FLSH'!L33</f>
        <v>0</v>
      </c>
      <c r="E33" s="66">
        <f>'ARUBA-FLSH'!M33</f>
        <v>0</v>
      </c>
      <c r="F33" s="60">
        <f>ARUBA_GL!D33</f>
        <v>0</v>
      </c>
      <c r="G33" s="38">
        <f>ARUBA_GL!E33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'ARUBA-FLSH'!L34</f>
        <v>0</v>
      </c>
      <c r="E34" s="66">
        <f>'ARUBA-FLSH'!M34</f>
        <v>0</v>
      </c>
      <c r="F34" s="60">
        <f>ARUBA_GL!D34</f>
        <v>0</v>
      </c>
      <c r="G34" s="38">
        <f>ARUBA_GL!E34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'ARUBA-FLSH'!L35</f>
        <v>0</v>
      </c>
      <c r="E35" s="66">
        <f>'ARUBA-FLSH'!M35</f>
        <v>0</v>
      </c>
      <c r="F35" s="60">
        <f>ARUBA_GL!D35</f>
        <v>0</v>
      </c>
      <c r="G35" s="38">
        <f>ARUBA_GL!E35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'ARUBA-FLSH'!L39</f>
        <v>0</v>
      </c>
      <c r="E39" s="66">
        <f>'ARUBA-FLSH'!M39</f>
        <v>0</v>
      </c>
      <c r="F39" s="60">
        <f>ARUBA_GL!D39</f>
        <v>0</v>
      </c>
      <c r="G39" s="38">
        <f>ARUBA_GL!E39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'ARUBA-FLSH'!L40</f>
        <v>0</v>
      </c>
      <c r="E40" s="66">
        <f>'ARUBA-FLSH'!M40</f>
        <v>0</v>
      </c>
      <c r="F40" s="60">
        <f>ARUBA_GL!D40</f>
        <v>0</v>
      </c>
      <c r="G40" s="38">
        <f>ARUBA_GL!E40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'ARUBA-FLSH'!L41</f>
        <v>0</v>
      </c>
      <c r="E41" s="66">
        <f>'ARUBA-FLSH'!M41</f>
        <v>0</v>
      </c>
      <c r="F41" s="60">
        <f>ARUBA_GL!D41</f>
        <v>0</v>
      </c>
      <c r="G41" s="38">
        <f>ARUBA_GL!E41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'ARUBA-FLSH'!L45</f>
        <v>0</v>
      </c>
      <c r="E45" s="66">
        <f>'ARUBA-FLSH'!M45</f>
        <v>0</v>
      </c>
      <c r="F45" s="60">
        <f>ARUBA_GL!D45</f>
        <v>0</v>
      </c>
      <c r="G45" s="38">
        <f>ARUBA_GL!E45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'ARUBA-FLSH'!L47</f>
        <v>0</v>
      </c>
      <c r="E47" s="66">
        <f>'ARUBA-FLSH'!M47</f>
        <v>0</v>
      </c>
      <c r="F47" s="60">
        <f>ARUBA_GL!D47</f>
        <v>0</v>
      </c>
      <c r="G47" s="38">
        <f>ARUBA_GL!E47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'ARUBA-FLSH'!L49</f>
        <v>-1790</v>
      </c>
      <c r="E49" s="66">
        <f>'ARUBA-FLSH'!M49</f>
        <v>-4667.4250000000002</v>
      </c>
      <c r="F49" s="60">
        <f>ARUBA_GL!D49</f>
        <v>-55621</v>
      </c>
      <c r="G49" s="38">
        <f>ARUBA_GL!E49</f>
        <v>-145031.7575000003</v>
      </c>
      <c r="H49" s="60">
        <f>F49-D49</f>
        <v>-53831</v>
      </c>
      <c r="I49" s="38">
        <f>G49-E49</f>
        <v>-140364.33250000031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'ARUBA-FLSH'!L51</f>
        <v>-277862</v>
      </c>
      <c r="E51" s="66">
        <f>'ARUBA-FLSH'!M51</f>
        <v>-758375</v>
      </c>
      <c r="F51" s="60">
        <f>ARUBA_GL!D51</f>
        <v>-276158</v>
      </c>
      <c r="G51" s="38">
        <f>ARUBA_GL!E51</f>
        <v>-720081.98499999999</v>
      </c>
      <c r="H51" s="60">
        <f>F51-D51</f>
        <v>1704</v>
      </c>
      <c r="I51" s="38">
        <f>G51-E51</f>
        <v>38293.015000000014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'ARUBA-FLSH'!L54</f>
        <v>0</v>
      </c>
      <c r="E54" s="66">
        <f>'ARUBA-FLSH'!M54</f>
        <v>-134078</v>
      </c>
      <c r="F54" s="60">
        <f>ARUBA_GL!D54</f>
        <v>-7488944</v>
      </c>
      <c r="G54" s="38">
        <f>ARUBA_GL!E54</f>
        <v>-129077.93000000001</v>
      </c>
      <c r="H54" s="60">
        <f>F54-D54</f>
        <v>-7488944</v>
      </c>
      <c r="I54" s="38">
        <f>G54-E54</f>
        <v>5000.0699999999924</v>
      </c>
    </row>
    <row r="55" spans="1:9" x14ac:dyDescent="0.2">
      <c r="A55" s="9">
        <v>25</v>
      </c>
      <c r="B55" s="7"/>
      <c r="C55" s="18" t="s">
        <v>56</v>
      </c>
      <c r="D55" s="65">
        <f>'ARUBA-FLSH'!L55</f>
        <v>0</v>
      </c>
      <c r="E55" s="66">
        <f>'ARUBA-FLSH'!M55</f>
        <v>-2916287</v>
      </c>
      <c r="F55" s="60">
        <f>ARUBA_GL!D55</f>
        <v>0</v>
      </c>
      <c r="G55" s="38">
        <f>ARUBA_GL!E55</f>
        <v>-3029624.54</v>
      </c>
      <c r="H55" s="60">
        <f>F55-D55</f>
        <v>0</v>
      </c>
      <c r="I55" s="38">
        <f>G55-E55</f>
        <v>-113337.54000000004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-3050365</v>
      </c>
      <c r="F56" s="61">
        <f t="shared" si="10"/>
        <v>-7488944</v>
      </c>
      <c r="G56" s="39">
        <f t="shared" si="10"/>
        <v>-3158702.47</v>
      </c>
      <c r="H56" s="61">
        <f t="shared" si="10"/>
        <v>-7488944</v>
      </c>
      <c r="I56" s="39">
        <f t="shared" si="10"/>
        <v>-108337.47000000004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'ARUBA-FLSH'!L59</f>
        <v>0</v>
      </c>
      <c r="E59" s="66">
        <f>'ARUBA-FLSH'!M59</f>
        <v>0</v>
      </c>
      <c r="F59" s="60">
        <f>ARUBA_GL!D59</f>
        <v>0</v>
      </c>
      <c r="G59" s="38">
        <f>ARUBA_GL!E59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'ARUBA-FLSH'!L60</f>
        <v>0</v>
      </c>
      <c r="E60" s="66">
        <f>'ARUBA-FLSH'!M60</f>
        <v>0</v>
      </c>
      <c r="F60" s="60">
        <f>ARUBA_GL!D60</f>
        <v>0</v>
      </c>
      <c r="G60" s="38">
        <f>ARUBA_GL!E60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'ARUBA-FLSH'!L64</f>
        <v>0</v>
      </c>
      <c r="E64" s="66">
        <f>'ARUBA-FLSH'!M64</f>
        <v>0</v>
      </c>
      <c r="F64" s="60">
        <f>ARUBA_GL!D64</f>
        <v>0</v>
      </c>
      <c r="G64" s="38">
        <f>ARUBA_GL!E64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'ARUBA-FLSH'!L65</f>
        <v>0</v>
      </c>
      <c r="E65" s="66">
        <f>'ARUBA-FLSH'!M65</f>
        <v>0</v>
      </c>
      <c r="F65" s="60">
        <f>ARUBA_GL!D65</f>
        <v>0</v>
      </c>
      <c r="G65" s="38">
        <f>ARUBA_GL!E65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'ARUBA-FLSH'!L70</f>
        <v>0</v>
      </c>
      <c r="E70" s="66">
        <f>'ARUBA-FLSH'!M70</f>
        <v>-1948054</v>
      </c>
      <c r="F70" s="60">
        <f>ARUBA_GL!D70</f>
        <v>0</v>
      </c>
      <c r="G70" s="38">
        <f>ARUBA_GL!E70</f>
        <v>-4177637</v>
      </c>
      <c r="H70" s="60">
        <f>F70-D70</f>
        <v>0</v>
      </c>
      <c r="I70" s="38">
        <f>G70-E70</f>
        <v>-2229583</v>
      </c>
    </row>
    <row r="71" spans="1:9" x14ac:dyDescent="0.2">
      <c r="A71" s="9">
        <v>31</v>
      </c>
      <c r="B71" s="3"/>
      <c r="C71" s="10" t="s">
        <v>68</v>
      </c>
      <c r="D71" s="65">
        <f>'ARUBA-FLSH'!L71</f>
        <v>0</v>
      </c>
      <c r="E71" s="66">
        <f>'ARUBA-FLSH'!M71</f>
        <v>-10742902</v>
      </c>
      <c r="F71" s="60">
        <f>ARUBA_GL!D71</f>
        <v>0</v>
      </c>
      <c r="G71" s="38">
        <f>ARUBA_GL!E71</f>
        <v>-8513318.9399999995</v>
      </c>
      <c r="H71" s="60">
        <f>F71-D71</f>
        <v>0</v>
      </c>
      <c r="I71" s="38">
        <f>G71-E71</f>
        <v>2229583.0600000005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-12690956</v>
      </c>
      <c r="F72" s="69">
        <f t="shared" si="13"/>
        <v>0</v>
      </c>
      <c r="G72" s="70">
        <f t="shared" si="13"/>
        <v>-12690955.939999999</v>
      </c>
      <c r="H72" s="69">
        <f t="shared" si="13"/>
        <v>0</v>
      </c>
      <c r="I72" s="70">
        <f t="shared" si="13"/>
        <v>6.0000000521540642E-2</v>
      </c>
    </row>
    <row r="73" spans="1:9" x14ac:dyDescent="0.2">
      <c r="A73" s="9">
        <v>32</v>
      </c>
      <c r="B73" s="3"/>
      <c r="C73" s="10" t="s">
        <v>70</v>
      </c>
      <c r="D73" s="65">
        <f>'ARUBA-FLSH'!L73</f>
        <v>0</v>
      </c>
      <c r="E73" s="66">
        <f>'ARUBA-FLSH'!M73</f>
        <v>0</v>
      </c>
      <c r="F73" s="60">
        <f>ARUBA_GL!D73</f>
        <v>0</v>
      </c>
      <c r="G73" s="38">
        <f>ARUBA_GL!E73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'ARUBA-FLSH'!L74</f>
        <v>0</v>
      </c>
      <c r="E74" s="66">
        <f>'ARUBA-FLSH'!M74</f>
        <v>11758324</v>
      </c>
      <c r="F74" s="60">
        <f>ARUBA_GL!D74</f>
        <v>0</v>
      </c>
      <c r="G74" s="38">
        <f>ARUBA_GL!E74</f>
        <v>11509041.68</v>
      </c>
      <c r="H74" s="60">
        <f t="shared" ref="H74:I79" si="14">F74-D74</f>
        <v>0</v>
      </c>
      <c r="I74" s="38">
        <f t="shared" si="14"/>
        <v>-249282.3200000003</v>
      </c>
    </row>
    <row r="75" spans="1:9" x14ac:dyDescent="0.2">
      <c r="A75" s="9">
        <v>34</v>
      </c>
      <c r="B75" s="3"/>
      <c r="C75" s="10" t="s">
        <v>72</v>
      </c>
      <c r="D75" s="65">
        <f>'ARUBA-FLSH'!L75</f>
        <v>0</v>
      </c>
      <c r="E75" s="66">
        <f>'ARUBA-FLSH'!M75</f>
        <v>0</v>
      </c>
      <c r="F75" s="60">
        <f>ARUBA_GL!D75</f>
        <v>0</v>
      </c>
      <c r="G75" s="38">
        <f>ARUBA_GL!E75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'ARUBA-FLSH'!L76</f>
        <v>0</v>
      </c>
      <c r="E76" s="66">
        <f>'ARUBA-FLSH'!M76</f>
        <v>0</v>
      </c>
      <c r="F76" s="60">
        <f>ARUBA_GL!D76</f>
        <v>0</v>
      </c>
      <c r="G76" s="38">
        <f>ARUBA_GL!E76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'ARUBA-FLSH'!L77</f>
        <v>0</v>
      </c>
      <c r="E77" s="66">
        <f>'ARUBA-FLSH'!M77</f>
        <v>0</v>
      </c>
      <c r="F77" s="60">
        <f>ARUBA_GL!D77</f>
        <v>0</v>
      </c>
      <c r="G77" s="38">
        <f>ARUBA_GL!E77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'ARUBA-FLSH'!L78</f>
        <v>0</v>
      </c>
      <c r="E78" s="66">
        <f>'ARUBA-FLSH'!M78</f>
        <v>0</v>
      </c>
      <c r="F78" s="60">
        <f>ARUBA_GL!D78</f>
        <v>0</v>
      </c>
      <c r="G78" s="38">
        <f>ARUBA_GL!E78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'ARUBA-FLSH'!L79</f>
        <v>0</v>
      </c>
      <c r="E79" s="66">
        <f>'ARUBA-FLSH'!M79</f>
        <v>0</v>
      </c>
      <c r="F79" s="60">
        <f>ARUBA_GL!D79</f>
        <v>0</v>
      </c>
      <c r="G79" s="38">
        <f>ARUBA_GL!E79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'ARUBA-FLSH'!L80</f>
        <v>0</v>
      </c>
      <c r="E80" s="66">
        <f>'ARUBA-FLSH'!M80</f>
        <v>0</v>
      </c>
      <c r="F80" s="60">
        <f>ARUBA_GL!D80</f>
        <v>0</v>
      </c>
      <c r="G80" s="38">
        <f>ARUBA_GL!E80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'ARUBA-FLSH'!L81</f>
        <v>0</v>
      </c>
      <c r="E81" s="66">
        <f>'ARUBA-FLSH'!M81</f>
        <v>13249</v>
      </c>
      <c r="F81" s="60">
        <f>ARUBA_GL!D81</f>
        <v>0</v>
      </c>
      <c r="G81" s="38">
        <f>ARUBA_GL!E81</f>
        <v>0</v>
      </c>
      <c r="H81" s="60">
        <f>F81-D81</f>
        <v>0</v>
      </c>
      <c r="I81" s="38">
        <f>G81-E81</f>
        <v>-13249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-288087.42499999981</v>
      </c>
      <c r="F82" s="71">
        <f>F16+F24+F29+F36+F43+F45+F47+F49</f>
        <v>0</v>
      </c>
      <c r="G82" s="72">
        <f>SUM(G72:G81)+G16+G24+G29+G36+G43+G45+G47+G49+G51+G56+G61+G66</f>
        <v>-685084.36750001647</v>
      </c>
      <c r="H82" s="71">
        <f>H16+H24+H29+H36+H43+H45+H47+H49</f>
        <v>0</v>
      </c>
      <c r="I82" s="72">
        <f>SUM(I72:I81)+I16+I24+I29+I36+I43+I45+I47+I49+I51+I56+I61+I66</f>
        <v>-396996.9425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D32" sqref="D3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196365526</v>
      </c>
      <c r="E11" s="66">
        <f>'EAST-EGM-FLSH'!M11</f>
        <v>533064366</v>
      </c>
      <c r="F11" s="60">
        <f>'EAST-EGM-GL'!D11</f>
        <v>200496698</v>
      </c>
      <c r="G11" s="38">
        <f>'EAST-EGM-GL'!E11</f>
        <v>536421018.63999993</v>
      </c>
      <c r="H11" s="60">
        <f>F11-D11</f>
        <v>4131172</v>
      </c>
      <c r="I11" s="38">
        <f>G11-E11</f>
        <v>3356652.6399999261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3461878.87</v>
      </c>
      <c r="H12" s="60">
        <f>F12-D12</f>
        <v>0</v>
      </c>
      <c r="I12" s="38">
        <f>G12-E12</f>
        <v>3461878.87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96028476</v>
      </c>
      <c r="E13" s="66">
        <f>'EAST-EGM-FLSH'!M13</f>
        <v>269283472</v>
      </c>
      <c r="F13" s="60">
        <f>'EAST-EGM-GL'!D13</f>
        <v>96028476</v>
      </c>
      <c r="G13" s="38">
        <f>'EAST-EGM-GL'!E13</f>
        <v>269283472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10354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-10354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16221823.67</v>
      </c>
      <c r="H15" s="60">
        <f t="shared" si="0"/>
        <v>0</v>
      </c>
      <c r="I15" s="38">
        <f t="shared" si="0"/>
        <v>16221823.67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292394002</v>
      </c>
      <c r="E16" s="39">
        <f t="shared" si="1"/>
        <v>802358192</v>
      </c>
      <c r="F16" s="61">
        <f t="shared" si="1"/>
        <v>296525174</v>
      </c>
      <c r="G16" s="39">
        <f t="shared" si="1"/>
        <v>825388193.17999983</v>
      </c>
      <c r="H16" s="61">
        <f t="shared" si="1"/>
        <v>4131172</v>
      </c>
      <c r="I16" s="39">
        <f t="shared" si="1"/>
        <v>23030001.179999925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-195240163</v>
      </c>
      <c r="E19" s="66">
        <f>'EAST-EGM-FLSH'!M19</f>
        <v>-524044474</v>
      </c>
      <c r="F19" s="60">
        <f>'EAST-EGM-GL'!D19</f>
        <v>-201940380</v>
      </c>
      <c r="G19" s="38">
        <f>'EAST-EGM-GL'!E19</f>
        <v>-542860410.65999997</v>
      </c>
      <c r="H19" s="60">
        <f>F19-D19</f>
        <v>-6700217</v>
      </c>
      <c r="I19" s="38">
        <f>G19-E19</f>
        <v>-18815936.659999967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-5562164.5800000001</v>
      </c>
      <c r="H20" s="60">
        <f>F20-D20</f>
        <v>0</v>
      </c>
      <c r="I20" s="38">
        <f>G20-E20</f>
        <v>-5562164.5800000001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-95951921</v>
      </c>
      <c r="E21" s="66">
        <f>'EAST-EGM-FLSH'!M21</f>
        <v>-271284464</v>
      </c>
      <c r="F21" s="60">
        <f>'EAST-EGM-GL'!D21</f>
        <v>-95637682</v>
      </c>
      <c r="G21" s="38">
        <f>'EAST-EGM-GL'!E21</f>
        <v>-270388484</v>
      </c>
      <c r="H21" s="60">
        <f t="shared" ref="H21:I23" si="2">F21-D21</f>
        <v>314239</v>
      </c>
      <c r="I21" s="38">
        <f t="shared" si="2"/>
        <v>895980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561927</v>
      </c>
      <c r="E23" s="66">
        <f>'EAST-EGM-FLSH'!M23</f>
        <v>1566495</v>
      </c>
      <c r="F23" s="60">
        <f>'EAST-EGM-GL'!D23</f>
        <v>588078</v>
      </c>
      <c r="G23" s="38">
        <f>'EAST-EGM-GL'!E23</f>
        <v>1546056.6890000002</v>
      </c>
      <c r="H23" s="60">
        <f t="shared" si="2"/>
        <v>26151</v>
      </c>
      <c r="I23" s="38">
        <f t="shared" si="2"/>
        <v>-20438.310999999754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-290630157</v>
      </c>
      <c r="E24" s="39">
        <f t="shared" si="3"/>
        <v>-793762443</v>
      </c>
      <c r="F24" s="61">
        <f t="shared" si="3"/>
        <v>-296989984</v>
      </c>
      <c r="G24" s="39">
        <f t="shared" si="3"/>
        <v>-817265002.551</v>
      </c>
      <c r="H24" s="61">
        <f t="shared" si="3"/>
        <v>-6359827</v>
      </c>
      <c r="I24" s="39">
        <f t="shared" si="3"/>
        <v>-23502559.550999966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781501</v>
      </c>
      <c r="G27" s="38">
        <f>'EAST-EGM-GL'!E27</f>
        <v>2125712.02</v>
      </c>
      <c r="H27" s="60">
        <f>F27-D27</f>
        <v>781501</v>
      </c>
      <c r="I27" s="38">
        <f>G27-E27</f>
        <v>2125712.02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-492141</v>
      </c>
      <c r="G28" s="38">
        <f>'EAST-EGM-GL'!E28</f>
        <v>-1309200.8099999998</v>
      </c>
      <c r="H28" s="60">
        <f>F28-D28</f>
        <v>-492141</v>
      </c>
      <c r="I28" s="38">
        <f>G28-E28</f>
        <v>-1309200.8099999998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289360</v>
      </c>
      <c r="G29" s="70">
        <f t="shared" si="4"/>
        <v>816511.2100000002</v>
      </c>
      <c r="H29" s="69">
        <f t="shared" si="4"/>
        <v>289360</v>
      </c>
      <c r="I29" s="70">
        <f t="shared" si="4"/>
        <v>816511.2100000002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13934</v>
      </c>
      <c r="E32" s="66">
        <f>'EAST-EGM-FLSH'!M32</f>
        <v>41850</v>
      </c>
      <c r="F32" s="60">
        <f>'EAST-EGM-GL'!D32</f>
        <v>883902</v>
      </c>
      <c r="G32" s="38">
        <f>'EAST-EGM-GL'!E32</f>
        <v>2323778.3549999986</v>
      </c>
      <c r="H32" s="60">
        <f>F32-D32</f>
        <v>869968</v>
      </c>
      <c r="I32" s="38">
        <f>G32-E32</f>
        <v>2281928.3549999986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579330</v>
      </c>
      <c r="E33" s="66">
        <f>'EAST-EGM-FLSH'!M33</f>
        <v>1546257</v>
      </c>
      <c r="F33" s="60">
        <f>'EAST-EGM-GL'!D33</f>
        <v>-962579</v>
      </c>
      <c r="G33" s="38">
        <f>'EAST-EGM-GL'!E33</f>
        <v>-2063819.9700000002</v>
      </c>
      <c r="H33" s="60">
        <f t="shared" ref="H33:I35" si="5">F33-D33</f>
        <v>-1541909</v>
      </c>
      <c r="I33" s="38">
        <f t="shared" si="5"/>
        <v>-3610076.97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-721131</v>
      </c>
      <c r="E34" s="66">
        <f>'EAST-EGM-FLSH'!M34</f>
        <v>-1967200</v>
      </c>
      <c r="F34" s="60">
        <f>'EAST-EGM-GL'!D34</f>
        <v>414830</v>
      </c>
      <c r="G34" s="38">
        <f>'EAST-EGM-GL'!E34</f>
        <v>563322.67999999993</v>
      </c>
      <c r="H34" s="60">
        <f t="shared" si="5"/>
        <v>1135961</v>
      </c>
      <c r="I34" s="38">
        <f t="shared" si="5"/>
        <v>2530522.6799999997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-136134</v>
      </c>
      <c r="E35" s="66">
        <f>'EAST-EGM-FLSH'!M35</f>
        <v>-1121629</v>
      </c>
      <c r="F35" s="60">
        <f>'EAST-EGM-GL'!D35</f>
        <v>0</v>
      </c>
      <c r="G35" s="38">
        <f>'EAST-EGM-GL'!E35</f>
        <v>0</v>
      </c>
      <c r="H35" s="60">
        <f t="shared" si="5"/>
        <v>136134</v>
      </c>
      <c r="I35" s="38">
        <f t="shared" si="5"/>
        <v>1121629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-264001</v>
      </c>
      <c r="E36" s="39">
        <f t="shared" si="6"/>
        <v>-1500722</v>
      </c>
      <c r="F36" s="61">
        <f t="shared" si="6"/>
        <v>336153</v>
      </c>
      <c r="G36" s="39">
        <f t="shared" si="6"/>
        <v>823281.06499999831</v>
      </c>
      <c r="H36" s="61">
        <f t="shared" si="6"/>
        <v>600154</v>
      </c>
      <c r="I36" s="39">
        <f t="shared" si="6"/>
        <v>2324003.0649999981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1213095</v>
      </c>
      <c r="E39" s="66">
        <f>'EAST-EGM-FLSH'!M39</f>
        <v>3150492</v>
      </c>
      <c r="F39" s="60">
        <f>'EAST-EGM-GL'!D39</f>
        <v>71525</v>
      </c>
      <c r="G39" s="38">
        <f>'EAST-EGM-GL'!E39</f>
        <v>188031.35</v>
      </c>
      <c r="H39" s="60">
        <f t="shared" ref="H39:I41" si="7">F39-D39</f>
        <v>-1141570</v>
      </c>
      <c r="I39" s="38">
        <f t="shared" si="7"/>
        <v>-2962460.65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-2533756</v>
      </c>
      <c r="E40" s="66">
        <f>'EAST-EGM-FLSH'!M40</f>
        <v>-6709343</v>
      </c>
      <c r="F40" s="60">
        <f>'EAST-EGM-GL'!D40</f>
        <v>-811671</v>
      </c>
      <c r="G40" s="38">
        <f>'EAST-EGM-GL'!E40</f>
        <v>-643281.41000000061</v>
      </c>
      <c r="H40" s="60">
        <f t="shared" si="7"/>
        <v>1722085</v>
      </c>
      <c r="I40" s="38">
        <f t="shared" si="7"/>
        <v>6066061.5899999999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-2533756</v>
      </c>
      <c r="E42" s="70">
        <f t="shared" si="8"/>
        <v>-6709343</v>
      </c>
      <c r="F42" s="69">
        <f t="shared" si="8"/>
        <v>-811671</v>
      </c>
      <c r="G42" s="70">
        <f t="shared" si="8"/>
        <v>-643281.41000000061</v>
      </c>
      <c r="H42" s="69">
        <f t="shared" si="8"/>
        <v>1722085</v>
      </c>
      <c r="I42" s="70">
        <f t="shared" si="8"/>
        <v>6066061.5899999999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-1320661</v>
      </c>
      <c r="E43" s="39">
        <f t="shared" si="9"/>
        <v>-3558851</v>
      </c>
      <c r="F43" s="61">
        <f t="shared" si="9"/>
        <v>-740146</v>
      </c>
      <c r="G43" s="39">
        <f t="shared" si="9"/>
        <v>-455250.06000000064</v>
      </c>
      <c r="H43" s="61">
        <f t="shared" si="9"/>
        <v>580515</v>
      </c>
      <c r="I43" s="39">
        <f t="shared" si="9"/>
        <v>3103600.94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-156215</v>
      </c>
      <c r="E49" s="66">
        <f>'EAST-EGM-FLSH'!M49</f>
        <v>-410689.23499999999</v>
      </c>
      <c r="F49" s="60">
        <f>'EAST-EGM-GL'!D49</f>
        <v>579443</v>
      </c>
      <c r="G49" s="38">
        <f>'EAST-EGM-GL'!E49</f>
        <v>1523355.6450000005</v>
      </c>
      <c r="H49" s="60">
        <f>F49-D49</f>
        <v>735658</v>
      </c>
      <c r="I49" s="38">
        <f>G49-E49</f>
        <v>1934044.8800000004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-561927</v>
      </c>
      <c r="E51" s="66">
        <f>'EAST-EGM-FLSH'!M51</f>
        <v>-1566495</v>
      </c>
      <c r="F51" s="60">
        <f>'EAST-EGM-GL'!D51</f>
        <v>-588078</v>
      </c>
      <c r="G51" s="38">
        <f>'EAST-EGM-GL'!E51</f>
        <v>-1546057.0640000007</v>
      </c>
      <c r="H51" s="60">
        <f>F51-D51</f>
        <v>-26151</v>
      </c>
      <c r="I51" s="38">
        <f>G51-E51</f>
        <v>20437.935999999288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-2196592</v>
      </c>
      <c r="F54" s="60">
        <f>'EAST-EGM-GL'!D54</f>
        <v>-152830718</v>
      </c>
      <c r="G54" s="38">
        <f>'EAST-EGM-GL'!E54</f>
        <v>-1972415.63</v>
      </c>
      <c r="H54" s="60">
        <f>F54-D54</f>
        <v>-152830718</v>
      </c>
      <c r="I54" s="38">
        <f>G54-E54</f>
        <v>224176.37000000011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-2391849</v>
      </c>
      <c r="F55" s="60">
        <f>'EAST-EGM-GL'!D55</f>
        <v>0</v>
      </c>
      <c r="G55" s="38">
        <f>'EAST-EGM-GL'!E55</f>
        <v>-8048099.0199999996</v>
      </c>
      <c r="H55" s="60">
        <f>F55-D55</f>
        <v>0</v>
      </c>
      <c r="I55" s="38">
        <f>G55-E55</f>
        <v>-5656250.0199999996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-4588441</v>
      </c>
      <c r="F56" s="61">
        <f t="shared" si="10"/>
        <v>-152830718</v>
      </c>
      <c r="G56" s="39">
        <f t="shared" si="10"/>
        <v>-10020514.649999999</v>
      </c>
      <c r="H56" s="61">
        <f t="shared" si="10"/>
        <v>-152830718</v>
      </c>
      <c r="I56" s="39">
        <f t="shared" si="10"/>
        <v>-5432073.6499999994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65509.369999999995</v>
      </c>
      <c r="H59" s="60">
        <f>F59-D59</f>
        <v>0</v>
      </c>
      <c r="I59" s="38">
        <f>G59-E59</f>
        <v>65509.369999999995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0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65509.369999999995</v>
      </c>
      <c r="H61" s="69">
        <f t="shared" si="11"/>
        <v>0</v>
      </c>
      <c r="I61" s="70">
        <f t="shared" si="11"/>
        <v>65509.369999999995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0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1165617.6111000003</v>
      </c>
      <c r="F70" s="60">
        <f>'EAST-EGM-GL'!D70</f>
        <v>0</v>
      </c>
      <c r="G70" s="38">
        <f>'EAST-EGM-GL'!E70</f>
        <v>1165617.6100000001</v>
      </c>
      <c r="H70" s="60">
        <f>F70-D70</f>
        <v>0</v>
      </c>
      <c r="I70" s="38">
        <f>G70-E70</f>
        <v>-1.1000002268701792E-3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-563222</v>
      </c>
      <c r="F71" s="60">
        <f>'EAST-EGM-GL'!D71</f>
        <v>0</v>
      </c>
      <c r="G71" s="38">
        <f>'EAST-EGM-GL'!E71</f>
        <v>-563222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602395.61110000033</v>
      </c>
      <c r="F72" s="69">
        <f t="shared" si="13"/>
        <v>0</v>
      </c>
      <c r="G72" s="70">
        <f t="shared" si="13"/>
        <v>602395.6100000001</v>
      </c>
      <c r="H72" s="69">
        <f t="shared" si="13"/>
        <v>0</v>
      </c>
      <c r="I72" s="70">
        <f t="shared" si="13"/>
        <v>-1.1000002268701792E-3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702407</v>
      </c>
      <c r="F74" s="60">
        <f>'EAST-EGM-GL'!D74</f>
        <v>0</v>
      </c>
      <c r="G74" s="38">
        <f>'EAST-EGM-GL'!E74</f>
        <v>-1886252.9100000001</v>
      </c>
      <c r="H74" s="60">
        <f t="shared" ref="H74:I79" si="14">F74-D74</f>
        <v>0</v>
      </c>
      <c r="I74" s="38">
        <f t="shared" si="14"/>
        <v>-2588659.91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-34406</v>
      </c>
      <c r="F75" s="60">
        <f>'EAST-EGM-GL'!D75</f>
        <v>0</v>
      </c>
      <c r="G75" s="38">
        <f>'EAST-EGM-GL'!E75</f>
        <v>-34400</v>
      </c>
      <c r="H75" s="60">
        <f t="shared" si="14"/>
        <v>0</v>
      </c>
      <c r="I75" s="38">
        <f t="shared" si="14"/>
        <v>6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-5809</v>
      </c>
      <c r="F76" s="60">
        <f>'EAST-EGM-GL'!D76</f>
        <v>0</v>
      </c>
      <c r="G76" s="38">
        <f>'EAST-EGM-GL'!E76</f>
        <v>22636.920000000013</v>
      </c>
      <c r="H76" s="60">
        <f t="shared" si="14"/>
        <v>0</v>
      </c>
      <c r="I76" s="38">
        <f t="shared" si="14"/>
        <v>28445.920000000013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20000.5</v>
      </c>
      <c r="F77" s="60">
        <f>'EAST-EGM-GL'!D77</f>
        <v>0</v>
      </c>
      <c r="G77" s="38">
        <f>'EAST-EGM-GL'!E77</f>
        <v>-105000</v>
      </c>
      <c r="H77" s="60">
        <f t="shared" si="14"/>
        <v>0</v>
      </c>
      <c r="I77" s="38">
        <f t="shared" si="14"/>
        <v>-125000.5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22941.755000000001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-22941.755000000001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-202500</v>
      </c>
      <c r="F80" s="60">
        <f>'EAST-EGM-GL'!D80</f>
        <v>0</v>
      </c>
      <c r="G80" s="38">
        <f>'EAST-EGM-GL'!E80</f>
        <v>-202500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-72206</v>
      </c>
      <c r="F81" s="60">
        <f>'EAST-EGM-GL'!D81</f>
        <v>0</v>
      </c>
      <c r="G81" s="38">
        <f>'EAST-EGM-GL'!E81</f>
        <v>2449330.04</v>
      </c>
      <c r="H81" s="60">
        <f>F81-D81</f>
        <v>0</v>
      </c>
      <c r="I81" s="38">
        <f>G81-E81</f>
        <v>2521536.04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22968</v>
      </c>
      <c r="E82" s="72">
        <f>SUM(E72:E81)+E16+E24+E29+E36+E43+E45+E47+E49+E51+E56+E61+E66</f>
        <v>-1996625.3689000462</v>
      </c>
      <c r="F82" s="71">
        <f>F16+F24+F29+F36+F43+F45+F47+F49</f>
        <v>0</v>
      </c>
      <c r="G82" s="72">
        <f>SUM(G72:G81)+G16+G24+G29+G36+G43+G45+G47+G49+G51+G56+G61+G66</f>
        <v>176235.80499979563</v>
      </c>
      <c r="H82" s="71">
        <f>H16+H24+H29+H36+H43+H45+H47+H49</f>
        <v>-22968</v>
      </c>
      <c r="I82" s="72">
        <f>SUM(I72:I81)+I16+I24+I29+I36+I43+I45+I47+I49+I51+I56+I61+I66</f>
        <v>2172861.173899956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'EAST-EGM-FLSH'!L86</f>
        <v>0</v>
      </c>
      <c r="E86" s="145">
        <f>'EAST-EGM-FLSH'!M86</f>
        <v>65612</v>
      </c>
      <c r="F86" s="145">
        <f>'EAST-EGM-GL'!D86</f>
        <v>0</v>
      </c>
      <c r="G86" s="145">
        <f>'EAST-EGM-GL'!E86</f>
        <v>65999.69</v>
      </c>
      <c r="H86" s="145">
        <f t="shared" ref="H86:I88" si="15">F86-D86</f>
        <v>0</v>
      </c>
      <c r="I86" s="145">
        <f t="shared" si="15"/>
        <v>387.69000000000233</v>
      </c>
    </row>
    <row r="87" spans="1:63" x14ac:dyDescent="0.2">
      <c r="A87" s="144"/>
      <c r="B87" s="3"/>
      <c r="C87" s="10" t="s">
        <v>71</v>
      </c>
      <c r="D87" s="146">
        <f>'EAST-EGM-FLSH'!L87</f>
        <v>0</v>
      </c>
      <c r="E87" s="146">
        <f>'EAST-EGM-FLSH'!M87</f>
        <v>0</v>
      </c>
      <c r="F87" s="146">
        <f>'EAST-EGM-GL'!D87</f>
        <v>0</v>
      </c>
      <c r="G87" s="146">
        <f>'EAST-EGM-GL'!E87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'EAST-EGM-FLSH'!L88</f>
        <v>0</v>
      </c>
      <c r="E88" s="147">
        <f>'EAST-EGM-FLSH'!M88</f>
        <v>0</v>
      </c>
      <c r="F88" s="147">
        <f>'EAST-EGM-GL'!D88</f>
        <v>0</v>
      </c>
      <c r="G88" s="147">
        <f>'EAST-EGM-GL'!E88</f>
        <v>0</v>
      </c>
      <c r="H88" s="147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65612</v>
      </c>
      <c r="F89" s="160">
        <f t="shared" si="16"/>
        <v>0</v>
      </c>
      <c r="G89" s="160">
        <f t="shared" si="16"/>
        <v>65999.69</v>
      </c>
      <c r="H89" s="160">
        <f t="shared" si="16"/>
        <v>0</v>
      </c>
      <c r="I89" s="160">
        <f t="shared" si="16"/>
        <v>387.69000000000233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22968</v>
      </c>
      <c r="E91" s="160">
        <f t="shared" si="17"/>
        <v>-1931013.3689000462</v>
      </c>
      <c r="F91" s="160">
        <f t="shared" si="17"/>
        <v>0</v>
      </c>
      <c r="G91" s="160">
        <f t="shared" si="17"/>
        <v>242235.49499979563</v>
      </c>
      <c r="H91" s="160">
        <f t="shared" si="17"/>
        <v>-22968</v>
      </c>
      <c r="I91" s="160">
        <f t="shared" si="17"/>
        <v>2173248.863899956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27" sqref="D2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0</v>
      </c>
      <c r="E11" s="66">
        <f>'EAST-LRC-FLSH'!M11</f>
        <v>0</v>
      </c>
      <c r="F11" s="60">
        <f>'EAST-LRC-GL'!D11</f>
        <v>11124</v>
      </c>
      <c r="G11" s="38">
        <f>'EAST-LRC-GL'!E11</f>
        <v>10231.080000000002</v>
      </c>
      <c r="H11" s="60">
        <f>F11-D11</f>
        <v>11124</v>
      </c>
      <c r="I11" s="38">
        <f>G11-E11</f>
        <v>10231.080000000002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-147054.67000000001</v>
      </c>
      <c r="H12" s="60">
        <f>F12-D12</f>
        <v>0</v>
      </c>
      <c r="I12" s="38">
        <f>G12-E12</f>
        <v>-147054.67000000001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11124</v>
      </c>
      <c r="G16" s="39">
        <f t="shared" si="1"/>
        <v>-136823.59000000003</v>
      </c>
      <c r="H16" s="61">
        <f t="shared" si="1"/>
        <v>11124</v>
      </c>
      <c r="I16" s="39">
        <f t="shared" si="1"/>
        <v>-136823.59000000003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0</v>
      </c>
      <c r="E19" s="66">
        <f>'EAST-LRC-FLSH'!M19</f>
        <v>0</v>
      </c>
      <c r="F19" s="60">
        <f>'EAST-LRC-GL'!D19</f>
        <v>0</v>
      </c>
      <c r="G19" s="38">
        <f>'EAST-LRC-GL'!E19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-65719.960000000006</v>
      </c>
      <c r="H20" s="60">
        <f>F20-D20</f>
        <v>0</v>
      </c>
      <c r="I20" s="38">
        <f>G20-E20</f>
        <v>-65719.960000000006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0</v>
      </c>
      <c r="G23" s="38">
        <f>'EAST-LRC-GL'!E23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-65719.960000000006</v>
      </c>
      <c r="H24" s="61">
        <f t="shared" si="3"/>
        <v>0</v>
      </c>
      <c r="I24" s="39">
        <f t="shared" si="3"/>
        <v>-65719.960000000006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-8063</v>
      </c>
      <c r="G27" s="38">
        <f>'EAST-LRC-GL'!E27</f>
        <v>-23851</v>
      </c>
      <c r="H27" s="60">
        <f>F27-D27</f>
        <v>-8063</v>
      </c>
      <c r="I27" s="38">
        <f>G27-E27</f>
        <v>-23851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-3061</v>
      </c>
      <c r="G28" s="38">
        <f>'EAST-LRC-GL'!E28</f>
        <v>-6159</v>
      </c>
      <c r="H28" s="60">
        <f>F28-D28</f>
        <v>-3061</v>
      </c>
      <c r="I28" s="38">
        <f>G28-E28</f>
        <v>-6159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-11124</v>
      </c>
      <c r="G29" s="70">
        <f t="shared" si="4"/>
        <v>-30010</v>
      </c>
      <c r="H29" s="69">
        <f t="shared" si="4"/>
        <v>-11124</v>
      </c>
      <c r="I29" s="70">
        <f t="shared" si="4"/>
        <v>-30010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0</v>
      </c>
      <c r="G32" s="38">
        <f>'EAST-LRC-GL'!E32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0</v>
      </c>
      <c r="E39" s="66">
        <f>'EAST-LRC-FLSH'!M39</f>
        <v>0</v>
      </c>
      <c r="F39" s="60">
        <f>'EAST-LRC-GL'!D39</f>
        <v>0</v>
      </c>
      <c r="G39" s="38">
        <f>'EAST-LRC-GL'!E39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0</v>
      </c>
      <c r="E40" s="66">
        <f>'EAST-LRC-FLSH'!M40</f>
        <v>0</v>
      </c>
      <c r="F40" s="60">
        <f>'EAST-LRC-GL'!D40</f>
        <v>0</v>
      </c>
      <c r="G40" s="38">
        <f>'EAST-LRC-GL'!E40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0</v>
      </c>
      <c r="G45" s="38">
        <f>'EAST-LRC-GL'!E45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0</v>
      </c>
      <c r="E49" s="66">
        <f>'EAST-LRC-FLSH'!M49</f>
        <v>0</v>
      </c>
      <c r="F49" s="60">
        <f>'EAST-LRC-GL'!D49</f>
        <v>0</v>
      </c>
      <c r="G49" s="38">
        <f>'EAST-LRC-GL'!E49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0</v>
      </c>
      <c r="G51" s="38">
        <f>'EAST-LRC-GL'!E51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0</v>
      </c>
      <c r="G54" s="38">
        <f>'EAST-LRC-GL'!E54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0</v>
      </c>
      <c r="G59" s="38">
        <f>'EAST-LRC-GL'!E59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0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0</v>
      </c>
      <c r="G64" s="38">
        <f>'EAST-LRC-GL'!E64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0</v>
      </c>
      <c r="G65" s="38">
        <f>'EAST-LRC-GL'!E65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0</v>
      </c>
      <c r="E82" s="72">
        <f>SUM(E72:E81)+E16+E24+E29+E36+E43+E45+E47+E49+E51+E56+E61+E66</f>
        <v>0</v>
      </c>
      <c r="F82" s="71">
        <f>F16+F24+F29+F36+F43+F45+F47+F49</f>
        <v>0</v>
      </c>
      <c r="G82" s="72">
        <f>SUM(G72:G81)+G16+G24+G29+G36+G43+G45+G47+G49+G51+G56+G61+G66</f>
        <v>-232553.55000000005</v>
      </c>
      <c r="H82" s="71">
        <f>H16+H24+H29+H36+H43+H45+H47+H49</f>
        <v>0</v>
      </c>
      <c r="I82" s="72">
        <f>SUM(I72:I81)+I16+I24+I29+I36+I43+I45+I47+I49+I51+I56+I61+I66</f>
        <v>-232553.55000000005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26" activePane="bottomRight" state="frozen"/>
      <selection activeCell="D10" sqref="D10"/>
      <selection pane="topRight" activeCell="D10" sqref="D10"/>
      <selection pane="bottomLeft" activeCell="D10" sqref="D10"/>
      <selection pane="bottomRight" activeCell="F35" sqref="F3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196365526</v>
      </c>
      <c r="E11" s="66">
        <f>'EAST-CON-FLSH'!M11</f>
        <v>533064366</v>
      </c>
      <c r="F11" s="60">
        <f>'EAST-CON-GL '!D11</f>
        <v>200507822</v>
      </c>
      <c r="G11" s="38">
        <f>'EAST-CON-GL '!E11</f>
        <v>536431249.71999997</v>
      </c>
      <c r="H11" s="60">
        <f>F11-D11</f>
        <v>4142296</v>
      </c>
      <c r="I11" s="38">
        <f>G11-E11</f>
        <v>3366883.719999969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3314824.2</v>
      </c>
      <c r="H12" s="60">
        <f>F12-D12</f>
        <v>0</v>
      </c>
      <c r="I12" s="38">
        <f>G12-E12</f>
        <v>3314824.2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96028476</v>
      </c>
      <c r="E13" s="66">
        <f>'EAST-CON-FLSH'!M13</f>
        <v>269283472</v>
      </c>
      <c r="F13" s="60">
        <f>'EAST-CON-GL '!D13</f>
        <v>96028476</v>
      </c>
      <c r="G13" s="38">
        <f>'EAST-CON-GL '!E13</f>
        <v>269283472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10354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-10354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16221823.67</v>
      </c>
      <c r="H15" s="60">
        <f t="shared" si="0"/>
        <v>0</v>
      </c>
      <c r="I15" s="38">
        <f t="shared" si="0"/>
        <v>16221823.67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292394002</v>
      </c>
      <c r="E16" s="39">
        <f t="shared" si="1"/>
        <v>802358192</v>
      </c>
      <c r="F16" s="61">
        <f t="shared" si="1"/>
        <v>296536298</v>
      </c>
      <c r="G16" s="39">
        <f t="shared" si="1"/>
        <v>825251369.58999991</v>
      </c>
      <c r="H16" s="61">
        <f t="shared" si="1"/>
        <v>4142296</v>
      </c>
      <c r="I16" s="39">
        <f t="shared" si="1"/>
        <v>22893177.58999997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-195240163</v>
      </c>
      <c r="E19" s="66">
        <f>'EAST-CON-FLSH'!M19</f>
        <v>-524044474</v>
      </c>
      <c r="F19" s="60">
        <f>'EAST-CON-GL '!D19</f>
        <v>-201940380</v>
      </c>
      <c r="G19" s="38">
        <f>'EAST-CON-GL '!E19</f>
        <v>-542860410.65999997</v>
      </c>
      <c r="H19" s="60">
        <f>F19-D19</f>
        <v>-6700217</v>
      </c>
      <c r="I19" s="38">
        <f>G19-E19</f>
        <v>-18815936.659999967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-4444884.54</v>
      </c>
      <c r="H20" s="60">
        <f>F20-D20</f>
        <v>0</v>
      </c>
      <c r="I20" s="38">
        <f>G20-E20</f>
        <v>-4444884.54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-95951921</v>
      </c>
      <c r="E21" s="66">
        <f>'EAST-CON-FLSH'!M21</f>
        <v>-271284464</v>
      </c>
      <c r="F21" s="60">
        <f>'EAST-CON-GL '!D21</f>
        <v>-95637682</v>
      </c>
      <c r="G21" s="38">
        <f>'EAST-CON-GL '!E21</f>
        <v>-270388484</v>
      </c>
      <c r="H21" s="60">
        <f t="shared" ref="H21:I23" si="2">F21-D21</f>
        <v>314239</v>
      </c>
      <c r="I21" s="38">
        <f t="shared" si="2"/>
        <v>895980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561927</v>
      </c>
      <c r="E23" s="66">
        <f>'EAST-CON-FLSH'!M23</f>
        <v>1566495</v>
      </c>
      <c r="F23" s="60">
        <f>'EAST-CON-GL '!D23</f>
        <v>588078</v>
      </c>
      <c r="G23" s="38">
        <f>'EAST-CON-GL '!E23</f>
        <v>1546056.6890000002</v>
      </c>
      <c r="H23" s="60">
        <f t="shared" si="2"/>
        <v>26151</v>
      </c>
      <c r="I23" s="38">
        <f t="shared" si="2"/>
        <v>-20438.310999999754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-290630157</v>
      </c>
      <c r="E24" s="39">
        <f t="shared" si="3"/>
        <v>-793762443</v>
      </c>
      <c r="F24" s="61">
        <f t="shared" si="3"/>
        <v>-296989984</v>
      </c>
      <c r="G24" s="39">
        <f t="shared" si="3"/>
        <v>-816147722.51099992</v>
      </c>
      <c r="H24" s="61">
        <f t="shared" si="3"/>
        <v>-6359827</v>
      </c>
      <c r="I24" s="39">
        <f t="shared" si="3"/>
        <v>-22385279.510999966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773438</v>
      </c>
      <c r="G27" s="38">
        <f>'EAST-CON-GL '!E27</f>
        <v>2101861.02</v>
      </c>
      <c r="H27" s="60">
        <f>F27-D27</f>
        <v>773438</v>
      </c>
      <c r="I27" s="38">
        <f>G27-E27</f>
        <v>2101861.02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-495202</v>
      </c>
      <c r="G28" s="38">
        <f>'EAST-CON-GL '!E28</f>
        <v>-1315359.8099999998</v>
      </c>
      <c r="H28" s="60">
        <f>F28-D28</f>
        <v>-495202</v>
      </c>
      <c r="I28" s="38">
        <f>G28-E28</f>
        <v>-1315359.8099999998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278236</v>
      </c>
      <c r="G29" s="70">
        <f t="shared" si="4"/>
        <v>786501.2100000002</v>
      </c>
      <c r="H29" s="69">
        <f t="shared" si="4"/>
        <v>278236</v>
      </c>
      <c r="I29" s="70">
        <f t="shared" si="4"/>
        <v>786501.2100000002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13934</v>
      </c>
      <c r="E32" s="66">
        <f>'EAST-CON-FLSH'!M32</f>
        <v>41850</v>
      </c>
      <c r="F32" s="60">
        <f>'EAST-CON-GL '!D32</f>
        <v>883902</v>
      </c>
      <c r="G32" s="38">
        <f>'EAST-CON-GL '!E32</f>
        <v>2323778.3549999986</v>
      </c>
      <c r="H32" s="60">
        <f>F32-D32</f>
        <v>869968</v>
      </c>
      <c r="I32" s="38">
        <f>G32-E32</f>
        <v>2281928.3549999986</v>
      </c>
    </row>
    <row r="33" spans="1:9" x14ac:dyDescent="0.2">
      <c r="A33" s="9">
        <v>14</v>
      </c>
      <c r="B33" s="7"/>
      <c r="C33" s="18" t="s">
        <v>40</v>
      </c>
      <c r="D33" s="65">
        <f>'EAST-CON-FLSH'!L33</f>
        <v>579330</v>
      </c>
      <c r="E33" s="66">
        <f>'EAST-CON-FLSH'!M33</f>
        <v>1546257</v>
      </c>
      <c r="F33" s="60">
        <f>'EAST-CON-GL '!D33</f>
        <v>-962579</v>
      </c>
      <c r="G33" s="38">
        <f>'EAST-CON-GL '!E33</f>
        <v>-2063819.9700000002</v>
      </c>
      <c r="H33" s="60">
        <f t="shared" ref="H33:I35" si="5">F33-D33</f>
        <v>-1541909</v>
      </c>
      <c r="I33" s="38">
        <f t="shared" si="5"/>
        <v>-3610076.97</v>
      </c>
    </row>
    <row r="34" spans="1:9" x14ac:dyDescent="0.2">
      <c r="A34" s="9">
        <v>15</v>
      </c>
      <c r="B34" s="7"/>
      <c r="C34" s="18" t="s">
        <v>41</v>
      </c>
      <c r="D34" s="65">
        <f>'EAST-CON-FLSH'!L34</f>
        <v>-721131</v>
      </c>
      <c r="E34" s="66">
        <f>'EAST-CON-FLSH'!M34</f>
        <v>-1967200</v>
      </c>
      <c r="F34" s="60">
        <f>'EAST-CON-GL '!D34</f>
        <v>414830</v>
      </c>
      <c r="G34" s="38">
        <f>'EAST-CON-GL '!E34</f>
        <v>563322.67999999993</v>
      </c>
      <c r="H34" s="60">
        <f t="shared" si="5"/>
        <v>1135961</v>
      </c>
      <c r="I34" s="38">
        <f t="shared" si="5"/>
        <v>2530522.6799999997</v>
      </c>
    </row>
    <row r="35" spans="1:9" x14ac:dyDescent="0.2">
      <c r="A35" s="9">
        <v>16</v>
      </c>
      <c r="B35" s="7"/>
      <c r="C35" s="18" t="s">
        <v>42</v>
      </c>
      <c r="D35" s="65">
        <f>'EAST-CON-FLSH'!L35</f>
        <v>-136134</v>
      </c>
      <c r="E35" s="66">
        <f>'EAST-CON-FLSH'!M35</f>
        <v>-1121629</v>
      </c>
      <c r="F35" s="60">
        <f>'EAST-CON-GL '!D35</f>
        <v>0</v>
      </c>
      <c r="G35" s="38">
        <f>'EAST-CON-GL '!E35</f>
        <v>-1183000</v>
      </c>
      <c r="H35" s="60">
        <f t="shared" si="5"/>
        <v>136134</v>
      </c>
      <c r="I35" s="38">
        <f t="shared" si="5"/>
        <v>-61371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-264001</v>
      </c>
      <c r="E36" s="39">
        <f t="shared" si="6"/>
        <v>-1500722</v>
      </c>
      <c r="F36" s="61">
        <f t="shared" si="6"/>
        <v>336153</v>
      </c>
      <c r="G36" s="39">
        <f t="shared" si="6"/>
        <v>-359718.93500000169</v>
      </c>
      <c r="H36" s="61">
        <f t="shared" si="6"/>
        <v>600154</v>
      </c>
      <c r="I36" s="39">
        <f t="shared" si="6"/>
        <v>1141003.0649999981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'EAST-CON-FLSH'!L39</f>
        <v>1213095</v>
      </c>
      <c r="E39" s="66">
        <f>'EAST-CON-FLSH'!M39</f>
        <v>3150492</v>
      </c>
      <c r="F39" s="60">
        <f>'EAST-CON-GL '!D39</f>
        <v>71525</v>
      </c>
      <c r="G39" s="38">
        <f>'EAST-CON-GL '!E39</f>
        <v>188031.35</v>
      </c>
      <c r="H39" s="60">
        <f t="shared" ref="H39:I41" si="7">F39-D39</f>
        <v>-1141570</v>
      </c>
      <c r="I39" s="38">
        <f t="shared" si="7"/>
        <v>-2962460.65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'EAST-CON-FLSH'!L40</f>
        <v>-2533756</v>
      </c>
      <c r="E40" s="66">
        <f>'EAST-CON-FLSH'!M40</f>
        <v>-6709343</v>
      </c>
      <c r="F40" s="60">
        <f>'EAST-CON-GL '!D40</f>
        <v>-811671</v>
      </c>
      <c r="G40" s="38">
        <f>'EAST-CON-GL '!E40</f>
        <v>-643281.41000000061</v>
      </c>
      <c r="H40" s="60">
        <f t="shared" si="7"/>
        <v>1722085</v>
      </c>
      <c r="I40" s="38">
        <f t="shared" si="7"/>
        <v>6066061.5899999999</v>
      </c>
    </row>
    <row r="41" spans="1:9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-2533756</v>
      </c>
      <c r="E42" s="70">
        <f t="shared" si="8"/>
        <v>-6709343</v>
      </c>
      <c r="F42" s="69">
        <f t="shared" si="8"/>
        <v>-811671</v>
      </c>
      <c r="G42" s="70">
        <f t="shared" si="8"/>
        <v>-643281.41000000061</v>
      </c>
      <c r="H42" s="69">
        <f t="shared" si="8"/>
        <v>1722085</v>
      </c>
      <c r="I42" s="70">
        <f t="shared" si="8"/>
        <v>6066061.5899999999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-1320661</v>
      </c>
      <c r="E43" s="39">
        <f t="shared" si="9"/>
        <v>-3558851</v>
      </c>
      <c r="F43" s="61">
        <f t="shared" si="9"/>
        <v>-740146</v>
      </c>
      <c r="G43" s="39">
        <f t="shared" si="9"/>
        <v>-455250.06000000064</v>
      </c>
      <c r="H43" s="61">
        <f t="shared" si="9"/>
        <v>580515</v>
      </c>
      <c r="I43" s="39">
        <f t="shared" si="9"/>
        <v>3103600.94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0</v>
      </c>
      <c r="G45" s="38">
        <f>'EAST-CON-GL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-156215</v>
      </c>
      <c r="E49" s="66">
        <f>'EAST-CON-FLSH'!M49</f>
        <v>-410689.23499999999</v>
      </c>
      <c r="F49" s="60">
        <f>'EAST-CON-GL '!D49</f>
        <v>579443</v>
      </c>
      <c r="G49" s="38">
        <f>'EAST-CON-GL '!E49</f>
        <v>1523355.6450000005</v>
      </c>
      <c r="H49" s="60">
        <f>F49-D49</f>
        <v>735658</v>
      </c>
      <c r="I49" s="38">
        <f>G49-E49</f>
        <v>1934044.8800000004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-561927</v>
      </c>
      <c r="E51" s="66">
        <f>'EAST-CON-FLSH'!M51</f>
        <v>-1566495</v>
      </c>
      <c r="F51" s="60">
        <f>'EAST-CON-GL '!D51</f>
        <v>-588078</v>
      </c>
      <c r="G51" s="38">
        <f>'EAST-CON-GL '!E51</f>
        <v>-1546057.0640000007</v>
      </c>
      <c r="H51" s="60">
        <f>F51-D51</f>
        <v>-26151</v>
      </c>
      <c r="I51" s="38">
        <f>G51-E51</f>
        <v>20437.935999999288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-2196592</v>
      </c>
      <c r="F54" s="60">
        <f>'EAST-CON-GL '!D54</f>
        <v>-152830718</v>
      </c>
      <c r="G54" s="38">
        <f>'EAST-CON-GL '!E54</f>
        <v>-1972415.63</v>
      </c>
      <c r="H54" s="60">
        <f>F54-D54</f>
        <v>-152830718</v>
      </c>
      <c r="I54" s="38">
        <f>G54-E54</f>
        <v>224176.37000000011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-2391849</v>
      </c>
      <c r="F55" s="60">
        <f>'EAST-CON-GL '!D55</f>
        <v>0</v>
      </c>
      <c r="G55" s="38">
        <f>'EAST-CON-GL '!E55</f>
        <v>-8048099.0199999996</v>
      </c>
      <c r="H55" s="60">
        <f>F55-D55</f>
        <v>0</v>
      </c>
      <c r="I55" s="38">
        <f>G55-E55</f>
        <v>-5656250.0199999996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-4588441</v>
      </c>
      <c r="F56" s="61">
        <f t="shared" si="10"/>
        <v>-152830718</v>
      </c>
      <c r="G56" s="39">
        <f t="shared" si="10"/>
        <v>-10020514.649999999</v>
      </c>
      <c r="H56" s="61">
        <f t="shared" si="10"/>
        <v>-152830718</v>
      </c>
      <c r="I56" s="39">
        <f t="shared" si="10"/>
        <v>-5432073.6499999994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0</v>
      </c>
      <c r="G59" s="38">
        <f>'EAST-CON-GL '!E59</f>
        <v>65509.369999999995</v>
      </c>
      <c r="H59" s="60">
        <f>F59-D59</f>
        <v>0</v>
      </c>
      <c r="I59" s="38">
        <f>G59-E59</f>
        <v>65509.369999999995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65509.369999999995</v>
      </c>
      <c r="H61" s="69">
        <f t="shared" si="11"/>
        <v>0</v>
      </c>
      <c r="I61" s="70">
        <f t="shared" si="11"/>
        <v>65509.369999999995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0</v>
      </c>
      <c r="F64" s="60">
        <f>'EAST-CON-GL '!D64</f>
        <v>0</v>
      </c>
      <c r="G64" s="38">
        <f>'EAST-CON-GL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0</v>
      </c>
      <c r="G65" s="38">
        <f>'EAST-CON-GL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1165617.6111000003</v>
      </c>
      <c r="F70" s="60">
        <f>'EAST-CON-GL '!D70</f>
        <v>0</v>
      </c>
      <c r="G70" s="38">
        <f>'EAST-CON-GL '!E70</f>
        <v>1165617.6100000001</v>
      </c>
      <c r="H70" s="60">
        <f>F70-D70</f>
        <v>0</v>
      </c>
      <c r="I70" s="38">
        <f>G70-E70</f>
        <v>-1.1000002268701792E-3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-563222</v>
      </c>
      <c r="F71" s="60">
        <f>'EAST-CON-GL '!D71</f>
        <v>0</v>
      </c>
      <c r="G71" s="38">
        <f>'EAST-CON-GL '!E71</f>
        <v>-563222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602395.61110000033</v>
      </c>
      <c r="F72" s="69">
        <f t="shared" si="13"/>
        <v>0</v>
      </c>
      <c r="G72" s="70">
        <f t="shared" si="13"/>
        <v>602395.6100000001</v>
      </c>
      <c r="H72" s="69">
        <f t="shared" si="13"/>
        <v>0</v>
      </c>
      <c r="I72" s="70">
        <f t="shared" si="13"/>
        <v>-1.1000002268701792E-3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702407</v>
      </c>
      <c r="F74" s="60">
        <f>'EAST-CON-GL '!D74</f>
        <v>0</v>
      </c>
      <c r="G74" s="38">
        <f>'EAST-CON-GL '!E74</f>
        <v>-1886252.9100000001</v>
      </c>
      <c r="H74" s="60">
        <f t="shared" ref="H74:I79" si="14">F74-D74</f>
        <v>0</v>
      </c>
      <c r="I74" s="38">
        <f t="shared" si="14"/>
        <v>-2588659.91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-34406</v>
      </c>
      <c r="F75" s="60">
        <f>'EAST-CON-GL '!D75</f>
        <v>0</v>
      </c>
      <c r="G75" s="38">
        <f>'EAST-CON-GL '!E75</f>
        <v>-34400</v>
      </c>
      <c r="H75" s="60">
        <f t="shared" si="14"/>
        <v>0</v>
      </c>
      <c r="I75" s="38">
        <f t="shared" si="14"/>
        <v>6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-5809</v>
      </c>
      <c r="F76" s="60">
        <f>'EAST-CON-GL '!D76</f>
        <v>0</v>
      </c>
      <c r="G76" s="38">
        <f>'EAST-CON-GL '!E76</f>
        <v>22636.920000000013</v>
      </c>
      <c r="H76" s="60">
        <f t="shared" si="14"/>
        <v>0</v>
      </c>
      <c r="I76" s="38">
        <f t="shared" si="14"/>
        <v>28445.920000000013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20000.5</v>
      </c>
      <c r="F77" s="60">
        <f>'EAST-CON-GL '!D77</f>
        <v>0</v>
      </c>
      <c r="G77" s="38">
        <f>'EAST-CON-GL '!E77</f>
        <v>-105000</v>
      </c>
      <c r="H77" s="60">
        <f t="shared" si="14"/>
        <v>0</v>
      </c>
      <c r="I77" s="38">
        <f t="shared" si="14"/>
        <v>-125000.5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22941.755000000001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-22941.755000000001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-202500</v>
      </c>
      <c r="F80" s="60">
        <f>'EAST-CON-GL '!D80</f>
        <v>0</v>
      </c>
      <c r="G80" s="38">
        <f>'EAST-CON-GL '!E80</f>
        <v>-202500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-72206</v>
      </c>
      <c r="F81" s="60">
        <f>'EAST-CON-GL '!D81</f>
        <v>0</v>
      </c>
      <c r="G81" s="38">
        <f>'EAST-CON-GL '!E81</f>
        <v>2449330.04</v>
      </c>
      <c r="H81" s="60">
        <f>F81-D81</f>
        <v>0</v>
      </c>
      <c r="I81" s="38">
        <f>G81-E81</f>
        <v>2521536.04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22968</v>
      </c>
      <c r="E82" s="110">
        <f>SUM(E72:E81)+E16+E24+E29+E36+E43+E45+E47+E49+E51+E56+E61+E66</f>
        <v>-1996625.3689000462</v>
      </c>
      <c r="F82" s="109">
        <f>F16+F24+F29+F36+F43+F45+F47+F49</f>
        <v>0</v>
      </c>
      <c r="G82" s="110">
        <f>SUM(G72:G81)+G16+G24+G29+G36+G43+G45+G47+G49+G51+G56+G61+G66</f>
        <v>-56317.745000037481</v>
      </c>
      <c r="H82" s="109">
        <f>H16+H24+H29+H36+H43+H45+H47+H49</f>
        <v>-22968</v>
      </c>
      <c r="I82" s="110">
        <f>SUM(I72:I81)+I16+I24+I29+I36+I43+I45+I47+I49+I51+I56+I61+I66</f>
        <v>1940307.6239000037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'EAST-CON-FLSH'!L86</f>
        <v>0</v>
      </c>
      <c r="E86" s="145">
        <f>'EAST-CON-FLSH'!M86</f>
        <v>65612</v>
      </c>
      <c r="F86" s="145">
        <f>'EAST-CON-GL '!D86</f>
        <v>0</v>
      </c>
      <c r="G86" s="145">
        <f>'EAST-CON-GL '!E86</f>
        <v>65999.69</v>
      </c>
      <c r="H86" s="145">
        <f t="shared" ref="H86:I88" si="15">F86-D86</f>
        <v>0</v>
      </c>
      <c r="I86" s="145">
        <f t="shared" si="15"/>
        <v>387.69000000000233</v>
      </c>
    </row>
    <row r="87" spans="1:63" x14ac:dyDescent="0.2">
      <c r="A87" s="144"/>
      <c r="B87" s="3"/>
      <c r="C87" s="10" t="s">
        <v>71</v>
      </c>
      <c r="D87" s="146">
        <f>'EAST-CON-FLSH'!L87</f>
        <v>0</v>
      </c>
      <c r="E87" s="146">
        <f>'EAST-CON-FLSH'!M87</f>
        <v>0</v>
      </c>
      <c r="F87" s="146">
        <f>'EAST-CON-GL '!D87</f>
        <v>0</v>
      </c>
      <c r="G87" s="146">
        <f>'EAST-CON-GL 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'EAST-CON-FLSH'!L88</f>
        <v>0</v>
      </c>
      <c r="E88" s="147">
        <f>'EAST-CON-FLSH'!M88</f>
        <v>0</v>
      </c>
      <c r="F88" s="147">
        <f>'EAST-CON-GL '!D88</f>
        <v>0</v>
      </c>
      <c r="G88" s="147">
        <f>'EAST-CON-GL '!E88</f>
        <v>0</v>
      </c>
      <c r="H88" s="147">
        <f t="shared" si="15"/>
        <v>0</v>
      </c>
      <c r="I88" s="147">
        <f t="shared" si="15"/>
        <v>0</v>
      </c>
    </row>
    <row r="89" spans="1:63" ht="15" x14ac:dyDescent="0.2">
      <c r="A89" s="151"/>
      <c r="B89" s="152"/>
      <c r="C89" s="157" t="s">
        <v>169</v>
      </c>
      <c r="D89" s="155">
        <f t="shared" ref="D89:I89" si="16">SUM(D86:D88)</f>
        <v>0</v>
      </c>
      <c r="E89" s="155">
        <f t="shared" si="16"/>
        <v>65612</v>
      </c>
      <c r="F89" s="155">
        <f t="shared" si="16"/>
        <v>0</v>
      </c>
      <c r="G89" s="155">
        <f t="shared" si="16"/>
        <v>65999.69</v>
      </c>
      <c r="H89" s="155">
        <f t="shared" si="16"/>
        <v>0</v>
      </c>
      <c r="I89" s="155">
        <f t="shared" si="16"/>
        <v>387.69000000000233</v>
      </c>
    </row>
    <row r="90" spans="1:63" x14ac:dyDescent="0.2">
      <c r="A90" s="4"/>
      <c r="B90" s="3"/>
      <c r="F90" s="31"/>
      <c r="G90" s="31"/>
      <c r="H90" s="31"/>
      <c r="I90" s="31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22968</v>
      </c>
      <c r="E91" s="160">
        <f t="shared" si="17"/>
        <v>-1931013.3689000462</v>
      </c>
      <c r="F91" s="160">
        <f t="shared" si="17"/>
        <v>0</v>
      </c>
      <c r="G91" s="160">
        <f t="shared" si="17"/>
        <v>9681.9449999625213</v>
      </c>
      <c r="H91" s="160">
        <f t="shared" si="17"/>
        <v>-22968</v>
      </c>
      <c r="I91" s="160">
        <f t="shared" si="17"/>
        <v>1940695.3139000037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64"/>
      <c r="B94" s="165"/>
      <c r="D94" s="31"/>
      <c r="E94" s="14">
        <f>+'EAST-EGM-VAR'!E91+'EAST-LRC-VAR'!E82</f>
        <v>-1931013.3689000462</v>
      </c>
      <c r="G94" s="14">
        <f>+'EAST-EGM-VAR'!G91+'EAST-LRC-VAR'!G82</f>
        <v>9681.9449997955817</v>
      </c>
      <c r="I94" s="14">
        <f>+'EAST-EGM-VAR'!I91+'EAST-LRC-VAR'!I82</f>
        <v>1940695.3138999559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0</v>
      </c>
      <c r="H82" s="109">
        <f>H16+H24+H29+H36+H43+H45+H47+H49</f>
        <v>0</v>
      </c>
      <c r="I82" s="110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25" activePane="bottomRight" state="frozen"/>
      <selection activeCell="D10" sqref="D10"/>
      <selection pane="topRight" activeCell="D10" sqref="D10"/>
      <selection pane="bottomLeft" activeCell="D10" sqref="D10"/>
      <selection pane="bottomRight" activeCell="D25" sqref="D2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14334003</v>
      </c>
      <c r="E11" s="66">
        <f>'TX-EGM-FLSH'!M11</f>
        <v>37623502.069999993</v>
      </c>
      <c r="F11" s="60">
        <f>'TX-EGM-GL'!D11</f>
        <v>13920745</v>
      </c>
      <c r="G11" s="38">
        <f>'TX-EGM-GL'!E11</f>
        <v>37894908.189999998</v>
      </c>
      <c r="H11" s="60">
        <f>F11-D11</f>
        <v>-413258</v>
      </c>
      <c r="I11" s="38">
        <f>G11-E11</f>
        <v>271406.12000000477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-3186873.06</v>
      </c>
      <c r="H12" s="60">
        <f>F12-D12</f>
        <v>0</v>
      </c>
      <c r="I12" s="38">
        <f>G12-E12</f>
        <v>-3186873.06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231232</v>
      </c>
      <c r="E13" s="66">
        <f>'TX-EGM-FLSH'!M13</f>
        <v>623375.39</v>
      </c>
      <c r="F13" s="60">
        <f>'TX-EGM-GL'!D13</f>
        <v>15365272</v>
      </c>
      <c r="G13" s="38">
        <f>'TX-EGM-GL'!E13</f>
        <v>42696439</v>
      </c>
      <c r="H13" s="60">
        <f t="shared" ref="H13:I15" si="0">F13-D13</f>
        <v>15134040</v>
      </c>
      <c r="I13" s="38">
        <f t="shared" si="0"/>
        <v>42073063.609999999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120000</v>
      </c>
      <c r="F15" s="60">
        <f>'TX-EGM-GL'!D15</f>
        <v>0</v>
      </c>
      <c r="G15" s="38">
        <f>'TX-EGM-GL'!E15</f>
        <v>1876275</v>
      </c>
      <c r="H15" s="60">
        <f t="shared" si="0"/>
        <v>0</v>
      </c>
      <c r="I15" s="38">
        <f t="shared" si="0"/>
        <v>1756275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14565235</v>
      </c>
      <c r="E16" s="39">
        <f t="shared" si="1"/>
        <v>38366877.459999993</v>
      </c>
      <c r="F16" s="61">
        <f t="shared" si="1"/>
        <v>29286017</v>
      </c>
      <c r="G16" s="39">
        <f t="shared" si="1"/>
        <v>79280749.129999995</v>
      </c>
      <c r="H16" s="61">
        <f t="shared" si="1"/>
        <v>14720782</v>
      </c>
      <c r="I16" s="39">
        <f t="shared" si="1"/>
        <v>40913871.670000002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-4774355</v>
      </c>
      <c r="E19" s="66">
        <f>'TX-EGM-FLSH'!M19</f>
        <v>-12227599.229999989</v>
      </c>
      <c r="F19" s="60">
        <f>'TX-EGM-GL'!D19</f>
        <v>-4732344</v>
      </c>
      <c r="G19" s="38">
        <f>'TX-EGM-GL'!E19</f>
        <v>-12077345.52</v>
      </c>
      <c r="H19" s="60">
        <f>F19-D19</f>
        <v>42011</v>
      </c>
      <c r="I19" s="38">
        <f>G19-E19</f>
        <v>150253.70999998972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1741459.37</v>
      </c>
      <c r="H20" s="60">
        <f>F20-D20</f>
        <v>0</v>
      </c>
      <c r="I20" s="38">
        <f>G20-E20</f>
        <v>1741459.37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-19000</v>
      </c>
      <c r="E21" s="66">
        <f>'TX-EGM-FLSH'!M21</f>
        <v>-50650</v>
      </c>
      <c r="F21" s="60">
        <f>'TX-EGM-GL'!D21</f>
        <v>-15476079</v>
      </c>
      <c r="G21" s="38">
        <f>'TX-EGM-GL'!E21</f>
        <v>-43042838</v>
      </c>
      <c r="H21" s="60">
        <f t="shared" ref="H21:I23" si="2">F21-D21</f>
        <v>-15457079</v>
      </c>
      <c r="I21" s="38">
        <f t="shared" si="2"/>
        <v>-42992188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15686</v>
      </c>
      <c r="E23" s="66">
        <f>'TX-EGM-FLSH'!M23</f>
        <v>42585.120000000003</v>
      </c>
      <c r="F23" s="60">
        <f>'TX-EGM-GL'!D23</f>
        <v>19392</v>
      </c>
      <c r="G23" s="38">
        <f>'TX-EGM-GL'!E23</f>
        <v>49255.679999999993</v>
      </c>
      <c r="H23" s="60">
        <f t="shared" si="2"/>
        <v>3706</v>
      </c>
      <c r="I23" s="38">
        <f t="shared" si="2"/>
        <v>6670.5599999999904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-4777669</v>
      </c>
      <c r="E24" s="39">
        <f t="shared" si="3"/>
        <v>-12235664.10999999</v>
      </c>
      <c r="F24" s="61">
        <f t="shared" si="3"/>
        <v>-20189031</v>
      </c>
      <c r="G24" s="39">
        <f t="shared" si="3"/>
        <v>-53329468.469999999</v>
      </c>
      <c r="H24" s="61">
        <f t="shared" si="3"/>
        <v>-15411362</v>
      </c>
      <c r="I24" s="39">
        <f t="shared" si="3"/>
        <v>-41093804.360000007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24311564</v>
      </c>
      <c r="E27" s="66">
        <f>'TX-EGM-FLSH'!M27</f>
        <v>67805876.079999998</v>
      </c>
      <c r="F27" s="60">
        <f>'TX-EGM-GL'!D27</f>
        <v>9809049</v>
      </c>
      <c r="G27" s="38">
        <f>'TX-EGM-GL'!E27</f>
        <v>27506921.890000001</v>
      </c>
      <c r="H27" s="60">
        <f>F27-D27</f>
        <v>-14502515</v>
      </c>
      <c r="I27" s="38">
        <f>G27-E27</f>
        <v>-40298954.189999998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-25280680</v>
      </c>
      <c r="E28" s="66">
        <f>'TX-EGM-FLSH'!M28</f>
        <v>-70510817.640000001</v>
      </c>
      <c r="F28" s="60">
        <f>'TX-EGM-GL'!D28</f>
        <v>-19154506</v>
      </c>
      <c r="G28" s="38">
        <f>'TX-EGM-GL'!E28</f>
        <v>-53684445.440000005</v>
      </c>
      <c r="H28" s="60">
        <f>F28-D28</f>
        <v>6126174</v>
      </c>
      <c r="I28" s="38">
        <f>G28-E28</f>
        <v>16826372.199999996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-969116</v>
      </c>
      <c r="E29" s="70">
        <f t="shared" si="4"/>
        <v>-2704941.5600000024</v>
      </c>
      <c r="F29" s="69">
        <f t="shared" si="4"/>
        <v>-9345457</v>
      </c>
      <c r="G29" s="70">
        <f t="shared" si="4"/>
        <v>-26177523.550000004</v>
      </c>
      <c r="H29" s="69">
        <f t="shared" si="4"/>
        <v>-8376341</v>
      </c>
      <c r="I29" s="70">
        <f t="shared" si="4"/>
        <v>-23472581.990000002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-3654</v>
      </c>
      <c r="G32" s="38">
        <f>'TX-EGM-GL'!E32</f>
        <v>-9281.1599999999071</v>
      </c>
      <c r="H32" s="60">
        <f>F32-D32</f>
        <v>-3654</v>
      </c>
      <c r="I32" s="38">
        <f>G32-E32</f>
        <v>-9281.1599999999071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-3654</v>
      </c>
      <c r="G36" s="39">
        <f t="shared" si="6"/>
        <v>-9281.1599999999071</v>
      </c>
      <c r="H36" s="61">
        <f t="shared" si="6"/>
        <v>-3654</v>
      </c>
      <c r="I36" s="39">
        <f t="shared" si="6"/>
        <v>-9281.1599999999071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0</v>
      </c>
      <c r="E39" s="66">
        <f>'TX-EGM-FLSH'!M39</f>
        <v>0</v>
      </c>
      <c r="F39" s="60">
        <f>'TX-EGM-GL'!D39</f>
        <v>171553</v>
      </c>
      <c r="G39" s="38">
        <f>'TX-EGM-GL'!E39</f>
        <v>435744.62</v>
      </c>
      <c r="H39" s="60">
        <f t="shared" ref="H39:I41" si="7">F39-D39</f>
        <v>171553</v>
      </c>
      <c r="I39" s="38">
        <f t="shared" si="7"/>
        <v>435744.62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-231232</v>
      </c>
      <c r="E40" s="66">
        <f>'TX-EGM-FLSH'!M40</f>
        <v>-623375.44999999995</v>
      </c>
      <c r="F40" s="60">
        <f>'TX-EGM-GL'!D40</f>
        <v>-231242</v>
      </c>
      <c r="G40" s="38">
        <f>'TX-EGM-GL'!E40</f>
        <v>-546846.22</v>
      </c>
      <c r="H40" s="60">
        <f t="shared" si="7"/>
        <v>-10</v>
      </c>
      <c r="I40" s="38">
        <f t="shared" si="7"/>
        <v>76529.229999999981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-231232</v>
      </c>
      <c r="E42" s="70">
        <f t="shared" si="8"/>
        <v>-623375.44999999995</v>
      </c>
      <c r="F42" s="69">
        <f t="shared" si="8"/>
        <v>-231242</v>
      </c>
      <c r="G42" s="70">
        <f t="shared" si="8"/>
        <v>-546846.22</v>
      </c>
      <c r="H42" s="69">
        <f t="shared" si="8"/>
        <v>-10</v>
      </c>
      <c r="I42" s="70">
        <f t="shared" si="8"/>
        <v>76529.229999999981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-231232</v>
      </c>
      <c r="E43" s="39">
        <f t="shared" si="9"/>
        <v>-623375.44999999995</v>
      </c>
      <c r="F43" s="61">
        <f t="shared" si="9"/>
        <v>-59689</v>
      </c>
      <c r="G43" s="39">
        <f t="shared" si="9"/>
        <v>-111101.59999999998</v>
      </c>
      <c r="H43" s="61">
        <f t="shared" si="9"/>
        <v>171543</v>
      </c>
      <c r="I43" s="39">
        <f t="shared" si="9"/>
        <v>512273.85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-8587218</v>
      </c>
      <c r="E49" s="66">
        <f>'TX-EGM-FLSH'!M49</f>
        <v>-21814188.702608138</v>
      </c>
      <c r="F49" s="60">
        <f>'TX-EGM-GL'!D49</f>
        <v>311814</v>
      </c>
      <c r="G49" s="38">
        <f>'TX-EGM-GL'!E49</f>
        <v>792007.55999999994</v>
      </c>
      <c r="H49" s="60">
        <f>F49-D49</f>
        <v>8899032</v>
      </c>
      <c r="I49" s="38">
        <f>G49-E49</f>
        <v>22606196.262608137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-15686</v>
      </c>
      <c r="E51" s="66">
        <f>'TX-EGM-FLSH'!M51</f>
        <v>0</v>
      </c>
      <c r="F51" s="60">
        <f>'TX-EGM-GL'!D51</f>
        <v>-19392</v>
      </c>
      <c r="G51" s="38">
        <f>'TX-EGM-GL'!E51</f>
        <v>-49255.679999999993</v>
      </c>
      <c r="H51" s="60">
        <f>F51-D51</f>
        <v>-3706</v>
      </c>
      <c r="I51" s="38">
        <f>G51-E51</f>
        <v>-49255.679999999993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-551397</v>
      </c>
      <c r="F54" s="60">
        <f>'TX-EGM-GL'!D54</f>
        <v>-18627783</v>
      </c>
      <c r="G54" s="38">
        <f>'TX-EGM-GL'!E54</f>
        <v>-341614.25</v>
      </c>
      <c r="H54" s="60">
        <f>F54-D54</f>
        <v>-18627783</v>
      </c>
      <c r="I54" s="38">
        <f>G54-E54</f>
        <v>209782.75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-662</v>
      </c>
      <c r="G55" s="38">
        <f>'TX-EGM-GL'!E55</f>
        <v>-174310.09</v>
      </c>
      <c r="H55" s="60">
        <f>F55-D55</f>
        <v>-662</v>
      </c>
      <c r="I55" s="38">
        <f>G55-E55</f>
        <v>-174310.09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-551397</v>
      </c>
      <c r="F56" s="61">
        <f t="shared" si="10"/>
        <v>-18628445</v>
      </c>
      <c r="G56" s="39">
        <f t="shared" si="10"/>
        <v>-515924.33999999997</v>
      </c>
      <c r="H56" s="61">
        <f t="shared" si="10"/>
        <v>-18628445</v>
      </c>
      <c r="I56" s="39">
        <f t="shared" si="10"/>
        <v>35472.660000000003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0</v>
      </c>
      <c r="G64" s="38">
        <f>'TX-EGM-GL'!E64</f>
        <v>-547.69000000000005</v>
      </c>
      <c r="H64" s="60">
        <f>F64-D64</f>
        <v>0</v>
      </c>
      <c r="I64" s="38">
        <f>G64-E64</f>
        <v>-547.69000000000005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-547.69000000000005</v>
      </c>
      <c r="H66" s="61">
        <f t="shared" si="12"/>
        <v>0</v>
      </c>
      <c r="I66" s="39">
        <f t="shared" si="12"/>
        <v>-547.69000000000005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-8691498.1899999995</v>
      </c>
      <c r="F70" s="60">
        <f>'TX-EGM-GL'!D70</f>
        <v>0</v>
      </c>
      <c r="G70" s="38">
        <f>'TX-EGM-GL'!E70</f>
        <v>-8691498.1899999995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7489615</v>
      </c>
      <c r="F71" s="60">
        <f>'TX-EGM-GL'!D71</f>
        <v>0</v>
      </c>
      <c r="G71" s="38">
        <f>'TX-EGM-GL'!E71</f>
        <v>7489614.6200000001</v>
      </c>
      <c r="H71" s="60">
        <f>F71-D71</f>
        <v>0</v>
      </c>
      <c r="I71" s="38">
        <f>G71-E71</f>
        <v>-0.37999999988824129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-1201883.1899999995</v>
      </c>
      <c r="F72" s="69">
        <f t="shared" si="13"/>
        <v>0</v>
      </c>
      <c r="G72" s="70">
        <f t="shared" si="13"/>
        <v>-1201883.5699999994</v>
      </c>
      <c r="H72" s="69">
        <f t="shared" si="13"/>
        <v>0</v>
      </c>
      <c r="I72" s="70">
        <f t="shared" si="13"/>
        <v>-0.37999999988824129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1296213.95</v>
      </c>
      <c r="F74" s="60">
        <f>'TX-EGM-GL'!D74</f>
        <v>0</v>
      </c>
      <c r="G74" s="38">
        <f>'TX-EGM-GL'!E74</f>
        <v>-63468.65</v>
      </c>
      <c r="H74" s="60">
        <f t="shared" ref="H74:I79" si="14">F74-D74</f>
        <v>0</v>
      </c>
      <c r="I74" s="38">
        <f t="shared" si="14"/>
        <v>-1359682.5999999999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2584</v>
      </c>
      <c r="F75" s="60">
        <f>'TX-EGM-GL'!D75</f>
        <v>0</v>
      </c>
      <c r="G75" s="38">
        <f>'TX-EGM-GL'!E75</f>
        <v>2600</v>
      </c>
      <c r="H75" s="60">
        <f t="shared" si="14"/>
        <v>0</v>
      </c>
      <c r="I75" s="38">
        <f t="shared" si="14"/>
        <v>16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-1075</v>
      </c>
      <c r="F76" s="60">
        <f>'TX-EGM-GL'!D76</f>
        <v>0</v>
      </c>
      <c r="G76" s="38">
        <f>'TX-EGM-GL'!E76</f>
        <v>-2726.01</v>
      </c>
      <c r="H76" s="60">
        <f t="shared" si="14"/>
        <v>0</v>
      </c>
      <c r="I76" s="38">
        <f t="shared" si="14"/>
        <v>-1651.0100000000002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102711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-102711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635861.39739185944</v>
      </c>
      <c r="F82" s="109">
        <f>F16+F24+F29+F36+F43+F45+F47+F49</f>
        <v>0</v>
      </c>
      <c r="G82" s="110">
        <f>SUM(G72:G81)+G16+G24+G29+G36+G43+G45+G47+G49+G51+G56+G61+G66</f>
        <v>-1385824.0300000119</v>
      </c>
      <c r="H82" s="109">
        <f>H16+H24+H29+H36+H43+H45+H47+H49</f>
        <v>0</v>
      </c>
      <c r="I82" s="110">
        <f>SUM(I72:I81)+I16+I24+I29+I36+I43+I45+I47+I49+I51+I56+I61+I66</f>
        <v>-2021685.4273918709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'TX-EGM-FLSH'!L86</f>
        <v>0</v>
      </c>
      <c r="E86" s="145">
        <f>'TX-EGM-FLSH'!M86</f>
        <v>-166392</v>
      </c>
      <c r="F86" s="145">
        <f>'TX-EGM-GL'!D86</f>
        <v>0</v>
      </c>
      <c r="G86" s="145">
        <f>'TX-EGM-GL'!E86</f>
        <v>0</v>
      </c>
      <c r="H86" s="145">
        <f t="shared" ref="H86:I88" si="15">F86-D86</f>
        <v>0</v>
      </c>
      <c r="I86" s="145">
        <f t="shared" si="15"/>
        <v>166392</v>
      </c>
    </row>
    <row r="87" spans="1:63" x14ac:dyDescent="0.2">
      <c r="A87" s="144"/>
      <c r="B87" s="3"/>
      <c r="C87" s="10" t="s">
        <v>71</v>
      </c>
      <c r="D87" s="146">
        <f>'TX-EGM-FLSH'!L87</f>
        <v>0</v>
      </c>
      <c r="E87" s="146">
        <f>'TX-EGM-FLSH'!M87</f>
        <v>0</v>
      </c>
      <c r="F87" s="146">
        <f>'TX-EGM-GL'!D87</f>
        <v>0</v>
      </c>
      <c r="G87" s="146">
        <f>'TX-EGM-GL'!E87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'TX-EGM-FLSH'!L88</f>
        <v>0</v>
      </c>
      <c r="E88" s="147">
        <f>'TX-EGM-FLSH'!M88</f>
        <v>0</v>
      </c>
      <c r="F88" s="147">
        <f>'TX-EGM-GL'!D88</f>
        <v>0</v>
      </c>
      <c r="G88" s="147">
        <f>'TX-EGM-GL'!E88</f>
        <v>0</v>
      </c>
      <c r="H88" s="147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-166392</v>
      </c>
      <c r="F89" s="160">
        <f t="shared" si="16"/>
        <v>0</v>
      </c>
      <c r="G89" s="160">
        <f t="shared" si="16"/>
        <v>0</v>
      </c>
      <c r="H89" s="160">
        <f t="shared" si="16"/>
        <v>0</v>
      </c>
      <c r="I89" s="160">
        <f t="shared" si="16"/>
        <v>166392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469469.39739185944</v>
      </c>
      <c r="F91" s="160">
        <f t="shared" si="17"/>
        <v>0</v>
      </c>
      <c r="G91" s="160">
        <f t="shared" si="17"/>
        <v>-1385824.0300000119</v>
      </c>
      <c r="H91" s="160">
        <f t="shared" si="17"/>
        <v>0</v>
      </c>
      <c r="I91" s="160">
        <f t="shared" si="17"/>
        <v>-1855293.4273918709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27" activePane="bottomRight" state="frozen"/>
      <selection activeCell="D10" sqref="D10"/>
      <selection pane="topRight" activeCell="D10" sqref="D10"/>
      <selection pane="bottomLeft" activeCell="D10" sqref="D10"/>
      <selection pane="bottomRight" activeCell="D27" sqref="D2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134382</v>
      </c>
      <c r="E11" s="66">
        <f>'TX-HPLR-FLSH'!M11</f>
        <v>349320.93000000715</v>
      </c>
      <c r="F11" s="60">
        <f>'TX-HPLR-GL '!D11</f>
        <v>135076</v>
      </c>
      <c r="G11" s="38">
        <f>'TX-HPLR-GL '!E11</f>
        <v>354034.19999999995</v>
      </c>
      <c r="H11" s="60">
        <f>F11-D11</f>
        <v>694</v>
      </c>
      <c r="I11" s="38">
        <f>G11-E11</f>
        <v>4713.2699999928009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-2901.6</v>
      </c>
      <c r="H12" s="60">
        <f>F12-D12</f>
        <v>0</v>
      </c>
      <c r="I12" s="38">
        <f>G12-E12</f>
        <v>-2901.6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0</v>
      </c>
      <c r="E13" s="66">
        <f>'TX-HPLR-FLSH'!M13</f>
        <v>0.60999999986961484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-0.60999999986961484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134382</v>
      </c>
      <c r="E16" s="39">
        <f t="shared" si="1"/>
        <v>349321.54000000702</v>
      </c>
      <c r="F16" s="61">
        <f t="shared" si="1"/>
        <v>135076</v>
      </c>
      <c r="G16" s="39">
        <f t="shared" si="1"/>
        <v>351132.6</v>
      </c>
      <c r="H16" s="61">
        <f t="shared" si="1"/>
        <v>694</v>
      </c>
      <c r="I16" s="39">
        <f t="shared" si="1"/>
        <v>1811.0599999929314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0</v>
      </c>
      <c r="E19" s="66">
        <f>'TX-HPLR-FLSH'!M19</f>
        <v>-10.770000010728836</v>
      </c>
      <c r="F19" s="60">
        <f>'TX-HPLR-GL '!D19</f>
        <v>0</v>
      </c>
      <c r="G19" s="38">
        <f>'TX-HPLR-GL '!E19</f>
        <v>740.04</v>
      </c>
      <c r="H19" s="60">
        <f>F19-D19</f>
        <v>0</v>
      </c>
      <c r="I19" s="38">
        <f>G19-E19</f>
        <v>750.8100000107288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0</v>
      </c>
      <c r="E21" s="66">
        <f>'TX-HPLR-FLSH'!M21</f>
        <v>0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4.8799999999973807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-4.8799999999973807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-5.8900000107314554</v>
      </c>
      <c r="F24" s="61">
        <f t="shared" si="3"/>
        <v>0</v>
      </c>
      <c r="G24" s="39">
        <f t="shared" si="3"/>
        <v>740.04</v>
      </c>
      <c r="H24" s="61">
        <f t="shared" si="3"/>
        <v>0</v>
      </c>
      <c r="I24" s="39">
        <f t="shared" si="3"/>
        <v>745.93000001073142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0</v>
      </c>
      <c r="E27" s="66">
        <f>'TX-HPLR-FLSH'!M27</f>
        <v>8.9200000166893005</v>
      </c>
      <c r="F27" s="60">
        <f>'TX-HPLR-GL '!D27</f>
        <v>0</v>
      </c>
      <c r="G27" s="38">
        <f>'TX-HPLR-GL '!E27</f>
        <v>0</v>
      </c>
      <c r="H27" s="60">
        <f>F27-D27</f>
        <v>0</v>
      </c>
      <c r="I27" s="38">
        <f>G27-E27</f>
        <v>-8.9200000166893005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-134382</v>
      </c>
      <c r="E28" s="66">
        <f>'TX-HPLR-FLSH'!M28</f>
        <v>-349396.36000001431</v>
      </c>
      <c r="F28" s="60">
        <f>'TX-HPLR-GL '!D28</f>
        <v>-135076</v>
      </c>
      <c r="G28" s="38">
        <f>'TX-HPLR-GL '!E28</f>
        <v>-351197.60000000003</v>
      </c>
      <c r="H28" s="60">
        <f>F28-D28</f>
        <v>-694</v>
      </c>
      <c r="I28" s="38">
        <f>G28-E28</f>
        <v>-1801.2399999857298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-134382</v>
      </c>
      <c r="E29" s="70">
        <f t="shared" si="4"/>
        <v>-349387.43999999762</v>
      </c>
      <c r="F29" s="69">
        <f t="shared" si="4"/>
        <v>-135076</v>
      </c>
      <c r="G29" s="70">
        <f t="shared" si="4"/>
        <v>-351197.60000000003</v>
      </c>
      <c r="H29" s="69">
        <f t="shared" si="4"/>
        <v>-694</v>
      </c>
      <c r="I29" s="70">
        <f t="shared" si="4"/>
        <v>-1810.1600000024191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0.44999999995343387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-0.44999999995343387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0.44999999995343387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-0.44999999995343387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0.44999999995343387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-0.44999999995343387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-0.40000000000145519</v>
      </c>
      <c r="H47" s="60">
        <f>F47-D47</f>
        <v>0</v>
      </c>
      <c r="I47" s="38">
        <f>G47-E47</f>
        <v>-0.40000000000145519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0</v>
      </c>
      <c r="E49" s="66">
        <f>'TX-HPLR-FLSH'!M49</f>
        <v>0</v>
      </c>
      <c r="F49" s="60">
        <f>'TX-HPLR-GL '!D49</f>
        <v>0</v>
      </c>
      <c r="G49" s="38">
        <f>'TX-HPLR-GL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15686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-15686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0</v>
      </c>
      <c r="G64" s="38">
        <f>'TX-HPLR-GL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-71.340000001364388</v>
      </c>
      <c r="F82" s="109">
        <f>F16+F24+F29+F36+F43+F45+F47+F49</f>
        <v>0</v>
      </c>
      <c r="G82" s="110">
        <f>SUM(G72:G81)+G16+G24+G29+G36+G43+G45+G47+G49+G51+G56+G61+G66</f>
        <v>674.63999999991938</v>
      </c>
      <c r="H82" s="109">
        <f>H16+H24+H29+H36+H43+H45+H47+H49</f>
        <v>0</v>
      </c>
      <c r="I82" s="110">
        <f>SUM(I72:I81)+I16+I24+I29+I36+I43+I45+I47+I49+I51+I56+I61+I66</f>
        <v>745.98000000128877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20" zoomScale="75" workbookViewId="0">
      <selection activeCell="I28" sqref="I2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43609622</v>
      </c>
      <c r="E11" s="66">
        <f>'TX-HPLC-FLSH'!M11</f>
        <v>111242090</v>
      </c>
      <c r="F11" s="60">
        <f>'TX-HPLC-GL'!D11</f>
        <v>44202800</v>
      </c>
      <c r="G11" s="38">
        <f>'TX-HPLC-GL'!E11</f>
        <v>117617632.50999999</v>
      </c>
      <c r="H11" s="60">
        <f>F11-D11</f>
        <v>593178</v>
      </c>
      <c r="I11" s="38">
        <f>G11-E11</f>
        <v>6375542.5099999905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-284230.28000000003</v>
      </c>
      <c r="H12" s="60">
        <f>F12-D12</f>
        <v>0</v>
      </c>
      <c r="I12" s="38">
        <f>G12-E12</f>
        <v>-284230.28000000003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553423</v>
      </c>
      <c r="E13" s="66">
        <f>'TX-HPLC-FLSH'!M13</f>
        <v>1469905</v>
      </c>
      <c r="F13" s="60">
        <f>'TX-HPLC-GL'!D13</f>
        <v>0</v>
      </c>
      <c r="G13" s="38">
        <f>'TX-HPLC-GL'!E13</f>
        <v>0</v>
      </c>
      <c r="H13" s="60">
        <f t="shared" ref="H13:I15" si="0">F13-D13</f>
        <v>-553423</v>
      </c>
      <c r="I13" s="38">
        <f t="shared" si="0"/>
        <v>-1469905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-2695810</v>
      </c>
      <c r="H15" s="60">
        <f t="shared" si="0"/>
        <v>0</v>
      </c>
      <c r="I15" s="38">
        <f t="shared" si="0"/>
        <v>-2695810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44163045</v>
      </c>
      <c r="E16" s="39">
        <f t="shared" si="1"/>
        <v>112711995</v>
      </c>
      <c r="F16" s="61">
        <f t="shared" si="1"/>
        <v>44202800</v>
      </c>
      <c r="G16" s="39">
        <f t="shared" si="1"/>
        <v>114637592.22999999</v>
      </c>
      <c r="H16" s="61">
        <f t="shared" si="1"/>
        <v>39755</v>
      </c>
      <c r="I16" s="39">
        <f t="shared" si="1"/>
        <v>1925597.2299999902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-61703776</v>
      </c>
      <c r="E19" s="66">
        <f>'TX-HPLC-FLSH'!M19</f>
        <v>-155304261</v>
      </c>
      <c r="F19" s="60">
        <f>'TX-HPLC-GL'!D19</f>
        <v>-61090809</v>
      </c>
      <c r="G19" s="38">
        <f>'TX-HPLC-GL'!E19</f>
        <v>-156174802.75999999</v>
      </c>
      <c r="H19" s="60">
        <f>F19-D19</f>
        <v>612967</v>
      </c>
      <c r="I19" s="38">
        <f>G19-E19</f>
        <v>-870541.75999999046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-870424.69</v>
      </c>
      <c r="H20" s="60">
        <f>F20-D20</f>
        <v>0</v>
      </c>
      <c r="I20" s="38">
        <f>G20-E20</f>
        <v>-870424.69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-2604000</v>
      </c>
      <c r="E21" s="66">
        <f>'TX-HPLC-FLSH'!M21</f>
        <v>-7068986</v>
      </c>
      <c r="F21" s="60">
        <f>'TX-HPLC-GL'!D21</f>
        <v>0</v>
      </c>
      <c r="G21" s="38">
        <f>'TX-HPLC-GL'!E21</f>
        <v>0</v>
      </c>
      <c r="H21" s="60">
        <f t="shared" ref="H21:I23" si="2">F21-D21</f>
        <v>2604000</v>
      </c>
      <c r="I21" s="38">
        <f t="shared" si="2"/>
        <v>7068986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3607</v>
      </c>
      <c r="E23" s="66">
        <f>'TX-HPLC-FLSH'!M23</f>
        <v>9896</v>
      </c>
      <c r="F23" s="60">
        <f>'TX-HPLC-GL'!D23</f>
        <v>0</v>
      </c>
      <c r="G23" s="38">
        <f>'TX-HPLC-GL'!E23</f>
        <v>0</v>
      </c>
      <c r="H23" s="60">
        <f t="shared" si="2"/>
        <v>-3607</v>
      </c>
      <c r="I23" s="38">
        <f t="shared" si="2"/>
        <v>-9896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-64304169</v>
      </c>
      <c r="E24" s="39">
        <f t="shared" si="3"/>
        <v>-162363351</v>
      </c>
      <c r="F24" s="61">
        <f t="shared" si="3"/>
        <v>-61090809</v>
      </c>
      <c r="G24" s="39">
        <f t="shared" si="3"/>
        <v>-157045227.44999999</v>
      </c>
      <c r="H24" s="61">
        <f t="shared" si="3"/>
        <v>3213360</v>
      </c>
      <c r="I24" s="39">
        <f t="shared" si="3"/>
        <v>5318123.5500000101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86031792</v>
      </c>
      <c r="E27" s="66">
        <f>'TX-HPLC-FLSH'!M27</f>
        <v>234504731</v>
      </c>
      <c r="F27" s="60">
        <f>'TX-HPLC-GL'!D27</f>
        <v>19841564</v>
      </c>
      <c r="G27" s="38">
        <f>'TX-HPLC-GL'!E27</f>
        <v>55503284.359999999</v>
      </c>
      <c r="H27" s="60">
        <f>F27-D27</f>
        <v>-66190228</v>
      </c>
      <c r="I27" s="38">
        <f>G27-E27</f>
        <v>-179001446.63999999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-84236884</v>
      </c>
      <c r="E28" s="66">
        <f>'TX-HPLC-FLSH'!M28</f>
        <v>-229653994</v>
      </c>
      <c r="F28" s="60">
        <f>'TX-HPLC-GL'!D28</f>
        <v>-12414868</v>
      </c>
      <c r="G28" s="38">
        <f>'TX-HPLC-GL'!E28</f>
        <v>-34580961.759999998</v>
      </c>
      <c r="H28" s="60">
        <f>F28-D28</f>
        <v>71822016</v>
      </c>
      <c r="I28" s="38">
        <f>G28-E28</f>
        <v>195073032.24000001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1794908</v>
      </c>
      <c r="E29" s="70">
        <f t="shared" si="4"/>
        <v>4850737</v>
      </c>
      <c r="F29" s="69">
        <f t="shared" si="4"/>
        <v>7426696</v>
      </c>
      <c r="G29" s="70">
        <f t="shared" si="4"/>
        <v>20922322.600000001</v>
      </c>
      <c r="H29" s="69">
        <f t="shared" si="4"/>
        <v>5631788</v>
      </c>
      <c r="I29" s="70">
        <f t="shared" si="4"/>
        <v>16071585.600000024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-249474</v>
      </c>
      <c r="G32" s="38">
        <f>'TX-HPLC-GL'!E32</f>
        <v>-633664.24</v>
      </c>
      <c r="H32" s="60">
        <f>F32-D32</f>
        <v>-249474</v>
      </c>
      <c r="I32" s="38">
        <f>G32-E32</f>
        <v>-633664.24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127457</v>
      </c>
      <c r="G34" s="38">
        <f>'TX-HPLC-GL'!E34</f>
        <v>323740.78000000003</v>
      </c>
      <c r="H34" s="60">
        <f t="shared" si="5"/>
        <v>127457</v>
      </c>
      <c r="I34" s="38">
        <f t="shared" si="5"/>
        <v>323740.78000000003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-122017</v>
      </c>
      <c r="G36" s="39">
        <f t="shared" si="6"/>
        <v>-309923.45999999996</v>
      </c>
      <c r="H36" s="61">
        <f t="shared" si="6"/>
        <v>-122017</v>
      </c>
      <c r="I36" s="39">
        <f t="shared" si="6"/>
        <v>-309923.45999999996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9915589</v>
      </c>
      <c r="E39" s="66">
        <f>'TX-HPLC-FLSH'!M39</f>
        <v>26282287</v>
      </c>
      <c r="F39" s="60">
        <f>'TX-HPLC-GL'!D39</f>
        <v>9497858</v>
      </c>
      <c r="G39" s="38">
        <f>'TX-HPLC-GL'!E39</f>
        <v>25005960.899999999</v>
      </c>
      <c r="H39" s="60">
        <f t="shared" ref="H39:I41" si="7">F39-D39</f>
        <v>-417731</v>
      </c>
      <c r="I39" s="38">
        <f t="shared" si="7"/>
        <v>-1276326.1000000015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-300337</v>
      </c>
      <c r="E40" s="66">
        <f>'TX-HPLC-FLSH'!M40</f>
        <v>-869476</v>
      </c>
      <c r="F40" s="60">
        <f>'TX-HPLC-GL'!D40</f>
        <v>0</v>
      </c>
      <c r="G40" s="38">
        <f>'TX-HPLC-GL'!E40</f>
        <v>0</v>
      </c>
      <c r="H40" s="60">
        <f t="shared" si="7"/>
        <v>300337</v>
      </c>
      <c r="I40" s="38">
        <f t="shared" si="7"/>
        <v>869476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-300337</v>
      </c>
      <c r="E42" s="70">
        <f t="shared" si="8"/>
        <v>-869476</v>
      </c>
      <c r="F42" s="69">
        <f t="shared" si="8"/>
        <v>0</v>
      </c>
      <c r="G42" s="70">
        <f t="shared" si="8"/>
        <v>0</v>
      </c>
      <c r="H42" s="69">
        <f t="shared" si="8"/>
        <v>300337</v>
      </c>
      <c r="I42" s="70">
        <f t="shared" si="8"/>
        <v>869476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9615252</v>
      </c>
      <c r="E43" s="39">
        <f t="shared" si="9"/>
        <v>25412811</v>
      </c>
      <c r="F43" s="61">
        <f t="shared" si="9"/>
        <v>9497858</v>
      </c>
      <c r="G43" s="39">
        <f t="shared" si="9"/>
        <v>25005960.899999999</v>
      </c>
      <c r="H43" s="61">
        <f t="shared" si="9"/>
        <v>-117394</v>
      </c>
      <c r="I43" s="39">
        <f t="shared" si="9"/>
        <v>-406850.10000000149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8730964</v>
      </c>
      <c r="E49" s="66">
        <f>'TX-HPLC-FLSH'!M49</f>
        <v>22179347.98577122</v>
      </c>
      <c r="F49" s="60">
        <f>'TX-HPLC-GL'!D49</f>
        <v>85472</v>
      </c>
      <c r="G49" s="38">
        <f>'TX-HPLC-GL'!E49</f>
        <v>217099.71999999997</v>
      </c>
      <c r="H49" s="60">
        <f>F49-D49</f>
        <v>-8645492</v>
      </c>
      <c r="I49" s="38">
        <f>G49-E49</f>
        <v>-21962248.265771221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-1700059</v>
      </c>
      <c r="F54" s="60">
        <f>'TX-HPLC-GL'!D54</f>
        <v>-315272</v>
      </c>
      <c r="G54" s="38">
        <f>'TX-HPLC-GL'!E54</f>
        <v>-1324433.2200000002</v>
      </c>
      <c r="H54" s="60">
        <f>F54-D54</f>
        <v>-315272</v>
      </c>
      <c r="I54" s="38">
        <f>G54-E54</f>
        <v>375625.7799999998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0</v>
      </c>
      <c r="F55" s="60">
        <f>'TX-HPLC-GL'!D55</f>
        <v>0</v>
      </c>
      <c r="G55" s="38">
        <f>'TX-HPLC-GL'!E55</f>
        <v>33504</v>
      </c>
      <c r="H55" s="60">
        <f>F55-D55</f>
        <v>0</v>
      </c>
      <c r="I55" s="38">
        <f>G55-E55</f>
        <v>33504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-1700059</v>
      </c>
      <c r="F56" s="61">
        <f t="shared" si="10"/>
        <v>-315272</v>
      </c>
      <c r="G56" s="39">
        <f t="shared" si="10"/>
        <v>-1290929.2200000002</v>
      </c>
      <c r="H56" s="61">
        <f t="shared" si="10"/>
        <v>-315272</v>
      </c>
      <c r="I56" s="39">
        <f t="shared" si="10"/>
        <v>409129.7799999998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50000</v>
      </c>
      <c r="H64" s="60">
        <f>F64-D64</f>
        <v>0</v>
      </c>
      <c r="I64" s="38">
        <f>G64-E64</f>
        <v>50000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0</v>
      </c>
      <c r="G65" s="38">
        <f>'TX-HPLC-GL'!E65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50000</v>
      </c>
      <c r="H66" s="61">
        <f t="shared" si="12"/>
        <v>0</v>
      </c>
      <c r="I66" s="39">
        <f t="shared" si="12"/>
        <v>50000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676602.45000000019</v>
      </c>
      <c r="H74" s="60">
        <f t="shared" ref="H74:I79" si="14">F74-D74</f>
        <v>0</v>
      </c>
      <c r="I74" s="38">
        <f t="shared" si="14"/>
        <v>676602.45000000019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0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-98300</v>
      </c>
      <c r="F77" s="60">
        <f>'TX-HPLC-GL'!D77</f>
        <v>0</v>
      </c>
      <c r="G77" s="38">
        <f>'TX-HPLC-GL'!E77</f>
        <v>-98300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993180.98577122018</v>
      </c>
      <c r="F82" s="109">
        <f>F16+F24+F29+F36+F43+F45+F47+F49</f>
        <v>0</v>
      </c>
      <c r="G82" s="110">
        <f>SUM(G72:G81)+G16+G24+G29+G36+G43+G45+G47+G49+G51+G56+G61+G66</f>
        <v>2765197.7700000028</v>
      </c>
      <c r="H82" s="109">
        <f>H16+H24+H29+H36+H43+H45+H47+H49</f>
        <v>0</v>
      </c>
      <c r="I82" s="110">
        <f>SUM(I72:I81)+I16+I24+I29+I36+I43+I45+I47+I49+I51+I56+I61+I66</f>
        <v>1772016.7842288003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'TX-HPLC-FLSH'!L86</f>
        <v>0</v>
      </c>
      <c r="E86" s="145">
        <f>'TX-HPLC-FLSH'!M86</f>
        <v>0</v>
      </c>
      <c r="F86" s="145">
        <f>'TX-HPLC-GL'!D86</f>
        <v>0</v>
      </c>
      <c r="G86" s="145">
        <f>'TX-HPLC-GL'!E86</f>
        <v>1288000.3</v>
      </c>
      <c r="H86" s="145">
        <f t="shared" ref="H86:I88" si="15">F86-D86</f>
        <v>0</v>
      </c>
      <c r="I86" s="145">
        <f t="shared" si="15"/>
        <v>1288000.3</v>
      </c>
    </row>
    <row r="87" spans="1:63" x14ac:dyDescent="0.2">
      <c r="A87" s="144"/>
      <c r="B87" s="3"/>
      <c r="C87" s="10" t="s">
        <v>71</v>
      </c>
      <c r="D87" s="146">
        <f>'TX-HPLC-FLSH'!L87</f>
        <v>0</v>
      </c>
      <c r="E87" s="146">
        <f>'TX-HPLC-FLSH'!M87</f>
        <v>0</v>
      </c>
      <c r="F87" s="146">
        <f>'TX-HPLC-GL'!D87</f>
        <v>0</v>
      </c>
      <c r="G87" s="146">
        <f>'TX-HPLC-GL'!E87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'TX-HPLC-FLSH'!L88</f>
        <v>0</v>
      </c>
      <c r="E88" s="147">
        <f>'TX-HPLC-FLSH'!M88</f>
        <v>0</v>
      </c>
      <c r="F88" s="147">
        <f>'TX-HPLC-GL'!D88</f>
        <v>0</v>
      </c>
      <c r="G88" s="147">
        <f>'TX-HPLC-GL'!E88</f>
        <v>-1455000</v>
      </c>
      <c r="H88" s="147">
        <f t="shared" si="15"/>
        <v>0</v>
      </c>
      <c r="I88" s="147">
        <f t="shared" si="15"/>
        <v>-1455000</v>
      </c>
    </row>
    <row r="89" spans="1:63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0</v>
      </c>
      <c r="F89" s="160">
        <f t="shared" si="16"/>
        <v>0</v>
      </c>
      <c r="G89" s="160">
        <f t="shared" si="16"/>
        <v>-166999.69999999995</v>
      </c>
      <c r="H89" s="160">
        <f t="shared" si="16"/>
        <v>0</v>
      </c>
      <c r="I89" s="160">
        <f t="shared" si="16"/>
        <v>-166999.69999999995</v>
      </c>
    </row>
    <row r="90" spans="1:63" x14ac:dyDescent="0.2">
      <c r="A90" s="162"/>
      <c r="B90" s="159"/>
      <c r="C90" s="127"/>
      <c r="D90" s="163"/>
      <c r="E90" s="163"/>
      <c r="F90" s="163"/>
      <c r="G90" s="163"/>
      <c r="H90" s="163"/>
      <c r="I90" s="163"/>
    </row>
    <row r="91" spans="1:63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993180.98577122018</v>
      </c>
      <c r="F91" s="160">
        <f t="shared" si="17"/>
        <v>0</v>
      </c>
      <c r="G91" s="160">
        <f t="shared" si="17"/>
        <v>2598198.0700000031</v>
      </c>
      <c r="H91" s="160">
        <f t="shared" si="17"/>
        <v>0</v>
      </c>
      <c r="I91" s="160">
        <f t="shared" si="17"/>
        <v>1605017.0842288004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31" activePane="bottomRight" state="frozen"/>
      <selection activeCell="D10" sqref="D10"/>
      <selection pane="topRight" activeCell="D10" sqref="D10"/>
      <selection pane="bottomLeft" activeCell="D10" sqref="D10"/>
      <selection pane="bottomRight" activeCell="G31" sqref="G3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58078007</v>
      </c>
      <c r="E11" s="66">
        <f>'TX-CON-FLSH'!M11</f>
        <v>149214913</v>
      </c>
      <c r="F11" s="60">
        <f>'TX-CON-GL '!D11</f>
        <v>58258621</v>
      </c>
      <c r="G11" s="38">
        <f>'TX-CON-GL '!E11</f>
        <v>155866574.90000004</v>
      </c>
      <c r="H11" s="60">
        <f>F11-D11</f>
        <v>180614</v>
      </c>
      <c r="I11" s="38">
        <f>G11-E11</f>
        <v>6651661.9000000358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-3474004.9400000004</v>
      </c>
      <c r="H12" s="60">
        <f>F12-D12</f>
        <v>0</v>
      </c>
      <c r="I12" s="38">
        <f>G12-E12</f>
        <v>-3474004.9400000004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784655</v>
      </c>
      <c r="E13" s="66">
        <f>'TX-CON-FLSH'!M13</f>
        <v>2093281</v>
      </c>
      <c r="F13" s="60">
        <f>'TX-CON-GL '!D13</f>
        <v>15365272</v>
      </c>
      <c r="G13" s="38">
        <f>'TX-CON-GL '!E13</f>
        <v>42696439</v>
      </c>
      <c r="H13" s="60">
        <f t="shared" ref="H13:I15" si="0">F13-D13</f>
        <v>14580617</v>
      </c>
      <c r="I13" s="38">
        <f t="shared" si="0"/>
        <v>40603158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-819535</v>
      </c>
      <c r="H15" s="60">
        <f t="shared" si="0"/>
        <v>0</v>
      </c>
      <c r="I15" s="38">
        <f t="shared" si="0"/>
        <v>-939535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58862662</v>
      </c>
      <c r="E16" s="39">
        <f t="shared" si="1"/>
        <v>151428194</v>
      </c>
      <c r="F16" s="61">
        <f t="shared" si="1"/>
        <v>73623893</v>
      </c>
      <c r="G16" s="39">
        <f t="shared" si="1"/>
        <v>194269473.96000004</v>
      </c>
      <c r="H16" s="61">
        <f t="shared" si="1"/>
        <v>14761231</v>
      </c>
      <c r="I16" s="39">
        <f t="shared" si="1"/>
        <v>42841279.960000038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-66478131</v>
      </c>
      <c r="E19" s="66">
        <f>'TX-CON-FLSH'!M19</f>
        <v>-167531871</v>
      </c>
      <c r="F19" s="60">
        <f>'TX-CON-GL '!D19</f>
        <v>-65823153</v>
      </c>
      <c r="G19" s="38">
        <f>'TX-CON-GL '!E19</f>
        <v>-168251408.23999998</v>
      </c>
      <c r="H19" s="60">
        <f>F19-D19</f>
        <v>654978</v>
      </c>
      <c r="I19" s="38">
        <f>G19-E19</f>
        <v>-719537.23999997973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871034.68000000017</v>
      </c>
      <c r="H20" s="60">
        <f>F20-D20</f>
        <v>0</v>
      </c>
      <c r="I20" s="38">
        <f>G20-E20</f>
        <v>871034.68000000017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-2623000</v>
      </c>
      <c r="E21" s="66">
        <f>'TX-CON-FLSH'!M21</f>
        <v>-7119636</v>
      </c>
      <c r="F21" s="60">
        <f>'TX-CON-GL '!D21</f>
        <v>-15476079</v>
      </c>
      <c r="G21" s="38">
        <f>'TX-CON-GL '!E21</f>
        <v>-43042838</v>
      </c>
      <c r="H21" s="60">
        <f t="shared" ref="H21:I23" si="2">F21-D21</f>
        <v>-12853079</v>
      </c>
      <c r="I21" s="38">
        <f t="shared" si="2"/>
        <v>-35923202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19293</v>
      </c>
      <c r="E23" s="66">
        <f>'TX-CON-FLSH'!M23</f>
        <v>52486</v>
      </c>
      <c r="F23" s="60">
        <f>'TX-CON-GL '!D23</f>
        <v>19392</v>
      </c>
      <c r="G23" s="38">
        <f>'TX-CON-GL '!E23</f>
        <v>49255.679999999993</v>
      </c>
      <c r="H23" s="60">
        <f t="shared" si="2"/>
        <v>99</v>
      </c>
      <c r="I23" s="38">
        <f t="shared" si="2"/>
        <v>-3230.320000000007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-69081838</v>
      </c>
      <c r="E24" s="39">
        <f t="shared" si="3"/>
        <v>-174599021</v>
      </c>
      <c r="F24" s="61">
        <f t="shared" si="3"/>
        <v>-81279840</v>
      </c>
      <c r="G24" s="39">
        <f t="shared" si="3"/>
        <v>-210373955.87999997</v>
      </c>
      <c r="H24" s="61">
        <f t="shared" si="3"/>
        <v>-12198002</v>
      </c>
      <c r="I24" s="39">
        <f t="shared" si="3"/>
        <v>-35774934.87999998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110343356</v>
      </c>
      <c r="E27" s="66">
        <f>'TX-CON-FLSH'!M27</f>
        <v>302310616</v>
      </c>
      <c r="F27" s="60">
        <f>'TX-CON-GL '!D27</f>
        <v>29650613</v>
      </c>
      <c r="G27" s="38">
        <f>'TX-CON-GL '!E27</f>
        <v>83010206.25</v>
      </c>
      <c r="H27" s="60">
        <f>F27-D27</f>
        <v>-80692743</v>
      </c>
      <c r="I27" s="38">
        <f>G27-E27</f>
        <v>-219300409.75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-109651946</v>
      </c>
      <c r="E28" s="66">
        <f>'TX-CON-FLSH'!M28</f>
        <v>-300514208</v>
      </c>
      <c r="F28" s="60">
        <f>'TX-CON-GL '!D28</f>
        <v>-31704450</v>
      </c>
      <c r="G28" s="38">
        <f>'TX-CON-GL '!E28</f>
        <v>-88616604.799999997</v>
      </c>
      <c r="H28" s="60">
        <f>F28-D28</f>
        <v>77947496</v>
      </c>
      <c r="I28" s="38">
        <f>G28-E28</f>
        <v>211897603.19999999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691410</v>
      </c>
      <c r="E29" s="70">
        <f t="shared" si="4"/>
        <v>1796408</v>
      </c>
      <c r="F29" s="69">
        <f t="shared" si="4"/>
        <v>-2053837</v>
      </c>
      <c r="G29" s="70">
        <f t="shared" si="4"/>
        <v>-5606398.549999997</v>
      </c>
      <c r="H29" s="69">
        <f t="shared" si="4"/>
        <v>-2745247</v>
      </c>
      <c r="I29" s="70">
        <f t="shared" si="4"/>
        <v>-7402806.5500000119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-253128</v>
      </c>
      <c r="G32" s="38">
        <f>'TX-CON-GL '!E32</f>
        <v>-642945.39999999991</v>
      </c>
      <c r="H32" s="60">
        <f>F32-D32</f>
        <v>-253128</v>
      </c>
      <c r="I32" s="38">
        <f>G32-E32</f>
        <v>-642945.39999999991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127457</v>
      </c>
      <c r="G34" s="38">
        <f>'TX-CON-GL '!E34</f>
        <v>323740.78000000003</v>
      </c>
      <c r="H34" s="60">
        <f t="shared" si="5"/>
        <v>127457</v>
      </c>
      <c r="I34" s="38">
        <f t="shared" si="5"/>
        <v>323740.78000000003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-125671</v>
      </c>
      <c r="G36" s="39">
        <f t="shared" si="6"/>
        <v>-319204.61999999988</v>
      </c>
      <c r="H36" s="61">
        <f t="shared" si="6"/>
        <v>-125671</v>
      </c>
      <c r="I36" s="39">
        <f t="shared" si="6"/>
        <v>-319204.61999999988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9915589</v>
      </c>
      <c r="E39" s="66">
        <f>'TX-CON-FLSH'!M39</f>
        <v>26282287</v>
      </c>
      <c r="F39" s="60">
        <f>'TX-CON-GL '!D39</f>
        <v>9669411</v>
      </c>
      <c r="G39" s="38">
        <f>'TX-CON-GL '!E39</f>
        <v>25441705.52</v>
      </c>
      <c r="H39" s="60">
        <f t="shared" ref="H39:I41" si="7">F39-D39</f>
        <v>-246178</v>
      </c>
      <c r="I39" s="38">
        <f t="shared" si="7"/>
        <v>-840581.48000000045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-531569</v>
      </c>
      <c r="E40" s="66">
        <f>'TX-CON-FLSH'!M40</f>
        <v>-1492851</v>
      </c>
      <c r="F40" s="60">
        <f>'TX-CON-GL '!D40</f>
        <v>-231242</v>
      </c>
      <c r="G40" s="38">
        <f>'TX-CON-GL '!E40</f>
        <v>-546846.22</v>
      </c>
      <c r="H40" s="60">
        <f t="shared" si="7"/>
        <v>300327</v>
      </c>
      <c r="I40" s="38">
        <f t="shared" si="7"/>
        <v>946004.78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-531569</v>
      </c>
      <c r="E42" s="70">
        <f t="shared" si="8"/>
        <v>-1492851</v>
      </c>
      <c r="F42" s="69">
        <f t="shared" si="8"/>
        <v>-231242</v>
      </c>
      <c r="G42" s="70">
        <f t="shared" si="8"/>
        <v>-546846.22</v>
      </c>
      <c r="H42" s="69">
        <f t="shared" si="8"/>
        <v>300327</v>
      </c>
      <c r="I42" s="70">
        <f t="shared" si="8"/>
        <v>946004.78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9384020</v>
      </c>
      <c r="E43" s="39">
        <f t="shared" si="9"/>
        <v>24789436</v>
      </c>
      <c r="F43" s="61">
        <f t="shared" si="9"/>
        <v>9438169</v>
      </c>
      <c r="G43" s="39">
        <f t="shared" si="9"/>
        <v>24894859.300000001</v>
      </c>
      <c r="H43" s="61">
        <f t="shared" si="9"/>
        <v>54149</v>
      </c>
      <c r="I43" s="39">
        <f t="shared" si="9"/>
        <v>105423.29999999958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-0.40000000000145519</v>
      </c>
      <c r="H47" s="60">
        <f>F47-D47</f>
        <v>0</v>
      </c>
      <c r="I47" s="38">
        <f>G47-E47</f>
        <v>-0.40000000000145519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143746</v>
      </c>
      <c r="E49" s="66">
        <f>'TX-CON-FLSH'!M49</f>
        <v>365159.28316308185</v>
      </c>
      <c r="F49" s="60">
        <f>'TX-CON-GL '!D49</f>
        <v>397286</v>
      </c>
      <c r="G49" s="38">
        <f>'TX-CON-GL '!E49</f>
        <v>1009107.2799999999</v>
      </c>
      <c r="H49" s="60">
        <f>F49-D49</f>
        <v>253540</v>
      </c>
      <c r="I49" s="38">
        <f>G49-E49</f>
        <v>643947.99683691806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-19392</v>
      </c>
      <c r="G51" s="38">
        <f>'TX-CON-GL '!E51</f>
        <v>-49255.679999999993</v>
      </c>
      <c r="H51" s="60">
        <f>F51-D51</f>
        <v>-19392</v>
      </c>
      <c r="I51" s="38">
        <f>G51-E51</f>
        <v>-49255.679999999993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-2251456</v>
      </c>
      <c r="F54" s="60">
        <f>'TX-CON-GL '!D54</f>
        <v>-18943055</v>
      </c>
      <c r="G54" s="38">
        <f>'TX-CON-GL '!E54</f>
        <v>-1666047.4699999997</v>
      </c>
      <c r="H54" s="60">
        <f>F54-D54</f>
        <v>-18943055</v>
      </c>
      <c r="I54" s="38">
        <f>G54-E54</f>
        <v>585408.53000000026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0</v>
      </c>
      <c r="F55" s="60">
        <f>'TX-CON-GL '!D55</f>
        <v>-662</v>
      </c>
      <c r="G55" s="38">
        <f>'TX-CON-GL '!E55</f>
        <v>-140806.09</v>
      </c>
      <c r="H55" s="60">
        <f>F55-D55</f>
        <v>-662</v>
      </c>
      <c r="I55" s="38">
        <f>G55-E55</f>
        <v>-140806.09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-2251456</v>
      </c>
      <c r="F56" s="61">
        <f t="shared" si="10"/>
        <v>-18943717</v>
      </c>
      <c r="G56" s="39">
        <f t="shared" si="10"/>
        <v>-1806853.5599999998</v>
      </c>
      <c r="H56" s="61">
        <f t="shared" si="10"/>
        <v>-18943717</v>
      </c>
      <c r="I56" s="39">
        <f t="shared" si="10"/>
        <v>444602.44000000029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0</v>
      </c>
      <c r="G64" s="38">
        <f>'TX-CON-GL '!E64</f>
        <v>49452.31</v>
      </c>
      <c r="H64" s="60">
        <f>F64-D64</f>
        <v>0</v>
      </c>
      <c r="I64" s="38">
        <f>G64-E64</f>
        <v>49452.31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49452.31</v>
      </c>
      <c r="H66" s="61">
        <f t="shared" si="12"/>
        <v>0</v>
      </c>
      <c r="I66" s="39">
        <f t="shared" si="12"/>
        <v>49452.31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-8691498.1899999995</v>
      </c>
      <c r="F70" s="60">
        <f>'TX-CON-GL '!D70</f>
        <v>0</v>
      </c>
      <c r="G70" s="38">
        <f>'TX-CON-GL '!E70</f>
        <v>-8691498.1899999995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7489615</v>
      </c>
      <c r="F71" s="60">
        <f>'TX-CON-GL '!D71</f>
        <v>0</v>
      </c>
      <c r="G71" s="38">
        <f>'TX-CON-GL '!E71</f>
        <v>7489614.6200000001</v>
      </c>
      <c r="H71" s="60">
        <f>F71-D71</f>
        <v>0</v>
      </c>
      <c r="I71" s="38">
        <f>G71-E71</f>
        <v>-0.37999999988824129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-1201883.1899999995</v>
      </c>
      <c r="F72" s="69">
        <f t="shared" si="13"/>
        <v>0</v>
      </c>
      <c r="G72" s="70">
        <f t="shared" si="13"/>
        <v>-1201883.5699999994</v>
      </c>
      <c r="H72" s="69">
        <f t="shared" si="13"/>
        <v>0</v>
      </c>
      <c r="I72" s="70">
        <f t="shared" si="13"/>
        <v>-0.37999999988824129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1296213.95</v>
      </c>
      <c r="F74" s="60">
        <f>'TX-CON-GL '!D74</f>
        <v>0</v>
      </c>
      <c r="G74" s="38">
        <f>'TX-CON-GL '!E74</f>
        <v>613133.79999999981</v>
      </c>
      <c r="H74" s="60">
        <f t="shared" ref="H74:I79" si="14">F74-D74</f>
        <v>0</v>
      </c>
      <c r="I74" s="38">
        <f t="shared" si="14"/>
        <v>-683080.15000000014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2584</v>
      </c>
      <c r="F75" s="60">
        <f>'TX-CON-GL '!D75</f>
        <v>0</v>
      </c>
      <c r="G75" s="38">
        <f>'TX-CON-GL '!E75</f>
        <v>2600</v>
      </c>
      <c r="H75" s="60">
        <f t="shared" si="14"/>
        <v>0</v>
      </c>
      <c r="I75" s="38">
        <f t="shared" si="14"/>
        <v>16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-1075</v>
      </c>
      <c r="F76" s="60">
        <f>'TX-CON-GL '!D76</f>
        <v>0</v>
      </c>
      <c r="G76" s="38">
        <f>'TX-CON-GL '!E76</f>
        <v>-2726.01</v>
      </c>
      <c r="H76" s="60">
        <f t="shared" si="14"/>
        <v>0</v>
      </c>
      <c r="I76" s="38">
        <f t="shared" si="14"/>
        <v>-1651.0100000000002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-98300</v>
      </c>
      <c r="F77" s="60">
        <f>'TX-CON-GL '!D77</f>
        <v>0</v>
      </c>
      <c r="G77" s="38">
        <f>'TX-CON-GL '!E77</f>
        <v>-98300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102711</v>
      </c>
      <c r="F81" s="60">
        <f>'TX-CON-GL '!D81</f>
        <v>0</v>
      </c>
      <c r="G81" s="38">
        <f>'TX-CON-GL '!E81</f>
        <v>0</v>
      </c>
      <c r="H81" s="60">
        <f>F81-D81</f>
        <v>0</v>
      </c>
      <c r="I81" s="38">
        <f>G81-E81</f>
        <v>-102711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1628971.0431630723</v>
      </c>
      <c r="F82" s="109">
        <f>F16+F24+F29+F36+F43+F45+F47+F49</f>
        <v>0</v>
      </c>
      <c r="G82" s="110">
        <f>SUM(G72:G81)+G16+G24+G29+G36+G43+G45+G47+G49+G51+G56+G61+G66</f>
        <v>1380048.3800000742</v>
      </c>
      <c r="H82" s="109">
        <f>H16+H24+H29+H36+H43+H45+H47+H49</f>
        <v>0</v>
      </c>
      <c r="I82" s="110">
        <f>SUM(I72:I81)+I16+I24+I29+I36+I43+I45+I47+I49+I51+I56+I61+I66</f>
        <v>-248922.66316303512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'TX-CON-FLSH'!L86</f>
        <v>0</v>
      </c>
      <c r="E86" s="145">
        <f>'TX-CON-FLSH'!M86</f>
        <v>-166392</v>
      </c>
      <c r="F86" s="145">
        <f>'TX-CON-GL '!D86</f>
        <v>0</v>
      </c>
      <c r="G86" s="145">
        <f>'TX-CON-GL '!E86</f>
        <v>1697579.3</v>
      </c>
      <c r="H86" s="145">
        <f t="shared" ref="H86:I88" si="15">F86-D86</f>
        <v>0</v>
      </c>
      <c r="I86" s="145">
        <f t="shared" si="15"/>
        <v>1863971.3</v>
      </c>
    </row>
    <row r="87" spans="1:63" x14ac:dyDescent="0.2">
      <c r="A87" s="144"/>
      <c r="B87" s="3"/>
      <c r="C87" s="10" t="s">
        <v>71</v>
      </c>
      <c r="D87" s="146">
        <f>'TX-CON-FLSH'!L87</f>
        <v>0</v>
      </c>
      <c r="E87" s="146">
        <f>'TX-CON-FLSH'!M87</f>
        <v>0</v>
      </c>
      <c r="F87" s="146">
        <f>'TX-CON-GL '!D87</f>
        <v>0</v>
      </c>
      <c r="G87" s="146">
        <f>'TX-CON-GL 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'TX-CON-FLSH'!L88</f>
        <v>0</v>
      </c>
      <c r="E88" s="147">
        <f>'TX-CON-FLSH'!M88</f>
        <v>0</v>
      </c>
      <c r="F88" s="147">
        <f>'TX-CON-GL '!D88</f>
        <v>0</v>
      </c>
      <c r="G88" s="147">
        <f>'TX-CON-GL '!E88</f>
        <v>-1455000</v>
      </c>
      <c r="H88" s="147">
        <f t="shared" si="15"/>
        <v>0</v>
      </c>
      <c r="I88" s="147">
        <f t="shared" si="15"/>
        <v>-1455000</v>
      </c>
    </row>
    <row r="89" spans="1:63" ht="15" x14ac:dyDescent="0.2">
      <c r="A89" s="151"/>
      <c r="B89" s="152"/>
      <c r="C89" s="157" t="s">
        <v>169</v>
      </c>
      <c r="D89" s="155">
        <f t="shared" ref="D89:I89" si="16">SUM(D86:D88)</f>
        <v>0</v>
      </c>
      <c r="E89" s="155">
        <f t="shared" si="16"/>
        <v>-166392</v>
      </c>
      <c r="F89" s="155">
        <f t="shared" si="16"/>
        <v>0</v>
      </c>
      <c r="G89" s="155">
        <f t="shared" si="16"/>
        <v>242579.30000000005</v>
      </c>
      <c r="H89" s="155">
        <f t="shared" si="16"/>
        <v>0</v>
      </c>
      <c r="I89" s="155">
        <f t="shared" si="16"/>
        <v>408971.30000000005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51"/>
      <c r="B91" s="152"/>
      <c r="C91" s="157" t="s">
        <v>172</v>
      </c>
      <c r="D91" s="155">
        <f t="shared" ref="D91:I91" si="17">+D82+D89</f>
        <v>0</v>
      </c>
      <c r="E91" s="155">
        <f t="shared" si="17"/>
        <v>1462579.0431630723</v>
      </c>
      <c r="F91" s="155">
        <f t="shared" si="17"/>
        <v>0</v>
      </c>
      <c r="G91" s="155">
        <f t="shared" si="17"/>
        <v>1622627.6800000742</v>
      </c>
      <c r="H91" s="155">
        <f t="shared" si="17"/>
        <v>0</v>
      </c>
      <c r="I91" s="155">
        <f t="shared" si="17"/>
        <v>160048.63683696493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41743983</v>
      </c>
      <c r="E11" s="66">
        <f>'WE-FLSH'!M11</f>
        <v>106899568</v>
      </c>
      <c r="F11" s="60">
        <f>'WE-GL '!D11</f>
        <v>41744084</v>
      </c>
      <c r="G11" s="38">
        <f>'WE-GL '!E11</f>
        <v>102746836.28</v>
      </c>
      <c r="H11" s="60">
        <f>F11-D11</f>
        <v>101</v>
      </c>
      <c r="I11" s="38">
        <f>G11-E11</f>
        <v>-4152731.7199999988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3812623.58</v>
      </c>
      <c r="H12" s="60">
        <f>F12-D12</f>
        <v>0</v>
      </c>
      <c r="I12" s="38">
        <f>G12-E12</f>
        <v>3812623.58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12749483</v>
      </c>
      <c r="E13" s="66">
        <f>'WE-FLSH'!M13</f>
        <v>35048944</v>
      </c>
      <c r="F13" s="60">
        <f>'WE-GL '!D13</f>
        <v>12749483</v>
      </c>
      <c r="G13" s="38">
        <f>'WE-GL '!E13</f>
        <v>35048944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1508857.12</v>
      </c>
      <c r="H15" s="60">
        <f t="shared" si="0"/>
        <v>0</v>
      </c>
      <c r="I15" s="38">
        <f t="shared" si="0"/>
        <v>1508857.12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54493466</v>
      </c>
      <c r="E16" s="39">
        <f t="shared" si="1"/>
        <v>141948512</v>
      </c>
      <c r="F16" s="61">
        <f t="shared" si="1"/>
        <v>54493567</v>
      </c>
      <c r="G16" s="39">
        <f t="shared" si="1"/>
        <v>143117260.98000002</v>
      </c>
      <c r="H16" s="61">
        <f t="shared" si="1"/>
        <v>101</v>
      </c>
      <c r="I16" s="39">
        <f t="shared" si="1"/>
        <v>1168748.9800000014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-44689424</v>
      </c>
      <c r="E19" s="66">
        <f>'WE-FLSH'!M19</f>
        <v>-113603600</v>
      </c>
      <c r="F19" s="60">
        <f>'WE-GL '!D19</f>
        <v>-44701745</v>
      </c>
      <c r="G19" s="38">
        <f>'WE-GL '!E19</f>
        <v>-113389389.40000001</v>
      </c>
      <c r="H19" s="60">
        <f>F19-D19</f>
        <v>-12321</v>
      </c>
      <c r="I19" s="38">
        <f>G19-E19</f>
        <v>214210.59999999404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73949.580000000075</v>
      </c>
      <c r="H20" s="60">
        <f>F20-D20</f>
        <v>0</v>
      </c>
      <c r="I20" s="38">
        <f>G20-E20</f>
        <v>73949.580000000075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-12749483</v>
      </c>
      <c r="E21" s="66">
        <f>'WE-FLSH'!M21</f>
        <v>-35048344</v>
      </c>
      <c r="F21" s="60">
        <f>'WE-GL '!D21</f>
        <v>-12749483</v>
      </c>
      <c r="G21" s="38">
        <f>'WE-GL '!E21</f>
        <v>-35048344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235209</v>
      </c>
      <c r="E23" s="66">
        <f>'WE-FLSH'!M23</f>
        <v>627761</v>
      </c>
      <c r="F23" s="60">
        <f>'WE-GL '!D23</f>
        <v>336838</v>
      </c>
      <c r="G23" s="38">
        <f>'WE-GL '!E23</f>
        <v>815821.63599999994</v>
      </c>
      <c r="H23" s="60">
        <f t="shared" si="2"/>
        <v>101629</v>
      </c>
      <c r="I23" s="38">
        <f t="shared" si="2"/>
        <v>188060.63599999994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-57203698</v>
      </c>
      <c r="E24" s="39">
        <f t="shared" si="3"/>
        <v>-148024183</v>
      </c>
      <c r="F24" s="61">
        <f t="shared" si="3"/>
        <v>-57114390</v>
      </c>
      <c r="G24" s="39">
        <f t="shared" si="3"/>
        <v>-147547962.18399999</v>
      </c>
      <c r="H24" s="61">
        <f t="shared" si="3"/>
        <v>89308</v>
      </c>
      <c r="I24" s="39">
        <f t="shared" si="3"/>
        <v>476220.81599999405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1205247</v>
      </c>
      <c r="E27" s="66">
        <f>'WE-FLSH'!M27</f>
        <v>3264184</v>
      </c>
      <c r="F27" s="60">
        <f>'WE-GL '!D27</f>
        <v>1205247</v>
      </c>
      <c r="G27" s="38">
        <f>'WE-GL '!E27</f>
        <v>3264180.5</v>
      </c>
      <c r="H27" s="60">
        <f>F27-D27</f>
        <v>0</v>
      </c>
      <c r="I27" s="38">
        <f>G27-E27</f>
        <v>-3.5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-60000</v>
      </c>
      <c r="E28" s="66">
        <f>'WE-FLSH'!M28</f>
        <v>-157200</v>
      </c>
      <c r="F28" s="60">
        <f>'WE-GL '!D28</f>
        <v>-60000</v>
      </c>
      <c r="G28" s="38">
        <f>'WE-GL '!E28</f>
        <v>-157200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1145247</v>
      </c>
      <c r="E29" s="70">
        <f t="shared" si="4"/>
        <v>3106984</v>
      </c>
      <c r="F29" s="69">
        <f t="shared" si="4"/>
        <v>1145247</v>
      </c>
      <c r="G29" s="70">
        <f t="shared" si="4"/>
        <v>3106980.5</v>
      </c>
      <c r="H29" s="69">
        <f t="shared" si="4"/>
        <v>0</v>
      </c>
      <c r="I29" s="70">
        <f t="shared" si="4"/>
        <v>-3.5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2541</v>
      </c>
      <c r="E32" s="66">
        <f>'WE-FLSH'!M32</f>
        <v>7230</v>
      </c>
      <c r="F32" s="60">
        <f>'WE-GL '!D32</f>
        <v>-66458</v>
      </c>
      <c r="G32" s="38">
        <f>'WE-GL '!E32</f>
        <v>-160961.27599999998</v>
      </c>
      <c r="H32" s="60">
        <f>F32-D32</f>
        <v>-68999</v>
      </c>
      <c r="I32" s="38">
        <f>G32-E32</f>
        <v>-168191.27599999998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-14110</v>
      </c>
      <c r="G33" s="38">
        <f>'WE-GL '!E33</f>
        <v>-45843.380000000005</v>
      </c>
      <c r="H33" s="60">
        <f t="shared" ref="H33:I35" si="5">F33-D33</f>
        <v>-14110</v>
      </c>
      <c r="I33" s="38">
        <f t="shared" si="5"/>
        <v>-45843.380000000005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1175</v>
      </c>
      <c r="G34" s="38">
        <f>'WE-GL '!E34</f>
        <v>3038.55</v>
      </c>
      <c r="H34" s="60">
        <f t="shared" si="5"/>
        <v>1175</v>
      </c>
      <c r="I34" s="38">
        <f t="shared" si="5"/>
        <v>3038.55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1794642</v>
      </c>
      <c r="E35" s="66">
        <f>'WE-FLSH'!M35</f>
        <v>4805939</v>
      </c>
      <c r="F35" s="60">
        <f>'WE-GL '!D35</f>
        <v>1756423</v>
      </c>
      <c r="G35" s="38">
        <f>'WE-GL '!E35</f>
        <v>4830476.8499999996</v>
      </c>
      <c r="H35" s="60">
        <f t="shared" si="5"/>
        <v>-38219</v>
      </c>
      <c r="I35" s="38">
        <f t="shared" si="5"/>
        <v>24537.849999999627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1797183</v>
      </c>
      <c r="E36" s="39">
        <f t="shared" si="6"/>
        <v>4813169</v>
      </c>
      <c r="F36" s="61">
        <f t="shared" si="6"/>
        <v>1677030</v>
      </c>
      <c r="G36" s="39">
        <f t="shared" si="6"/>
        <v>4626710.7439999999</v>
      </c>
      <c r="H36" s="61">
        <f t="shared" si="6"/>
        <v>-120153</v>
      </c>
      <c r="I36" s="39">
        <f t="shared" si="6"/>
        <v>-186458.25600000037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5456</v>
      </c>
      <c r="E39" s="66">
        <f>'WE-FLSH'!M39</f>
        <v>14102</v>
      </c>
      <c r="F39" s="60">
        <f>'WE-GL '!D39</f>
        <v>41553</v>
      </c>
      <c r="G39" s="38">
        <f>'WE-GL '!E39</f>
        <v>101056.21000000041</v>
      </c>
      <c r="H39" s="60">
        <f t="shared" ref="H39:I41" si="7">F39-D39</f>
        <v>36097</v>
      </c>
      <c r="I39" s="38">
        <f t="shared" si="7"/>
        <v>86954.210000000414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-82959</v>
      </c>
      <c r="E40" s="66">
        <f>'WE-FLSH'!M40</f>
        <v>-206053</v>
      </c>
      <c r="F40" s="60">
        <f>'WE-GL '!D40</f>
        <v>-77546</v>
      </c>
      <c r="G40" s="38">
        <f>'WE-GL '!E40</f>
        <v>-188375.77</v>
      </c>
      <c r="H40" s="60">
        <f t="shared" si="7"/>
        <v>5413</v>
      </c>
      <c r="I40" s="38">
        <f t="shared" si="7"/>
        <v>17677.23000000001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-82959</v>
      </c>
      <c r="E42" s="39">
        <f t="shared" si="8"/>
        <v>-206053</v>
      </c>
      <c r="F42" s="61">
        <f t="shared" si="8"/>
        <v>-77546</v>
      </c>
      <c r="G42" s="39">
        <f t="shared" si="8"/>
        <v>-188375.77</v>
      </c>
      <c r="H42" s="61">
        <f t="shared" si="8"/>
        <v>5413</v>
      </c>
      <c r="I42" s="39">
        <f t="shared" si="8"/>
        <v>17677.23000000001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-77503</v>
      </c>
      <c r="E43" s="39">
        <f t="shared" si="9"/>
        <v>-191951</v>
      </c>
      <c r="F43" s="61">
        <f t="shared" si="9"/>
        <v>-35993</v>
      </c>
      <c r="G43" s="39">
        <f t="shared" si="9"/>
        <v>-87319.559999999576</v>
      </c>
      <c r="H43" s="61">
        <f t="shared" si="9"/>
        <v>41510</v>
      </c>
      <c r="I43" s="39">
        <f t="shared" si="9"/>
        <v>104631.44000000042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-154695</v>
      </c>
      <c r="E49" s="66">
        <f>'WE-FLSH'!M49</f>
        <v>-374599.213486664</v>
      </c>
      <c r="F49" s="60">
        <f>'WE-GL '!D49</f>
        <v>-165461</v>
      </c>
      <c r="G49" s="38">
        <f>'WE-GL '!E49</f>
        <v>-400746.54600000003</v>
      </c>
      <c r="H49" s="60">
        <f>F49-D49</f>
        <v>-10766</v>
      </c>
      <c r="I49" s="38">
        <f>G49-E49</f>
        <v>-26147.332513336034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-235209</v>
      </c>
      <c r="E51" s="66">
        <f>'WE-FLSH'!M51</f>
        <v>-627761</v>
      </c>
      <c r="F51" s="60">
        <f>'WE-GL '!D51</f>
        <v>-336838</v>
      </c>
      <c r="G51" s="38">
        <f>'WE-GL '!E51</f>
        <v>-815821.63599999994</v>
      </c>
      <c r="H51" s="60">
        <f>F51-D51</f>
        <v>-101629</v>
      </c>
      <c r="I51" s="38">
        <f>G51-E51</f>
        <v>-188060.63599999994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-155544</v>
      </c>
      <c r="F54" s="60">
        <f>'WE-GL '!D54</f>
        <v>-20889405</v>
      </c>
      <c r="G54" s="38">
        <f>'WE-GL '!E54</f>
        <v>-203271.99999999997</v>
      </c>
      <c r="H54" s="60">
        <f>F54-D54</f>
        <v>-20889405</v>
      </c>
      <c r="I54" s="38">
        <f>G54-E54</f>
        <v>-47727.999999999971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-871836.89</v>
      </c>
      <c r="F55" s="60">
        <f>'WE-GL '!D55</f>
        <v>0</v>
      </c>
      <c r="G55" s="38">
        <f>'WE-GL '!E55</f>
        <v>-2313105.7199999997</v>
      </c>
      <c r="H55" s="60">
        <f>F55-D55</f>
        <v>0</v>
      </c>
      <c r="I55" s="38">
        <f>G55-E55</f>
        <v>-1441268.8299999996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-1027380.89</v>
      </c>
      <c r="F56" s="61">
        <f t="shared" si="10"/>
        <v>-20889405</v>
      </c>
      <c r="G56" s="39">
        <f t="shared" si="10"/>
        <v>-2516377.7199999997</v>
      </c>
      <c r="H56" s="61">
        <f t="shared" si="10"/>
        <v>-20889405</v>
      </c>
      <c r="I56" s="39">
        <f t="shared" si="10"/>
        <v>-1488996.8299999996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4676254</v>
      </c>
      <c r="F70" s="60">
        <f>'WE-GL '!D70</f>
        <v>0</v>
      </c>
      <c r="G70" s="38">
        <f>'WE-GL '!E70</f>
        <v>4676254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-2516504</v>
      </c>
      <c r="F71" s="60">
        <f>'WE-GL '!D71</f>
        <v>0</v>
      </c>
      <c r="G71" s="38">
        <f>'WE-GL '!E71</f>
        <v>-2516504.2799999998</v>
      </c>
      <c r="H71" s="60">
        <f>F71-D71</f>
        <v>0</v>
      </c>
      <c r="I71" s="38">
        <f>G71-E71</f>
        <v>-0.27999999979510903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2159750</v>
      </c>
      <c r="F72" s="61">
        <f t="shared" si="13"/>
        <v>0</v>
      </c>
      <c r="G72" s="39">
        <f t="shared" si="13"/>
        <v>2159749.7200000002</v>
      </c>
      <c r="H72" s="61">
        <f t="shared" si="13"/>
        <v>0</v>
      </c>
      <c r="I72" s="39">
        <f t="shared" si="13"/>
        <v>-0.27999999979510903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5301495</v>
      </c>
      <c r="F74" s="60">
        <f>'WE-GL '!D74</f>
        <v>0</v>
      </c>
      <c r="G74" s="38">
        <f>'WE-GL '!E74</f>
        <v>5936074.4400000004</v>
      </c>
      <c r="H74" s="60">
        <f t="shared" ref="H74:I79" si="14">F74-D74</f>
        <v>0</v>
      </c>
      <c r="I74" s="38">
        <f t="shared" si="14"/>
        <v>634579.44000000041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0</v>
      </c>
      <c r="F75" s="60">
        <f>'WE-GL '!D75</f>
        <v>0</v>
      </c>
      <c r="G75" s="38">
        <f>'WE-GL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-26990</v>
      </c>
      <c r="F76" s="60">
        <f>'WE-GL '!D76</f>
        <v>0</v>
      </c>
      <c r="G76" s="38">
        <f>'WE-GL '!E76</f>
        <v>-26989.880000000005</v>
      </c>
      <c r="H76" s="60">
        <f t="shared" si="14"/>
        <v>0</v>
      </c>
      <c r="I76" s="38">
        <f t="shared" si="14"/>
        <v>0.11999999999534339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-3275387</v>
      </c>
      <c r="F81" s="60">
        <f>'WE-GL '!D81</f>
        <v>0</v>
      </c>
      <c r="G81" s="38">
        <f>'WE-GL '!E81</f>
        <v>-1675.1400000000003</v>
      </c>
      <c r="H81" s="60">
        <f>F81-D81</f>
        <v>0</v>
      </c>
      <c r="I81" s="38">
        <f>G81-E81</f>
        <v>3273711.86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3781657.8965133359</v>
      </c>
      <c r="F82" s="109">
        <f>F16+F24+F29+F36+F43+F45+F47+F49</f>
        <v>0</v>
      </c>
      <c r="G82" s="110">
        <f>SUM(G72:G81)+G16+G24+G29+G36+G43+G45+G47+G49+G51+G56+G61+G66</f>
        <v>7549883.7180000199</v>
      </c>
      <c r="H82" s="109">
        <f>H16+H24+H29+H36+H43+H45+H47+H49</f>
        <v>0</v>
      </c>
      <c r="I82" s="110">
        <f>SUM(I72:I81)+I16+I24+I29+I36+I43+I45+I47+I49+I51+I56+I61+I66</f>
        <v>3768225.8214866607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H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A38" sqref="A38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6.140625" style="171" bestFit="1" customWidth="1"/>
    <col min="6" max="10" width="15" customWidth="1"/>
    <col min="11" max="11" width="16.140625" bestFit="1" customWidth="1"/>
    <col min="12" max="33" width="15" customWidth="1"/>
  </cols>
  <sheetData>
    <row r="1" spans="1:33" x14ac:dyDescent="0.2">
      <c r="A1" s="46" t="s">
        <v>80</v>
      </c>
      <c r="B1" s="46"/>
      <c r="C1" s="1"/>
      <c r="D1" s="13"/>
      <c r="E1" s="16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x14ac:dyDescent="0.2">
      <c r="A2" s="47" t="s">
        <v>84</v>
      </c>
      <c r="B2" s="46"/>
      <c r="C2" s="1"/>
      <c r="D2" s="13"/>
      <c r="E2" s="16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x14ac:dyDescent="0.2">
      <c r="A3" s="1" t="s">
        <v>6</v>
      </c>
      <c r="B3" s="50"/>
      <c r="C3" s="50"/>
      <c r="D3" s="50"/>
      <c r="E3" s="17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1" t="s">
        <v>7</v>
      </c>
      <c r="B4" s="47"/>
      <c r="C4" s="5"/>
      <c r="D4" s="13"/>
      <c r="E4" s="16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x14ac:dyDescent="0.2">
      <c r="A5" s="48" t="str">
        <f>Check!A5</f>
        <v>PRODUCTION MONTH: 0003</v>
      </c>
      <c r="B5" s="48"/>
      <c r="C5" s="5"/>
      <c r="D5" s="13"/>
      <c r="E5" s="16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33" x14ac:dyDescent="0.2">
      <c r="A6" s="4"/>
      <c r="B6" s="5"/>
      <c r="C6" s="5"/>
      <c r="D6" s="13"/>
      <c r="E6" s="16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24" t="s">
        <v>82</v>
      </c>
      <c r="E8" s="172"/>
      <c r="F8" s="26" t="s">
        <v>13</v>
      </c>
      <c r="G8" s="27"/>
      <c r="H8" s="26" t="s">
        <v>189</v>
      </c>
      <c r="I8" s="27"/>
      <c r="J8" s="26" t="s">
        <v>14</v>
      </c>
      <c r="K8" s="27"/>
      <c r="L8" s="26" t="s">
        <v>15</v>
      </c>
      <c r="M8" s="27"/>
      <c r="N8" s="26" t="s">
        <v>83</v>
      </c>
      <c r="O8" s="27"/>
      <c r="P8" s="26" t="s">
        <v>17</v>
      </c>
      <c r="Q8" s="27"/>
      <c r="R8" s="26" t="s">
        <v>199</v>
      </c>
      <c r="S8" s="27"/>
      <c r="T8" s="26" t="s">
        <v>182</v>
      </c>
      <c r="U8" s="27"/>
      <c r="V8" s="26" t="s">
        <v>16</v>
      </c>
      <c r="W8" s="27"/>
      <c r="X8" s="26" t="s">
        <v>183</v>
      </c>
      <c r="Y8" s="27"/>
      <c r="Z8" s="26" t="s">
        <v>18</v>
      </c>
      <c r="AA8" s="27"/>
      <c r="AB8" s="26" t="s">
        <v>158</v>
      </c>
      <c r="AC8" s="27"/>
      <c r="AD8" s="26" t="s">
        <v>195</v>
      </c>
      <c r="AE8" s="27"/>
      <c r="AF8" s="26" t="s">
        <v>113</v>
      </c>
      <c r="AG8" s="27"/>
    </row>
    <row r="9" spans="1:33" s="80" customFormat="1" x14ac:dyDescent="0.2">
      <c r="A9" s="52"/>
      <c r="B9" s="78"/>
      <c r="C9" s="79"/>
      <c r="D9" s="75" t="s">
        <v>22</v>
      </c>
      <c r="E9" s="173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  <c r="AF9" s="77" t="s">
        <v>22</v>
      </c>
      <c r="AG9" s="76" t="s">
        <v>23</v>
      </c>
    </row>
    <row r="10" spans="1:33" x14ac:dyDescent="0.2">
      <c r="A10" s="9"/>
      <c r="B10" s="11" t="s">
        <v>24</v>
      </c>
      <c r="C10" s="6"/>
      <c r="D10" s="64"/>
      <c r="E10" s="174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F11+J11+L11+N11+P11+T11+V11+Z11+AB11+AF11+X11+H11+AD11+R11</f>
        <v>0</v>
      </c>
      <c r="E11" s="123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182">
        <f t="shared" si="0"/>
        <v>16967780.34</v>
      </c>
      <c r="F12" s="65"/>
      <c r="G12" s="38">
        <v>-5370359.4800000004</v>
      </c>
      <c r="H12" s="65"/>
      <c r="I12" s="38">
        <v>715209.96</v>
      </c>
      <c r="J12" s="65">
        <v>0</v>
      </c>
      <c r="K12" s="38">
        <v>3306029.27</v>
      </c>
      <c r="L12" s="65"/>
      <c r="M12" s="38">
        <v>-147054.67000000001</v>
      </c>
      <c r="N12" s="65"/>
      <c r="O12" s="38">
        <v>0</v>
      </c>
      <c r="P12" s="65"/>
      <c r="Q12" s="38">
        <v>11346039.58</v>
      </c>
      <c r="R12" s="65"/>
      <c r="S12" s="38">
        <v>28116.17</v>
      </c>
      <c r="T12" s="65"/>
      <c r="U12" s="38">
        <v>-2901.6</v>
      </c>
      <c r="V12" s="65"/>
      <c r="W12" s="38">
        <v>-3186873.06</v>
      </c>
      <c r="X12" s="65">
        <v>0</v>
      </c>
      <c r="Y12" s="38">
        <v>-289230.28000000003</v>
      </c>
      <c r="Z12" s="65"/>
      <c r="AA12" s="38">
        <v>0</v>
      </c>
      <c r="AB12" s="65">
        <v>0</v>
      </c>
      <c r="AC12" s="38">
        <v>11259097.26</v>
      </c>
      <c r="AD12" s="65"/>
      <c r="AE12" s="38">
        <v>-690292.81</v>
      </c>
      <c r="AF12" s="65"/>
      <c r="AG12" s="38"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0</v>
      </c>
      <c r="E13" s="123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123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123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</row>
    <row r="16" spans="1:33" x14ac:dyDescent="0.2">
      <c r="A16" s="9"/>
      <c r="B16" s="7" t="s">
        <v>30</v>
      </c>
      <c r="C16" s="6"/>
      <c r="D16" s="61">
        <f t="shared" ref="D16:AG16" si="1">SUM(D11:D15)</f>
        <v>0</v>
      </c>
      <c r="E16" s="229">
        <f t="shared" si="1"/>
        <v>16967780.34</v>
      </c>
      <c r="F16" s="61">
        <f t="shared" si="1"/>
        <v>0</v>
      </c>
      <c r="G16" s="39">
        <f t="shared" si="1"/>
        <v>-5370359.4800000004</v>
      </c>
      <c r="H16" s="61">
        <f>SUM(H11:H15)</f>
        <v>0</v>
      </c>
      <c r="I16" s="39">
        <f>SUM(I11:I15)</f>
        <v>715209.96</v>
      </c>
      <c r="J16" s="61">
        <f t="shared" si="1"/>
        <v>0</v>
      </c>
      <c r="K16" s="39">
        <f t="shared" si="1"/>
        <v>3306029.27</v>
      </c>
      <c r="L16" s="61">
        <f t="shared" si="1"/>
        <v>0</v>
      </c>
      <c r="M16" s="39">
        <f t="shared" si="1"/>
        <v>-147054.67000000001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11346039.58</v>
      </c>
      <c r="R16" s="61">
        <f>SUM(R11:R15)</f>
        <v>0</v>
      </c>
      <c r="S16" s="39">
        <f>SUM(S11:S15)</f>
        <v>28116.17</v>
      </c>
      <c r="T16" s="61">
        <f t="shared" si="1"/>
        <v>0</v>
      </c>
      <c r="U16" s="39">
        <f t="shared" si="1"/>
        <v>-2901.6</v>
      </c>
      <c r="V16" s="61">
        <f t="shared" si="1"/>
        <v>0</v>
      </c>
      <c r="W16" s="39">
        <f t="shared" si="1"/>
        <v>-3186873.06</v>
      </c>
      <c r="X16" s="61">
        <f>SUM(X11:X15)</f>
        <v>0</v>
      </c>
      <c r="Y16" s="39">
        <f>SUM(Y11:Y15)</f>
        <v>-289230.28000000003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11259097.26</v>
      </c>
      <c r="AD16" s="61">
        <f>SUM(AD11:AD15)</f>
        <v>0</v>
      </c>
      <c r="AE16" s="39">
        <f>SUM(AE11:AE15)</f>
        <v>-690292.81</v>
      </c>
      <c r="AF16" s="61">
        <f t="shared" si="1"/>
        <v>0</v>
      </c>
      <c r="AG16" s="39">
        <f t="shared" si="1"/>
        <v>0</v>
      </c>
    </row>
    <row r="17" spans="1:33" x14ac:dyDescent="0.2">
      <c r="A17" s="9"/>
      <c r="B17" s="7"/>
      <c r="C17" s="6"/>
      <c r="D17" s="60"/>
      <c r="E17" s="176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176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2">F19+J19+L19+N19+P19+T19+V19+Z19+AB19+AF19+X19+H19+AD19+R19</f>
        <v>0</v>
      </c>
      <c r="E19" s="123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</row>
    <row r="20" spans="1:33" x14ac:dyDescent="0.2">
      <c r="A20" s="9">
        <v>7</v>
      </c>
      <c r="B20" s="7"/>
      <c r="C20" s="18" t="s">
        <v>26</v>
      </c>
      <c r="D20" s="60">
        <f t="shared" si="2"/>
        <v>0</v>
      </c>
      <c r="E20" s="182">
        <f t="shared" si="2"/>
        <v>-11682554.339999998</v>
      </c>
      <c r="F20" s="65"/>
      <c r="G20" s="38">
        <v>-12154.06</v>
      </c>
      <c r="H20" s="65"/>
      <c r="I20" s="38">
        <v>-335726</v>
      </c>
      <c r="J20" s="65"/>
      <c r="K20" s="38">
        <v>-5577675.8399999999</v>
      </c>
      <c r="L20" s="65"/>
      <c r="M20" s="38">
        <v>-65719.960000000006</v>
      </c>
      <c r="N20" s="65"/>
      <c r="O20" s="38">
        <v>0</v>
      </c>
      <c r="P20" s="65"/>
      <c r="Q20" s="38">
        <v>-2403190.42</v>
      </c>
      <c r="R20" s="65"/>
      <c r="S20" s="38">
        <v>-188616.18</v>
      </c>
      <c r="T20" s="65"/>
      <c r="U20" s="38">
        <v>0</v>
      </c>
      <c r="V20" s="65"/>
      <c r="W20" s="38">
        <v>1741459.37</v>
      </c>
      <c r="X20" s="65"/>
      <c r="Y20" s="38">
        <v>-714575.09</v>
      </c>
      <c r="Z20" s="65"/>
      <c r="AA20" s="38">
        <v>0</v>
      </c>
      <c r="AB20" s="65">
        <v>0</v>
      </c>
      <c r="AC20" s="38">
        <v>-15950612.970000001</v>
      </c>
      <c r="AD20" s="65"/>
      <c r="AE20" s="38">
        <v>-66483.69</v>
      </c>
      <c r="AF20" s="65"/>
      <c r="AG20" s="38">
        <v>11890740.5</v>
      </c>
    </row>
    <row r="21" spans="1:33" x14ac:dyDescent="0.2">
      <c r="A21" s="9">
        <v>8</v>
      </c>
      <c r="B21" s="7"/>
      <c r="C21" s="18" t="s">
        <v>27</v>
      </c>
      <c r="D21" s="60">
        <f t="shared" si="2"/>
        <v>0</v>
      </c>
      <c r="E21" s="123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</row>
    <row r="22" spans="1:33" x14ac:dyDescent="0.2">
      <c r="A22" s="9">
        <v>9</v>
      </c>
      <c r="B22" s="7"/>
      <c r="C22" s="18" t="s">
        <v>28</v>
      </c>
      <c r="D22" s="60">
        <f t="shared" si="2"/>
        <v>0</v>
      </c>
      <c r="E22" s="123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</row>
    <row r="23" spans="1:33" x14ac:dyDescent="0.2">
      <c r="A23" s="9">
        <v>10</v>
      </c>
      <c r="B23" s="7"/>
      <c r="C23" s="18" t="s">
        <v>32</v>
      </c>
      <c r="D23" s="60">
        <f t="shared" si="2"/>
        <v>0</v>
      </c>
      <c r="E23" s="123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</row>
    <row r="24" spans="1:33" x14ac:dyDescent="0.2">
      <c r="A24" s="9"/>
      <c r="B24" s="7" t="s">
        <v>33</v>
      </c>
      <c r="C24" s="6"/>
      <c r="D24" s="61">
        <f t="shared" ref="D24:AG24" si="3">SUM(D19:D23)</f>
        <v>0</v>
      </c>
      <c r="E24" s="229">
        <f t="shared" si="3"/>
        <v>-11682554.339999998</v>
      </c>
      <c r="F24" s="61">
        <f t="shared" si="3"/>
        <v>0</v>
      </c>
      <c r="G24" s="39">
        <f t="shared" si="3"/>
        <v>-12154.06</v>
      </c>
      <c r="H24" s="61">
        <f>SUM(H19:H23)</f>
        <v>0</v>
      </c>
      <c r="I24" s="39">
        <f>SUM(I19:I23)</f>
        <v>-335726</v>
      </c>
      <c r="J24" s="61">
        <f t="shared" si="3"/>
        <v>0</v>
      </c>
      <c r="K24" s="39">
        <f t="shared" si="3"/>
        <v>-5577675.8399999999</v>
      </c>
      <c r="L24" s="61">
        <f t="shared" si="3"/>
        <v>0</v>
      </c>
      <c r="M24" s="39">
        <f t="shared" si="3"/>
        <v>-65719.960000000006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-2403190.42</v>
      </c>
      <c r="R24" s="61">
        <f>SUM(R19:R23)</f>
        <v>0</v>
      </c>
      <c r="S24" s="39">
        <f>SUM(S19:S23)</f>
        <v>-188616.18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1741459.37</v>
      </c>
      <c r="X24" s="61">
        <f>SUM(X19:X23)</f>
        <v>0</v>
      </c>
      <c r="Y24" s="39">
        <f>SUM(Y19:Y23)</f>
        <v>-714575.09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-15950612.970000001</v>
      </c>
      <c r="AD24" s="61">
        <f>SUM(AD19:AD23)</f>
        <v>0</v>
      </c>
      <c r="AE24" s="39">
        <f>SUM(AE19:AE23)</f>
        <v>-66483.69</v>
      </c>
      <c r="AF24" s="61">
        <f t="shared" si="3"/>
        <v>0</v>
      </c>
      <c r="AG24" s="39">
        <f t="shared" si="3"/>
        <v>11890740.5</v>
      </c>
    </row>
    <row r="25" spans="1:33" x14ac:dyDescent="0.2">
      <c r="A25" s="9"/>
      <c r="B25" s="7"/>
      <c r="C25" s="6"/>
      <c r="D25" s="60"/>
      <c r="E25" s="176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176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F27+J27+L27+N27+P27+T27+V27+Z27+AB27+AF27+X27+H27+AD27+R27</f>
        <v>0</v>
      </c>
      <c r="E27" s="123">
        <f>G27+K27+M27+O27+Q27+U27+W27+AA27+AC27+AG27+Y27+I27+AE27+S27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</row>
    <row r="28" spans="1:33" x14ac:dyDescent="0.2">
      <c r="A28" s="9">
        <v>12</v>
      </c>
      <c r="B28" s="7"/>
      <c r="C28" s="18" t="s">
        <v>36</v>
      </c>
      <c r="D28" s="60">
        <f>F28+J28+L28+N28+P28+T28+V28+Z28+AB28+AF28+X28+H28+AD28+R28</f>
        <v>0</v>
      </c>
      <c r="E28" s="123">
        <f>G28+K28+M28+O28+Q28+U28+W28+AA28+AC28+AG28+Y28+I28+AE28+S28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</row>
    <row r="29" spans="1:33" x14ac:dyDescent="0.2">
      <c r="A29" s="9"/>
      <c r="B29" s="7" t="s">
        <v>37</v>
      </c>
      <c r="C29" s="6"/>
      <c r="D29" s="61">
        <f t="shared" ref="D29:AG29" si="4">SUM(D27:D28)</f>
        <v>0</v>
      </c>
      <c r="E29" s="175">
        <f t="shared" si="4"/>
        <v>0</v>
      </c>
      <c r="F29" s="61">
        <f t="shared" si="4"/>
        <v>0</v>
      </c>
      <c r="G29" s="39">
        <f t="shared" si="4"/>
        <v>0</v>
      </c>
      <c r="H29" s="61">
        <f>SUM(H27:H28)</f>
        <v>0</v>
      </c>
      <c r="I29" s="39">
        <f>SUM(I27:I28)</f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>SUM(R27:R28)</f>
        <v>0</v>
      </c>
      <c r="S29" s="39">
        <f>SUM(S27:S28)</f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>SUM(X27:X28)</f>
        <v>0</v>
      </c>
      <c r="Y29" s="39">
        <f>SUM(Y27:Y28)</f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>SUM(AD27:AD28)</f>
        <v>0</v>
      </c>
      <c r="AE29" s="39">
        <f>SUM(AE27:AE28)</f>
        <v>0</v>
      </c>
      <c r="AF29" s="61">
        <f t="shared" si="4"/>
        <v>0</v>
      </c>
      <c r="AG29" s="39">
        <f t="shared" si="4"/>
        <v>0</v>
      </c>
    </row>
    <row r="30" spans="1:33" x14ac:dyDescent="0.2">
      <c r="A30" s="9"/>
      <c r="B30" s="7"/>
      <c r="C30" s="6"/>
      <c r="D30" s="60"/>
      <c r="E30" s="176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176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5">F32+J32+L32+N32+P32+T32+V32+Z32+AB32+AF32+X32+H32+AD32+R32</f>
        <v>0</v>
      </c>
      <c r="E32" s="123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</row>
    <row r="33" spans="1:33" x14ac:dyDescent="0.2">
      <c r="A33" s="9">
        <v>14</v>
      </c>
      <c r="B33" s="7"/>
      <c r="C33" s="18" t="s">
        <v>40</v>
      </c>
      <c r="D33" s="60">
        <f t="shared" si="5"/>
        <v>0</v>
      </c>
      <c r="E33" s="123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</row>
    <row r="34" spans="1:33" x14ac:dyDescent="0.2">
      <c r="A34" s="9">
        <v>15</v>
      </c>
      <c r="B34" s="7"/>
      <c r="C34" s="18" t="s">
        <v>41</v>
      </c>
      <c r="D34" s="60">
        <f t="shared" si="5"/>
        <v>0</v>
      </c>
      <c r="E34" s="123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</row>
    <row r="35" spans="1:33" x14ac:dyDescent="0.2">
      <c r="A35" s="9">
        <v>16</v>
      </c>
      <c r="B35" s="7"/>
      <c r="C35" s="18" t="s">
        <v>42</v>
      </c>
      <c r="D35" s="60">
        <f t="shared" si="5"/>
        <v>0</v>
      </c>
      <c r="E35" s="123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</row>
    <row r="36" spans="1:33" x14ac:dyDescent="0.2">
      <c r="A36" s="9"/>
      <c r="B36" s="7" t="s">
        <v>43</v>
      </c>
      <c r="C36" s="6"/>
      <c r="D36" s="61">
        <f>SUM(D32:D35)</f>
        <v>0</v>
      </c>
      <c r="E36" s="175">
        <f>SUM(E32:E35)</f>
        <v>0</v>
      </c>
      <c r="F36" s="61">
        <f t="shared" ref="F36:AG36" si="6">SUM(F32:F34)</f>
        <v>0</v>
      </c>
      <c r="G36" s="39">
        <f t="shared" si="6"/>
        <v>0</v>
      </c>
      <c r="H36" s="61">
        <f>SUM(H32:H34)</f>
        <v>0</v>
      </c>
      <c r="I36" s="39">
        <f>SUM(I32:I34)</f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>SUM(R32:R34)</f>
        <v>0</v>
      </c>
      <c r="S36" s="39">
        <f>SUM(S32:S34)</f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>SUM(X32:X34)</f>
        <v>0</v>
      </c>
      <c r="Y36" s="39">
        <f>SUM(Y32:Y34)</f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>SUM(AD32:AD34)</f>
        <v>0</v>
      </c>
      <c r="AE36" s="39">
        <f>SUM(AE32:AE34)</f>
        <v>0</v>
      </c>
      <c r="AF36" s="61">
        <f t="shared" si="6"/>
        <v>0</v>
      </c>
      <c r="AG36" s="39">
        <f t="shared" si="6"/>
        <v>0</v>
      </c>
    </row>
    <row r="37" spans="1:33" x14ac:dyDescent="0.2">
      <c r="A37" s="9"/>
      <c r="B37" s="7"/>
      <c r="C37" s="6"/>
      <c r="D37" s="60"/>
      <c r="E37" s="176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176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7">F39+J39+L39+N39+P39+T39+V39+Z39+AB39+AF39+X39+H39+AD39+R39</f>
        <v>0</v>
      </c>
      <c r="E39" s="123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123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</row>
    <row r="41" spans="1:33" x14ac:dyDescent="0.2">
      <c r="A41" s="9">
        <v>19</v>
      </c>
      <c r="B41" s="7"/>
      <c r="C41" s="18" t="s">
        <v>47</v>
      </c>
      <c r="D41" s="60">
        <f t="shared" si="7"/>
        <v>0</v>
      </c>
      <c r="E41" s="123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  <c r="AB41" s="60"/>
      <c r="AC41" s="38">
        <v>0</v>
      </c>
      <c r="AD41" s="60"/>
      <c r="AE41" s="38">
        <v>0</v>
      </c>
      <c r="AF41" s="60"/>
      <c r="AG41" s="38">
        <v>0</v>
      </c>
    </row>
    <row r="42" spans="1:33" x14ac:dyDescent="0.2">
      <c r="A42" s="9"/>
      <c r="B42" s="7"/>
      <c r="C42" s="53" t="s">
        <v>48</v>
      </c>
      <c r="D42" s="61">
        <f t="shared" ref="D42:AG42" si="8">SUM(D40:D41)</f>
        <v>0</v>
      </c>
      <c r="E42" s="175">
        <f t="shared" si="8"/>
        <v>0</v>
      </c>
      <c r="F42" s="61">
        <f t="shared" si="8"/>
        <v>0</v>
      </c>
      <c r="G42" s="39">
        <f t="shared" si="8"/>
        <v>0</v>
      </c>
      <c r="H42" s="61">
        <f>SUM(H40:H41)</f>
        <v>0</v>
      </c>
      <c r="I42" s="39">
        <f>SUM(I40:I41)</f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>SUM(R40:R41)</f>
        <v>0</v>
      </c>
      <c r="S42" s="39">
        <f>SUM(S40:S41)</f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>SUM(X40:X41)</f>
        <v>0</v>
      </c>
      <c r="Y42" s="39">
        <f>SUM(Y40:Y41)</f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>SUM(AD40:AD41)</f>
        <v>0</v>
      </c>
      <c r="AE42" s="39">
        <f>SUM(AE40:AE41)</f>
        <v>0</v>
      </c>
      <c r="AF42" s="61">
        <f t="shared" si="8"/>
        <v>0</v>
      </c>
      <c r="AG42" s="39">
        <f t="shared" si="8"/>
        <v>0</v>
      </c>
    </row>
    <row r="43" spans="1:33" ht="21" customHeight="1" x14ac:dyDescent="0.2">
      <c r="A43" s="9"/>
      <c r="B43" s="7" t="s">
        <v>49</v>
      </c>
      <c r="C43" s="6"/>
      <c r="D43" s="61">
        <f t="shared" ref="D43:AG43" si="9">D42+D39</f>
        <v>0</v>
      </c>
      <c r="E43" s="175">
        <f t="shared" si="9"/>
        <v>0</v>
      </c>
      <c r="F43" s="61">
        <f t="shared" si="9"/>
        <v>0</v>
      </c>
      <c r="G43" s="39">
        <f t="shared" si="9"/>
        <v>0</v>
      </c>
      <c r="H43" s="61">
        <f>H42+H39</f>
        <v>0</v>
      </c>
      <c r="I43" s="39">
        <f>I42+I39</f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>R42+R39</f>
        <v>0</v>
      </c>
      <c r="S43" s="39">
        <f>S42+S39</f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>X42+X39</f>
        <v>0</v>
      </c>
      <c r="Y43" s="39">
        <f>Y42+Y39</f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>AD42+AD39</f>
        <v>0</v>
      </c>
      <c r="AE43" s="39">
        <f>AE42+AE39</f>
        <v>0</v>
      </c>
      <c r="AF43" s="61">
        <f t="shared" si="9"/>
        <v>0</v>
      </c>
      <c r="AG43" s="39">
        <f t="shared" si="9"/>
        <v>0</v>
      </c>
    </row>
    <row r="44" spans="1:33" x14ac:dyDescent="0.2">
      <c r="A44" s="9"/>
      <c r="B44" s="7"/>
      <c r="C44" s="6"/>
      <c r="D44" s="60"/>
      <c r="E44" s="176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F45+J45+L45+N45+P45+T45+V45+Z45+AB45+AF45+X45+H45+AD45+R45</f>
        <v>0</v>
      </c>
      <c r="E45" s="123">
        <f>G45+K45+M45+O45+Q45+U45+W45+AA45+AC45+AG45+Y45+I45+AE45+S45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</row>
    <row r="46" spans="1:33" x14ac:dyDescent="0.2">
      <c r="A46" s="9"/>
      <c r="B46" s="11"/>
      <c r="C46" s="6"/>
      <c r="D46" s="60"/>
      <c r="E46" s="176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F47+J47+L47+N47+P47+T47+V47+Z47+AB47+AF47+X47+H47+AD47+R47</f>
        <v>0</v>
      </c>
      <c r="E47" s="123">
        <f>G47+K47+M47+O47+Q47+U47+W47+AA47+AC47+AG47+Y47+I47+AE47+S47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</row>
    <row r="48" spans="1:33" x14ac:dyDescent="0.2">
      <c r="A48" s="9"/>
      <c r="B48" s="7"/>
      <c r="C48" s="6"/>
      <c r="D48" s="60"/>
      <c r="E48" s="176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F49+J49+L49+N49+P49+T49+V49+Z49+AB49+AF49+X49+H49+AD49+R49</f>
        <v>0</v>
      </c>
      <c r="E49" s="123">
        <f>G49+K49+M49+O49+Q49+U49+W49+AA49+AC49+AG49+Y49+I49+AE49+S49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</row>
    <row r="50" spans="1:33" x14ac:dyDescent="0.2">
      <c r="A50" s="9"/>
      <c r="B50" s="7"/>
      <c r="C50" s="6"/>
      <c r="D50" s="60"/>
      <c r="E50" s="176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F51+J51+L51+N51+P51+T51+V51+Z51+AB51+AF51+X51+H51+AD51+R51</f>
        <v>0</v>
      </c>
      <c r="E51" s="123">
        <f>G51+K51+M51+O51+Q51+U51+W51+AA51+AC51+AG51+Y51+I51+AE51+S51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>
        <v>0</v>
      </c>
      <c r="X51" s="60"/>
      <c r="Y51" s="38">
        <v>0</v>
      </c>
      <c r="Z51" s="60"/>
      <c r="AA51" s="38"/>
      <c r="AB51" s="60"/>
      <c r="AC51" s="38"/>
      <c r="AD51" s="60"/>
      <c r="AE51" s="38"/>
      <c r="AF51" s="60"/>
      <c r="AG51" s="38"/>
    </row>
    <row r="52" spans="1:33" x14ac:dyDescent="0.2">
      <c r="A52" s="9"/>
      <c r="B52" s="7"/>
      <c r="C52" s="6"/>
      <c r="D52" s="60"/>
      <c r="E52" s="176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176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F54+J54+L54+N54+P54+T54+V54+Z54+AB54+AF54+X54+H54+AD54+R54</f>
        <v>0</v>
      </c>
      <c r="E54" s="123">
        <f>G54+K54+M54+O54+Q54+U54+W54+AA54+AC54+AG54+Y54+I54+AE54+S54</f>
        <v>-1293893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>
        <v>-1293893</v>
      </c>
      <c r="Z54" s="60"/>
      <c r="AA54" s="38"/>
      <c r="AB54" s="60"/>
      <c r="AC54" s="38"/>
      <c r="AD54" s="60"/>
      <c r="AE54" s="38"/>
      <c r="AF54" s="60"/>
      <c r="AG54" s="38"/>
    </row>
    <row r="55" spans="1:33" x14ac:dyDescent="0.2">
      <c r="A55" s="9">
        <v>25</v>
      </c>
      <c r="B55" s="7"/>
      <c r="C55" s="18" t="s">
        <v>56</v>
      </c>
      <c r="D55" s="60">
        <f>F55+J55+L55+N55+P55+T55+V55+Z55+AB55+AF55+X55+H55+AD55+R55</f>
        <v>0</v>
      </c>
      <c r="E55" s="123">
        <f>G55+K55+M55+O55+Q55+U55+W55+AA55+AC55+AG55+Y55+I55+AE55+S55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  <c r="AB55" s="60"/>
      <c r="AC55" s="66">
        <v>0</v>
      </c>
      <c r="AD55" s="60"/>
      <c r="AE55" s="66">
        <v>0</v>
      </c>
      <c r="AF55" s="60"/>
      <c r="AG55" s="66">
        <v>0</v>
      </c>
    </row>
    <row r="56" spans="1:33" x14ac:dyDescent="0.2">
      <c r="A56" s="9"/>
      <c r="B56" s="7" t="s">
        <v>57</v>
      </c>
      <c r="C56" s="6"/>
      <c r="D56" s="61">
        <f t="shared" ref="D56:AG56" si="10">SUM(D54:D55)</f>
        <v>0</v>
      </c>
      <c r="E56" s="175">
        <f t="shared" si="10"/>
        <v>-1293893</v>
      </c>
      <c r="F56" s="61">
        <f t="shared" si="10"/>
        <v>0</v>
      </c>
      <c r="G56" s="39">
        <f t="shared" si="10"/>
        <v>0</v>
      </c>
      <c r="H56" s="61">
        <f>SUM(H54:H55)</f>
        <v>0</v>
      </c>
      <c r="I56" s="39">
        <f>SUM(I54:I55)</f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>SUM(R54:R55)</f>
        <v>0</v>
      </c>
      <c r="S56" s="39">
        <f>SUM(S54:S55)</f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>SUM(X54:X55)</f>
        <v>0</v>
      </c>
      <c r="Y56" s="39">
        <f>SUM(Y54:Y55)</f>
        <v>-1293893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>SUM(AD54:AD55)</f>
        <v>0</v>
      </c>
      <c r="AE56" s="39">
        <f>SUM(AE54:AE55)</f>
        <v>0</v>
      </c>
      <c r="AF56" s="61">
        <f t="shared" si="10"/>
        <v>0</v>
      </c>
      <c r="AG56" s="39">
        <f t="shared" si="10"/>
        <v>0</v>
      </c>
    </row>
    <row r="57" spans="1:33" x14ac:dyDescent="0.2">
      <c r="A57" s="9"/>
      <c r="B57" s="7"/>
      <c r="C57" s="6"/>
      <c r="D57" s="60"/>
      <c r="E57" s="176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176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F59+J59+L59+N59+P59+T59+V59+Z59+AB59+AF59+X59+H59+AD59+R59</f>
        <v>0</v>
      </c>
      <c r="E59" s="123">
        <f>G59+K59+M59+O59+Q59+U59+W59+AA59+AC59+AG59+Y59+I59+AE59+S59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  <c r="AB59" s="60"/>
      <c r="AC59" s="38">
        <v>0</v>
      </c>
      <c r="AD59" s="60"/>
      <c r="AE59" s="38">
        <v>0</v>
      </c>
      <c r="AF59" s="60"/>
      <c r="AG59" s="38">
        <v>0</v>
      </c>
    </row>
    <row r="60" spans="1:33" x14ac:dyDescent="0.2">
      <c r="A60" s="9">
        <v>27</v>
      </c>
      <c r="B60" s="11"/>
      <c r="C60" s="18" t="s">
        <v>60</v>
      </c>
      <c r="D60" s="60">
        <f>F60+J60+L60+N60+P60+T60+V60+Z60+AB60+AF60+X60+H60+AD60+R60</f>
        <v>0</v>
      </c>
      <c r="E60" s="123">
        <f>G60+K60+M60+O60+Q60+U60+W60+AA60+AC60+AG60+Y60+I60+AE60+S60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>
        <v>0</v>
      </c>
      <c r="AB60" s="60"/>
      <c r="AC60" s="38"/>
      <c r="AD60" s="60"/>
      <c r="AE60" s="38"/>
      <c r="AF60" s="60"/>
      <c r="AG60" s="38"/>
    </row>
    <row r="61" spans="1:33" x14ac:dyDescent="0.2">
      <c r="A61" s="9"/>
      <c r="B61" s="62" t="s">
        <v>61</v>
      </c>
      <c r="C61" s="6"/>
      <c r="D61" s="61">
        <f t="shared" ref="D61:AG61" si="11">SUM(D59:D60)</f>
        <v>0</v>
      </c>
      <c r="E61" s="175">
        <f t="shared" si="11"/>
        <v>0</v>
      </c>
      <c r="F61" s="61">
        <f t="shared" si="11"/>
        <v>0</v>
      </c>
      <c r="G61" s="39">
        <f t="shared" si="11"/>
        <v>0</v>
      </c>
      <c r="H61" s="61">
        <f>SUM(H59:H60)</f>
        <v>0</v>
      </c>
      <c r="I61" s="39">
        <f>SUM(I59:I60)</f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>SUM(R59:R60)</f>
        <v>0</v>
      </c>
      <c r="S61" s="39">
        <f>SUM(S59:S60)</f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>SUM(X59:X60)</f>
        <v>0</v>
      </c>
      <c r="Y61" s="39">
        <f>SUM(Y59:Y60)</f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>SUM(AD59:AD60)</f>
        <v>0</v>
      </c>
      <c r="AE61" s="39">
        <f>SUM(AE59:AE60)</f>
        <v>0</v>
      </c>
      <c r="AF61" s="61">
        <f t="shared" si="11"/>
        <v>0</v>
      </c>
      <c r="AG61" s="39">
        <f t="shared" si="11"/>
        <v>0</v>
      </c>
    </row>
    <row r="62" spans="1:33" x14ac:dyDescent="0.2">
      <c r="A62" s="9"/>
      <c r="B62" s="62"/>
      <c r="C62" s="6"/>
      <c r="D62" s="60"/>
      <c r="E62" s="176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176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F64+J64+L64+N64+P64+T64+V64+Z64+AB64+AF64+X64+H64+AD64+R64</f>
        <v>0</v>
      </c>
      <c r="E64" s="123">
        <f>G64+K64+M64+O64+Q64+U64+W64+AA64+AC64+AG64+Y64+I64+AE64+S64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</row>
    <row r="65" spans="1:33" x14ac:dyDescent="0.2">
      <c r="A65" s="9">
        <v>29</v>
      </c>
      <c r="B65" s="11"/>
      <c r="C65" s="18" t="s">
        <v>63</v>
      </c>
      <c r="D65" s="60">
        <f>F65+J65+L65+N65+P65+T65+V65+Z65+AB65+AF65+X65+H65+AD65+R65</f>
        <v>0</v>
      </c>
      <c r="E65" s="123">
        <f>G65+K65+M65+O65+Q65+U65+W65+AA65+AC65+AG65+Y65+I65+AE65+S65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>
        <v>0</v>
      </c>
      <c r="Z65" s="60"/>
      <c r="AA65" s="38">
        <v>0</v>
      </c>
      <c r="AB65" s="60"/>
      <c r="AC65" s="38"/>
      <c r="AD65" s="60"/>
      <c r="AE65" s="38"/>
      <c r="AF65" s="60"/>
      <c r="AG65" s="38"/>
    </row>
    <row r="66" spans="1:33" x14ac:dyDescent="0.2">
      <c r="A66" s="9"/>
      <c r="B66" s="7" t="s">
        <v>64</v>
      </c>
      <c r="C66" s="6"/>
      <c r="D66" s="61">
        <f t="shared" ref="D66:AG66" si="12">SUM(D64:D65)</f>
        <v>0</v>
      </c>
      <c r="E66" s="175">
        <f t="shared" si="12"/>
        <v>0</v>
      </c>
      <c r="F66" s="61">
        <f t="shared" si="12"/>
        <v>0</v>
      </c>
      <c r="G66" s="39">
        <f t="shared" si="12"/>
        <v>0</v>
      </c>
      <c r="H66" s="61">
        <f>SUM(H64:H65)</f>
        <v>0</v>
      </c>
      <c r="I66" s="39">
        <f>SUM(I64:I65)</f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>SUM(R64:R65)</f>
        <v>0</v>
      </c>
      <c r="S66" s="39">
        <f>SUM(S64:S65)</f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>SUM(X64:X65)</f>
        <v>0</v>
      </c>
      <c r="Y66" s="39">
        <f>SUM(Y64:Y65)</f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>SUM(AD64:AD65)</f>
        <v>0</v>
      </c>
      <c r="AE66" s="39">
        <f>SUM(AE64:AE65)</f>
        <v>0</v>
      </c>
      <c r="AF66" s="61">
        <f t="shared" si="12"/>
        <v>0</v>
      </c>
      <c r="AG66" s="39">
        <f t="shared" si="12"/>
        <v>0</v>
      </c>
    </row>
    <row r="67" spans="1:33" x14ac:dyDescent="0.2">
      <c r="A67" s="9"/>
      <c r="B67" s="7"/>
      <c r="C67" s="6"/>
      <c r="D67" s="60"/>
      <c r="E67" s="176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176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176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F70+J70+L70+N70+P70+T70+V70+Z70+AB70+AF70+X70+H70+AD70+R70</f>
        <v>0</v>
      </c>
      <c r="E70" s="123">
        <f>G70+K70+M70+O70+Q70+U70+W70+AA70+AC70+AG70+Y70+I70+AE70+S70</f>
        <v>98539211.649999991</v>
      </c>
      <c r="F70" s="60"/>
      <c r="G70" s="38">
        <v>5834127.9100000001</v>
      </c>
      <c r="H70" s="60"/>
      <c r="I70" s="38">
        <v>-1948054</v>
      </c>
      <c r="J70" s="60"/>
      <c r="K70" s="38">
        <v>1165617.6100000001</v>
      </c>
      <c r="L70" s="60"/>
      <c r="M70" s="38">
        <v>0</v>
      </c>
      <c r="N70" s="60"/>
      <c r="O70" s="38">
        <v>0</v>
      </c>
      <c r="P70" s="60">
        <v>0</v>
      </c>
      <c r="Q70" s="38">
        <v>4676254</v>
      </c>
      <c r="R70" s="60"/>
      <c r="S70" s="38">
        <v>1275</v>
      </c>
      <c r="T70" s="60"/>
      <c r="U70" s="38">
        <v>0</v>
      </c>
      <c r="V70" s="60">
        <v>0</v>
      </c>
      <c r="W70" s="38">
        <v>-8691498.1899999995</v>
      </c>
      <c r="X70" s="60">
        <v>0</v>
      </c>
      <c r="Y70" s="38">
        <v>0</v>
      </c>
      <c r="Z70" s="60">
        <v>0</v>
      </c>
      <c r="AA70" s="38">
        <v>98380002</v>
      </c>
      <c r="AB70" s="60"/>
      <c r="AC70" s="38">
        <v>115486.02</v>
      </c>
      <c r="AD70" s="60"/>
      <c r="AE70" s="38">
        <v>-344118.43</v>
      </c>
      <c r="AF70" s="60"/>
      <c r="AG70" s="38">
        <v>-649880.27</v>
      </c>
    </row>
    <row r="71" spans="1:33" x14ac:dyDescent="0.2">
      <c r="A71" s="9">
        <v>31</v>
      </c>
      <c r="B71" s="3"/>
      <c r="C71" s="10" t="s">
        <v>68</v>
      </c>
      <c r="D71" s="60">
        <f>F71+J71+L71+N71+P71+T71+V71+Z71+AB71+AF71+X71+H71+AD71+R71</f>
        <v>0</v>
      </c>
      <c r="E71" s="123">
        <f>G71+K71+M71+O71+Q71+U71+W71+AA71+AC71+AG71+Y71+I71+AE71+S71</f>
        <v>-98764371.959999979</v>
      </c>
      <c r="F71" s="60"/>
      <c r="G71" s="38">
        <v>-4506255</v>
      </c>
      <c r="H71" s="60"/>
      <c r="I71" s="38">
        <f>-8290601+10238655-10461372.94</f>
        <v>-8513318.9399999995</v>
      </c>
      <c r="J71" s="60"/>
      <c r="K71" s="38">
        <v>-563222</v>
      </c>
      <c r="L71" s="60"/>
      <c r="M71" s="38">
        <v>0</v>
      </c>
      <c r="N71" s="60"/>
      <c r="O71" s="38">
        <v>0</v>
      </c>
      <c r="P71" s="60"/>
      <c r="Q71" s="38">
        <v>-2516504.2799999998</v>
      </c>
      <c r="R71" s="60"/>
      <c r="S71" s="38">
        <v>9099</v>
      </c>
      <c r="T71" s="60"/>
      <c r="U71" s="38">
        <v>0</v>
      </c>
      <c r="V71" s="60"/>
      <c r="W71" s="38">
        <v>7489614.6200000001</v>
      </c>
      <c r="X71" s="60"/>
      <c r="Y71" s="38">
        <v>0</v>
      </c>
      <c r="Z71" s="60"/>
      <c r="AA71" s="38">
        <f>-97470711+6135470.95</f>
        <v>-91335240.049999997</v>
      </c>
      <c r="AB71" s="60"/>
      <c r="AC71" s="38">
        <v>-1556139.52</v>
      </c>
      <c r="AD71" s="60"/>
      <c r="AE71" s="38">
        <v>259749.42</v>
      </c>
      <c r="AF71" s="60"/>
      <c r="AG71" s="38">
        <v>2467844.79</v>
      </c>
    </row>
    <row r="72" spans="1:33" x14ac:dyDescent="0.2">
      <c r="A72" s="9"/>
      <c r="B72" s="3"/>
      <c r="C72" s="55" t="s">
        <v>69</v>
      </c>
      <c r="D72" s="61">
        <f t="shared" ref="D72:AG72" si="13">SUM(D70:D71)</f>
        <v>0</v>
      </c>
      <c r="E72" s="226">
        <f t="shared" si="13"/>
        <v>-225160.30999998748</v>
      </c>
      <c r="F72" s="61">
        <f t="shared" si="13"/>
        <v>0</v>
      </c>
      <c r="G72" s="183">
        <f t="shared" si="13"/>
        <v>1327872.9100000001</v>
      </c>
      <c r="H72" s="61">
        <f>SUM(H70:H71)</f>
        <v>0</v>
      </c>
      <c r="I72" s="183">
        <f>SUM(I70:I71)</f>
        <v>-10461372.939999999</v>
      </c>
      <c r="J72" s="61">
        <f t="shared" si="13"/>
        <v>0</v>
      </c>
      <c r="K72" s="183">
        <f t="shared" si="13"/>
        <v>602395.6100000001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2159749.7200000002</v>
      </c>
      <c r="R72" s="61">
        <f>SUM(R70:R71)</f>
        <v>0</v>
      </c>
      <c r="S72" s="39">
        <f>SUM(S70:S71)</f>
        <v>10374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-1201883.5699999994</v>
      </c>
      <c r="X72" s="61">
        <f>SUM(X70:X71)</f>
        <v>0</v>
      </c>
      <c r="Y72" s="39">
        <f>SUM(Y70:Y71)</f>
        <v>0</v>
      </c>
      <c r="Z72" s="61">
        <f t="shared" si="13"/>
        <v>0</v>
      </c>
      <c r="AA72" s="39">
        <f t="shared" si="13"/>
        <v>7044761.950000003</v>
      </c>
      <c r="AB72" s="61">
        <f t="shared" si="13"/>
        <v>0</v>
      </c>
      <c r="AC72" s="39">
        <f t="shared" si="13"/>
        <v>-1440653.5</v>
      </c>
      <c r="AD72" s="61">
        <f>SUM(AD70:AD71)</f>
        <v>0</v>
      </c>
      <c r="AE72" s="183">
        <f>SUM(AE70:AE71)</f>
        <v>-84369.00999999998</v>
      </c>
      <c r="AF72" s="61">
        <f t="shared" si="13"/>
        <v>0</v>
      </c>
      <c r="AG72" s="183">
        <f t="shared" si="13"/>
        <v>1817964.52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14">F73+J73+L73+N73+P73+T73+V73+Z73+AB73+AF73+X73+H73+AD73+R73</f>
        <v>0</v>
      </c>
      <c r="E73" s="182">
        <f t="shared" ref="E73:E81" si="15">G73+K73+M73+O73+Q73+U73+W73+AA73+AC73+AG73+Y73+I73+AE73+S73</f>
        <v>-909291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>
        <v>-909291</v>
      </c>
      <c r="AB73" s="60"/>
      <c r="AC73" s="38"/>
      <c r="AD73" s="60"/>
      <c r="AE73" s="38"/>
      <c r="AF73" s="60"/>
      <c r="AG73" s="38"/>
    </row>
    <row r="74" spans="1:33" x14ac:dyDescent="0.2">
      <c r="A74" s="9">
        <v>33</v>
      </c>
      <c r="B74" s="3"/>
      <c r="C74" s="10" t="s">
        <v>71</v>
      </c>
      <c r="D74" s="60">
        <f t="shared" si="14"/>
        <v>0</v>
      </c>
      <c r="E74" s="182">
        <f t="shared" si="15"/>
        <v>15126773.890000001</v>
      </c>
      <c r="F74" s="65"/>
      <c r="G74" s="66">
        <f>-2688636.37</f>
        <v>-2688636.37</v>
      </c>
      <c r="H74" s="65"/>
      <c r="I74" s="66">
        <v>185518.68</v>
      </c>
      <c r="J74" s="65"/>
      <c r="K74" s="66">
        <f>-825834.8-296532</f>
        <v>-1122366.8</v>
      </c>
      <c r="L74" s="65"/>
      <c r="M74" s="66">
        <v>0</v>
      </c>
      <c r="N74" s="65"/>
      <c r="O74" s="66">
        <v>0</v>
      </c>
      <c r="P74" s="65"/>
      <c r="Q74" s="66">
        <v>6011074.54</v>
      </c>
      <c r="R74" s="65"/>
      <c r="S74" s="66">
        <v>45044.78</v>
      </c>
      <c r="T74" s="65"/>
      <c r="U74" s="66">
        <v>0</v>
      </c>
      <c r="V74" s="65"/>
      <c r="W74" s="66">
        <v>-63468.65</v>
      </c>
      <c r="X74" s="65"/>
      <c r="Y74" s="66">
        <f>8471131.66-2138554.25</f>
        <v>6332577.4100000001</v>
      </c>
      <c r="Z74" s="65"/>
      <c r="AA74" s="180">
        <v>2564016</v>
      </c>
      <c r="AB74" s="65"/>
      <c r="AC74" s="180">
        <v>7670330.29</v>
      </c>
      <c r="AD74" s="65"/>
      <c r="AE74" s="66">
        <v>-550</v>
      </c>
      <c r="AF74" s="65"/>
      <c r="AG74" s="180">
        <v>-3806765.99</v>
      </c>
    </row>
    <row r="75" spans="1:33" x14ac:dyDescent="0.2">
      <c r="A75" s="9">
        <v>34</v>
      </c>
      <c r="B75" s="3"/>
      <c r="C75" s="10" t="s">
        <v>72</v>
      </c>
      <c r="D75" s="60">
        <f t="shared" si="14"/>
        <v>0</v>
      </c>
      <c r="E75" s="182">
        <f t="shared" si="15"/>
        <v>44400</v>
      </c>
      <c r="F75" s="65"/>
      <c r="G75" s="38">
        <v>76200</v>
      </c>
      <c r="H75" s="65"/>
      <c r="I75" s="38">
        <v>0</v>
      </c>
      <c r="J75" s="65"/>
      <c r="K75" s="38">
        <v>-34400</v>
      </c>
      <c r="L75" s="65"/>
      <c r="M75" s="38">
        <v>0</v>
      </c>
      <c r="N75" s="65"/>
      <c r="O75" s="38">
        <v>0</v>
      </c>
      <c r="P75" s="65"/>
      <c r="Q75" s="38">
        <v>0</v>
      </c>
      <c r="R75" s="65"/>
      <c r="S75" s="38"/>
      <c r="T75" s="65"/>
      <c r="U75" s="38"/>
      <c r="V75" s="65"/>
      <c r="W75" s="38">
        <v>2600</v>
      </c>
      <c r="X75" s="65"/>
      <c r="Y75" s="38">
        <v>0</v>
      </c>
      <c r="Z75" s="65"/>
      <c r="AA75" s="38">
        <v>0</v>
      </c>
      <c r="AB75" s="65"/>
      <c r="AC75" s="38">
        <v>0</v>
      </c>
      <c r="AD75" s="65"/>
      <c r="AE75" s="38">
        <v>0</v>
      </c>
      <c r="AF75" s="65"/>
      <c r="AG75" s="38"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14"/>
        <v>0</v>
      </c>
      <c r="E76" s="182">
        <f t="shared" si="15"/>
        <v>-2158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>
        <v>-2158</v>
      </c>
      <c r="AB76" s="60"/>
      <c r="AC76" s="38"/>
      <c r="AD76" s="60"/>
      <c r="AE76" s="38"/>
      <c r="AF76" s="60"/>
      <c r="AG76" s="38"/>
    </row>
    <row r="77" spans="1:33" x14ac:dyDescent="0.2">
      <c r="A77" s="9">
        <v>36</v>
      </c>
      <c r="B77" s="3"/>
      <c r="C77" s="10" t="s">
        <v>74</v>
      </c>
      <c r="D77" s="60">
        <f t="shared" si="14"/>
        <v>0</v>
      </c>
      <c r="E77" s="182">
        <f t="shared" si="15"/>
        <v>-105000</v>
      </c>
      <c r="F77" s="65"/>
      <c r="G77" s="38"/>
      <c r="H77" s="65"/>
      <c r="I77" s="38"/>
      <c r="J77" s="65"/>
      <c r="K77" s="38">
        <v>-105000</v>
      </c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/>
      <c r="X77" s="65"/>
      <c r="Y77" s="38"/>
      <c r="Z77" s="65"/>
      <c r="AA77" s="38">
        <v>0</v>
      </c>
      <c r="AB77" s="65"/>
      <c r="AC77" s="38"/>
      <c r="AD77" s="65"/>
      <c r="AE77" s="38"/>
      <c r="AF77" s="65"/>
      <c r="AG77" s="38"/>
    </row>
    <row r="78" spans="1:33" x14ac:dyDescent="0.2">
      <c r="A78" s="9">
        <v>37</v>
      </c>
      <c r="B78" s="3"/>
      <c r="C78" s="10" t="s">
        <v>75</v>
      </c>
      <c r="D78" s="60">
        <f t="shared" si="14"/>
        <v>0</v>
      </c>
      <c r="E78" s="123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</row>
    <row r="79" spans="1:33" x14ac:dyDescent="0.2">
      <c r="A79" s="9">
        <v>38</v>
      </c>
      <c r="B79" s="3"/>
      <c r="C79" s="10" t="s">
        <v>76</v>
      </c>
      <c r="D79" s="60">
        <f t="shared" si="14"/>
        <v>0</v>
      </c>
      <c r="E79" s="123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</row>
    <row r="80" spans="1:33" x14ac:dyDescent="0.2">
      <c r="A80" s="9">
        <v>39</v>
      </c>
      <c r="B80" s="3"/>
      <c r="C80" s="10" t="s">
        <v>77</v>
      </c>
      <c r="D80" s="60">
        <f t="shared" si="14"/>
        <v>0</v>
      </c>
      <c r="E80" s="123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>
        <v>0</v>
      </c>
      <c r="Z80" s="60"/>
      <c r="AA80" s="38"/>
      <c r="AB80" s="60"/>
      <c r="AC80" s="38"/>
      <c r="AD80" s="60"/>
      <c r="AE80" s="38"/>
      <c r="AF80" s="60"/>
      <c r="AG80" s="38"/>
    </row>
    <row r="81" spans="1:34" x14ac:dyDescent="0.2">
      <c r="A81" s="9">
        <v>40</v>
      </c>
      <c r="B81" s="3"/>
      <c r="C81" s="10" t="s">
        <v>78</v>
      </c>
      <c r="D81" s="60">
        <f t="shared" si="14"/>
        <v>0</v>
      </c>
      <c r="E81" s="182">
        <f t="shared" si="15"/>
        <v>311714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>
        <v>311714</v>
      </c>
      <c r="T81" s="60"/>
      <c r="U81" s="38"/>
      <c r="V81" s="60"/>
      <c r="W81" s="38"/>
      <c r="X81" s="60"/>
      <c r="Y81" s="38"/>
      <c r="Z81" s="60"/>
      <c r="AA81" s="38">
        <v>0</v>
      </c>
      <c r="AB81" s="60"/>
      <c r="AC81" s="38"/>
      <c r="AD81" s="60"/>
      <c r="AE81" s="38"/>
      <c r="AF81" s="60"/>
      <c r="AG81" s="38"/>
    </row>
    <row r="82" spans="1:34" s="49" customFormat="1" ht="20.25" customHeight="1" thickBot="1" x14ac:dyDescent="0.25">
      <c r="A82" s="88"/>
      <c r="B82" s="89"/>
      <c r="C82" s="90" t="s">
        <v>168</v>
      </c>
      <c r="D82" s="91">
        <f>D16+D24+D29+D36+D43+D45+D47+D49</f>
        <v>0</v>
      </c>
      <c r="E82" s="177">
        <f>SUM(E72:E81)+E16+E24+E29+E36+E43+E45+E47+E49+E51+E56+E61+E66</f>
        <v>18232611.580000013</v>
      </c>
      <c r="F82" s="91">
        <f>F16+F24+F29+F36+F43+F45+F47+F49</f>
        <v>0</v>
      </c>
      <c r="G82" s="92">
        <f>SUM(G72:G81)+G16+G24+G29+G36+G43+G45+G47+G49+G51+G56+G61+G66</f>
        <v>-6667077</v>
      </c>
      <c r="H82" s="91">
        <f>H16+H24+H29+H36+H43+H45+H47+H49</f>
        <v>0</v>
      </c>
      <c r="I82" s="92">
        <f>SUM(I72:I81)+I16+I24+I29+I36+I43+I45+I47+I49+I51+I56+I61+I66</f>
        <v>-9896370.3000000007</v>
      </c>
      <c r="J82" s="91">
        <f>J16+J24+J29+J36+J43+J45+J47+J49</f>
        <v>0</v>
      </c>
      <c r="K82" s="92">
        <f>SUM(K72:K81)+K16+K24+K29+K36+K43+K45+K47+K49+K51+K56+K61+K66</f>
        <v>-2931017.76</v>
      </c>
      <c r="L82" s="91">
        <f>L16+L24+L29+L36+L43+L45+L47+L49</f>
        <v>0</v>
      </c>
      <c r="M82" s="92">
        <f>SUM(M72:M81)+M16+M24+M29+M36+M43+M45+M47+M49+M51+M56+M61+M66</f>
        <v>-212774.63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17113673.420000002</v>
      </c>
      <c r="R82" s="91">
        <f>R16+R24+R29+R36+R43+R45+R47+R49</f>
        <v>0</v>
      </c>
      <c r="S82" s="92">
        <f>SUM(S72:S81)+S16+S24+S29+S36+S43+S45+S47+S49+S51+S56+S61+S66</f>
        <v>206632.77000000002</v>
      </c>
      <c r="T82" s="91">
        <f>T16+T24+T29+T36+T43+T45+T47+T49</f>
        <v>0</v>
      </c>
      <c r="U82" s="92">
        <f>SUM(U72:U81)+U16+U24+U29+U36+U43+U45+U47+U49+U51+U56+U61+U66</f>
        <v>-2901.6</v>
      </c>
      <c r="V82" s="91">
        <f>V16+V24+V29+V36+V43+V45+V47+V49</f>
        <v>0</v>
      </c>
      <c r="W82" s="92">
        <f>SUM(W72:W81)+W16+W24+W29+W36+W43+W45+W47+W49+W51+W56+W61+W66</f>
        <v>-2708165.9099999992</v>
      </c>
      <c r="X82" s="91">
        <f>X16+X24+X29+X36+X43+X45+X47+X49</f>
        <v>0</v>
      </c>
      <c r="Y82" s="92">
        <f>SUM(Y72:Y81)+Y16+Y24+Y29+Y36+Y43+Y45+Y47+Y49+Y51+Y56+Y61+Y66</f>
        <v>4034879.04</v>
      </c>
      <c r="Z82" s="91">
        <f>Z16+Z24+Z29+Z36+Z43+Z45+Z47+Z49</f>
        <v>0</v>
      </c>
      <c r="AA82" s="92">
        <f>SUM(AA72:AA81)+AA16+AA24+AA29+AA36+AA43+AA45+AA47+AA49+AA51+AA56+AA61+AA66</f>
        <v>8697328.950000003</v>
      </c>
      <c r="AB82" s="91">
        <f>AB16+AB24+AB29+AB36+AB43+AB45+AB47+AB49</f>
        <v>0</v>
      </c>
      <c r="AC82" s="92">
        <f>SUM(AC72:AC81)+AC16+AC24+AC29+AC36+AC43+AC45+AC47+AC49+AC51+AC56+AC61+AC66</f>
        <v>1538161.08</v>
      </c>
      <c r="AD82" s="91">
        <f>AD16+AD24+AD29+AD36+AD43+AD45+AD47+AD49</f>
        <v>0</v>
      </c>
      <c r="AE82" s="92">
        <f>SUM(AE72:AE81)+AE16+AE24+AE29+AE36+AE43+AE45+AE47+AE49+AE51+AE56+AE61+AE66</f>
        <v>-841695.51</v>
      </c>
      <c r="AF82" s="91">
        <f>AF16+AF24+AF29+AF36+AF43+AF45+AF47+AF49</f>
        <v>0</v>
      </c>
      <c r="AG82" s="92">
        <f>SUM(AG72:AG81)+AG16+AG24+AG29+AG36+AG43+AG45+AG47+AG49+AG51+AG56+AG61+AG66</f>
        <v>9901939.0299999993</v>
      </c>
      <c r="AH82" s="93"/>
    </row>
    <row r="83" spans="1:34" ht="13.5" thickTop="1" x14ac:dyDescent="0.2">
      <c r="A83" s="4" t="s">
        <v>2</v>
      </c>
      <c r="B83" s="3"/>
    </row>
    <row r="84" spans="1:34" x14ac:dyDescent="0.2">
      <c r="A84" s="4"/>
      <c r="B84" s="3"/>
      <c r="O84" s="45"/>
    </row>
    <row r="85" spans="1:34" x14ac:dyDescent="0.2">
      <c r="A85" s="4" t="s">
        <v>184</v>
      </c>
      <c r="B85" s="3"/>
      <c r="F85" s="31"/>
      <c r="G85" s="31"/>
      <c r="H85" s="31"/>
      <c r="I85" s="31"/>
      <c r="J85" s="31"/>
      <c r="K85" s="31"/>
      <c r="N85" s="45"/>
    </row>
    <row r="86" spans="1:34" s="3" customFormat="1" x14ac:dyDescent="0.2">
      <c r="A86" s="144"/>
      <c r="C86" s="10" t="s">
        <v>166</v>
      </c>
      <c r="D86" s="60">
        <f t="shared" ref="D86:E88" si="16">F86+J86+L86+N86+P86+T86+V86+Z86+AB86+AF86+X86+H86+AD86+R86</f>
        <v>0</v>
      </c>
      <c r="E86" s="182">
        <f t="shared" si="16"/>
        <v>269082.06000000006</v>
      </c>
      <c r="F86" s="145"/>
      <c r="G86" s="145">
        <v>0</v>
      </c>
      <c r="H86" s="145"/>
      <c r="I86" s="145">
        <v>0</v>
      </c>
      <c r="J86" s="145"/>
      <c r="K86" s="184">
        <v>330612.69</v>
      </c>
      <c r="L86" s="145"/>
      <c r="M86" s="145"/>
      <c r="N86" s="145"/>
      <c r="O86" s="145"/>
      <c r="P86" s="145"/>
      <c r="Q86" s="145"/>
      <c r="R86" s="145"/>
      <c r="S86" s="145">
        <v>-324309.77</v>
      </c>
      <c r="T86" s="145"/>
      <c r="U86" s="145"/>
      <c r="V86" s="145"/>
      <c r="W86" s="145">
        <v>0</v>
      </c>
      <c r="X86" s="145"/>
      <c r="Y86" s="145">
        <f>5576.66-723748.76-409408.67+1243742.11+41758.09-51781.8</f>
        <v>106137.63000000008</v>
      </c>
      <c r="Z86" s="145"/>
      <c r="AA86" s="145"/>
      <c r="AB86" s="145"/>
      <c r="AC86" s="145">
        <f>156641.51-1440653.5+1556139.52-115486.02</f>
        <v>156641.51</v>
      </c>
      <c r="AD86" s="145"/>
      <c r="AE86" s="145"/>
      <c r="AF86" s="145"/>
      <c r="AG86" s="145"/>
    </row>
    <row r="87" spans="1:34" s="3" customFormat="1" x14ac:dyDescent="0.2">
      <c r="A87" s="144"/>
      <c r="C87" s="10" t="s">
        <v>71</v>
      </c>
      <c r="D87" s="60">
        <f t="shared" si="16"/>
        <v>0</v>
      </c>
      <c r="E87" s="182">
        <f t="shared" si="16"/>
        <v>-22020</v>
      </c>
      <c r="F87" s="146">
        <v>0</v>
      </c>
      <c r="G87" s="146"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-268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f>AB87+AF87+AH87+AJ87+AL87+AN87+AP87+AR87+AT87+AV87</f>
        <v>0</v>
      </c>
      <c r="AA87" s="146"/>
      <c r="AB87" s="146"/>
      <c r="AC87" s="146">
        <v>-21752</v>
      </c>
      <c r="AD87" s="146"/>
      <c r="AE87" s="146"/>
      <c r="AF87" s="146"/>
      <c r="AG87" s="146"/>
    </row>
    <row r="88" spans="1:34" s="3" customFormat="1" x14ac:dyDescent="0.2">
      <c r="A88" s="144"/>
      <c r="C88" s="10" t="s">
        <v>72</v>
      </c>
      <c r="D88" s="60">
        <f t="shared" si="16"/>
        <v>0</v>
      </c>
      <c r="E88" s="182">
        <f t="shared" si="16"/>
        <v>-1455000</v>
      </c>
      <c r="F88" s="147">
        <v>0</v>
      </c>
      <c r="G88" s="147"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-1455000</v>
      </c>
      <c r="Z88" s="147">
        <f>AB88+AF88+AH88+AJ88+AL88+AN88+AP88+AR88+AT88+AV88</f>
        <v>0</v>
      </c>
      <c r="AA88" s="147"/>
      <c r="AB88" s="147"/>
      <c r="AC88" s="147">
        <v>0</v>
      </c>
      <c r="AD88" s="147"/>
      <c r="AE88" s="147"/>
      <c r="AF88" s="147"/>
      <c r="AG88" s="147"/>
    </row>
    <row r="89" spans="1:34" s="127" customFormat="1" ht="20.25" customHeight="1" x14ac:dyDescent="0.2">
      <c r="A89" s="158"/>
      <c r="B89" s="159"/>
      <c r="C89" s="161" t="s">
        <v>174</v>
      </c>
      <c r="D89" s="160">
        <f>SUM(D86:D88)</f>
        <v>0</v>
      </c>
      <c r="E89" s="178">
        <f t="shared" ref="E89:O89" si="17">SUM(E86:E88)</f>
        <v>-1207937.94</v>
      </c>
      <c r="F89" s="160">
        <f t="shared" si="17"/>
        <v>0</v>
      </c>
      <c r="G89" s="160">
        <f t="shared" si="17"/>
        <v>0</v>
      </c>
      <c r="H89" s="160">
        <f>SUM(H86:H88)</f>
        <v>0</v>
      </c>
      <c r="I89" s="160">
        <f>SUM(I86:I88)</f>
        <v>0</v>
      </c>
      <c r="J89" s="160">
        <f t="shared" si="17"/>
        <v>0</v>
      </c>
      <c r="K89" s="160">
        <f t="shared" si="17"/>
        <v>330612.69</v>
      </c>
      <c r="L89" s="160">
        <f t="shared" si="17"/>
        <v>0</v>
      </c>
      <c r="M89" s="160">
        <f t="shared" si="17"/>
        <v>0</v>
      </c>
      <c r="N89" s="160">
        <f t="shared" si="17"/>
        <v>0</v>
      </c>
      <c r="O89" s="160">
        <f t="shared" si="17"/>
        <v>0</v>
      </c>
      <c r="P89" s="160">
        <f t="shared" ref="P89:AG89" si="18">SUM(P86:P88)</f>
        <v>0</v>
      </c>
      <c r="Q89" s="160">
        <f t="shared" si="18"/>
        <v>0</v>
      </c>
      <c r="R89" s="160">
        <f>SUM(R86:R88)</f>
        <v>0</v>
      </c>
      <c r="S89" s="160">
        <f>SUM(S86:S88)</f>
        <v>-324577.77</v>
      </c>
      <c r="T89" s="160">
        <f t="shared" si="18"/>
        <v>0</v>
      </c>
      <c r="U89" s="160">
        <f t="shared" si="18"/>
        <v>0</v>
      </c>
      <c r="V89" s="160">
        <f t="shared" si="18"/>
        <v>0</v>
      </c>
      <c r="W89" s="160">
        <f t="shared" si="18"/>
        <v>0</v>
      </c>
      <c r="X89" s="160">
        <f>SUM(X86:X88)</f>
        <v>0</v>
      </c>
      <c r="Y89" s="160">
        <f>SUM(Y86:Y88)</f>
        <v>-1348862.3699999999</v>
      </c>
      <c r="Z89" s="160">
        <f t="shared" si="18"/>
        <v>0</v>
      </c>
      <c r="AA89" s="160">
        <f t="shared" si="18"/>
        <v>0</v>
      </c>
      <c r="AB89" s="160">
        <f t="shared" si="18"/>
        <v>0</v>
      </c>
      <c r="AC89" s="160">
        <f t="shared" si="18"/>
        <v>134889.51</v>
      </c>
      <c r="AD89" s="160">
        <f>SUM(AD86:AD88)</f>
        <v>0</v>
      </c>
      <c r="AE89" s="160">
        <f>SUM(AE86:AE88)</f>
        <v>0</v>
      </c>
      <c r="AF89" s="160">
        <f t="shared" si="18"/>
        <v>0</v>
      </c>
      <c r="AG89" s="160">
        <f t="shared" si="18"/>
        <v>0</v>
      </c>
    </row>
    <row r="90" spans="1:34" x14ac:dyDescent="0.2">
      <c r="A90" s="4"/>
      <c r="B90" s="3"/>
      <c r="F90" s="31"/>
      <c r="G90" s="31"/>
      <c r="H90" s="31"/>
      <c r="I90" s="31"/>
      <c r="J90" s="31"/>
      <c r="K90" s="31"/>
    </row>
    <row r="91" spans="1:34" s="127" customFormat="1" ht="20.25" customHeight="1" x14ac:dyDescent="0.2">
      <c r="A91" s="158"/>
      <c r="B91" s="159"/>
      <c r="C91" s="157" t="s">
        <v>175</v>
      </c>
      <c r="D91" s="160">
        <f>+D82+D89</f>
        <v>0</v>
      </c>
      <c r="E91" s="178">
        <f t="shared" ref="E91:O91" si="19">+E82+E89</f>
        <v>17024673.640000012</v>
      </c>
      <c r="F91" s="160">
        <f t="shared" si="19"/>
        <v>0</v>
      </c>
      <c r="G91" s="160">
        <f t="shared" si="19"/>
        <v>-6667077</v>
      </c>
      <c r="H91" s="160">
        <f>+H82+H89</f>
        <v>0</v>
      </c>
      <c r="I91" s="160">
        <f>+I82+I89</f>
        <v>-9896370.3000000007</v>
      </c>
      <c r="J91" s="160">
        <f t="shared" si="19"/>
        <v>0</v>
      </c>
      <c r="K91" s="160">
        <f t="shared" si="19"/>
        <v>-2600405.0699999998</v>
      </c>
      <c r="L91" s="160">
        <f t="shared" si="19"/>
        <v>0</v>
      </c>
      <c r="M91" s="160">
        <f t="shared" si="19"/>
        <v>-212774.63</v>
      </c>
      <c r="N91" s="160">
        <f t="shared" si="19"/>
        <v>0</v>
      </c>
      <c r="O91" s="160">
        <f t="shared" si="19"/>
        <v>0</v>
      </c>
      <c r="P91" s="160">
        <f t="shared" ref="P91:AG91" si="20">+P82+P89</f>
        <v>0</v>
      </c>
      <c r="Q91" s="160">
        <f t="shared" si="20"/>
        <v>17113673.420000002</v>
      </c>
      <c r="R91" s="160">
        <f>+R82+R89</f>
        <v>0</v>
      </c>
      <c r="S91" s="160">
        <f>+S82+S89</f>
        <v>-117945</v>
      </c>
      <c r="T91" s="160">
        <f t="shared" si="20"/>
        <v>0</v>
      </c>
      <c r="U91" s="160">
        <f t="shared" si="20"/>
        <v>-2901.6</v>
      </c>
      <c r="V91" s="160">
        <f t="shared" si="20"/>
        <v>0</v>
      </c>
      <c r="W91" s="160">
        <f t="shared" si="20"/>
        <v>-2708165.9099999992</v>
      </c>
      <c r="X91" s="160">
        <f>+X82+X89</f>
        <v>0</v>
      </c>
      <c r="Y91" s="160">
        <f>+Y82+Y89</f>
        <v>2686016.67</v>
      </c>
      <c r="Z91" s="160">
        <f t="shared" si="20"/>
        <v>0</v>
      </c>
      <c r="AA91" s="160">
        <f t="shared" si="20"/>
        <v>8697328.950000003</v>
      </c>
      <c r="AB91" s="160">
        <f t="shared" si="20"/>
        <v>0</v>
      </c>
      <c r="AC91" s="160">
        <f t="shared" si="20"/>
        <v>1673050.59</v>
      </c>
      <c r="AD91" s="160">
        <f>+AD82+AD89</f>
        <v>0</v>
      </c>
      <c r="AE91" s="160">
        <f>+AE82+AE89</f>
        <v>-841695.51</v>
      </c>
      <c r="AF91" s="160">
        <f t="shared" si="20"/>
        <v>0</v>
      </c>
      <c r="AG91" s="160">
        <f t="shared" si="20"/>
        <v>9901939.0299999993</v>
      </c>
    </row>
    <row r="92" spans="1:34" x14ac:dyDescent="0.2">
      <c r="A92" s="4"/>
      <c r="B92" s="3"/>
      <c r="D92" s="31">
        <v>0</v>
      </c>
      <c r="E92" s="171">
        <v>3561459.07</v>
      </c>
      <c r="F92">
        <v>0</v>
      </c>
      <c r="G92">
        <v>-6772546.4100000001</v>
      </c>
      <c r="H92">
        <v>0</v>
      </c>
      <c r="I92">
        <v>-6772546.4100000001</v>
      </c>
      <c r="J92">
        <v>0</v>
      </c>
      <c r="K92">
        <v>-12238278.770000001</v>
      </c>
      <c r="L92">
        <v>0</v>
      </c>
      <c r="M92">
        <v>-105535.26</v>
      </c>
      <c r="N92">
        <v>0</v>
      </c>
      <c r="O92">
        <v>0</v>
      </c>
      <c r="P92">
        <v>0</v>
      </c>
      <c r="Q92">
        <v>-565643.68999999994</v>
      </c>
      <c r="R92">
        <v>0</v>
      </c>
      <c r="S92">
        <v>-757116.47</v>
      </c>
      <c r="T92">
        <v>0</v>
      </c>
      <c r="U92">
        <v>-757116.47</v>
      </c>
      <c r="V92">
        <v>0</v>
      </c>
      <c r="W92">
        <v>-1298786.68</v>
      </c>
      <c r="X92">
        <v>0</v>
      </c>
      <c r="Y92">
        <v>-1298786.68</v>
      </c>
      <c r="Z92">
        <v>0</v>
      </c>
      <c r="AA92">
        <v>7357972.9900000002</v>
      </c>
      <c r="AB92">
        <v>0</v>
      </c>
      <c r="AC92">
        <v>49985.46</v>
      </c>
      <c r="AD92">
        <v>0</v>
      </c>
      <c r="AE92">
        <v>17891407.899999999</v>
      </c>
      <c r="AF92">
        <v>0</v>
      </c>
      <c r="AG92">
        <v>17891407.899999999</v>
      </c>
    </row>
    <row r="93" spans="1:34" x14ac:dyDescent="0.2">
      <c r="A93" s="4"/>
      <c r="B93" s="3"/>
    </row>
    <row r="94" spans="1:34" x14ac:dyDescent="0.2">
      <c r="A94" s="4"/>
      <c r="B94" s="3"/>
      <c r="E94" s="171">
        <f>+E74+E12+E20</f>
        <v>20411999.890000001</v>
      </c>
      <c r="G94" s="163">
        <f>+G12+G20+G74</f>
        <v>-8071149.9100000001</v>
      </c>
      <c r="I94" s="163">
        <f>+I12+I20+I74</f>
        <v>565002.6399999999</v>
      </c>
      <c r="K94" s="163">
        <f>+K12+K20+K74</f>
        <v>-3394013.37</v>
      </c>
      <c r="M94" s="163">
        <f>+M12+M20+M74</f>
        <v>-212774.63</v>
      </c>
      <c r="O94" s="163">
        <f>+O12+O20+O74</f>
        <v>0</v>
      </c>
      <c r="Q94" s="163">
        <f>+Q12+Q20+Q74</f>
        <v>14953923.699999999</v>
      </c>
      <c r="S94" s="163">
        <f>+S12+S20+S74</f>
        <v>-115455.23000000001</v>
      </c>
      <c r="U94" s="163">
        <f>+U12+U20+U74</f>
        <v>-2901.6</v>
      </c>
      <c r="W94" s="163">
        <f>+W12+W20+W74</f>
        <v>-1508882.3399999999</v>
      </c>
      <c r="Y94" s="163">
        <f>+Y12+Y20+Y74</f>
        <v>5328772.04</v>
      </c>
      <c r="AA94" s="163">
        <f>+AA12+AA20+AA74</f>
        <v>2564016</v>
      </c>
      <c r="AC94" s="163">
        <f>+AC12+AC20+AC74</f>
        <v>2978814.5799999991</v>
      </c>
      <c r="AE94" s="163">
        <f>+AE12+AE20+AE74</f>
        <v>-757326.5</v>
      </c>
      <c r="AG94" s="163">
        <f>+AG12+AG20+AG74</f>
        <v>8083974.5099999998</v>
      </c>
    </row>
    <row r="95" spans="1:34" x14ac:dyDescent="0.2">
      <c r="A95" s="4"/>
      <c r="B95" s="3"/>
      <c r="E95" s="171">
        <v>20412000</v>
      </c>
    </row>
    <row r="96" spans="1:34" x14ac:dyDescent="0.2">
      <c r="A96" s="4"/>
      <c r="B96" s="3"/>
      <c r="E96" s="171">
        <f>+E94-E95</f>
        <v>-0.10999999940395355</v>
      </c>
    </row>
    <row r="97" spans="1:5" x14ac:dyDescent="0.2">
      <c r="A97" s="4"/>
      <c r="B97" s="3"/>
      <c r="E97" s="171">
        <v>369377</v>
      </c>
    </row>
    <row r="98" spans="1:5" x14ac:dyDescent="0.2">
      <c r="A98" s="4"/>
      <c r="B98" s="3"/>
      <c r="E98" s="171">
        <f>+E97-E96</f>
        <v>369377.1099999994</v>
      </c>
    </row>
    <row r="99" spans="1:5" x14ac:dyDescent="0.2">
      <c r="A99" s="4"/>
      <c r="B99" s="3"/>
      <c r="E99" s="171">
        <v>-72845</v>
      </c>
    </row>
    <row r="100" spans="1:5" x14ac:dyDescent="0.2">
      <c r="A100" s="4"/>
      <c r="B100" s="3"/>
      <c r="E100" s="171">
        <f>+E98+E99</f>
        <v>296532.1099999994</v>
      </c>
    </row>
    <row r="101" spans="1:5" x14ac:dyDescent="0.2">
      <c r="A101" s="4"/>
      <c r="B101" s="3"/>
    </row>
    <row r="102" spans="1:5" x14ac:dyDescent="0.2">
      <c r="A102" s="4"/>
      <c r="B102" s="3"/>
    </row>
    <row r="103" spans="1:5" x14ac:dyDescent="0.2">
      <c r="A103" s="4"/>
      <c r="B103" s="3"/>
    </row>
    <row r="104" spans="1:5" x14ac:dyDescent="0.2">
      <c r="A104" s="4"/>
      <c r="B104" s="3"/>
    </row>
    <row r="105" spans="1:5" x14ac:dyDescent="0.2">
      <c r="A105" s="4"/>
      <c r="B105" s="3"/>
    </row>
    <row r="106" spans="1:5" x14ac:dyDescent="0.2">
      <c r="A106" s="4"/>
      <c r="B106" s="3"/>
    </row>
    <row r="107" spans="1:5" x14ac:dyDescent="0.2">
      <c r="A107" s="4"/>
      <c r="B107" s="3"/>
    </row>
    <row r="108" spans="1:5" x14ac:dyDescent="0.2">
      <c r="A108" s="4"/>
      <c r="B108" s="3"/>
    </row>
    <row r="109" spans="1:5" x14ac:dyDescent="0.2">
      <c r="A109" s="4"/>
      <c r="B109" s="3"/>
    </row>
    <row r="110" spans="1:5" x14ac:dyDescent="0.2">
      <c r="A110" s="4"/>
      <c r="B110" s="3"/>
    </row>
    <row r="111" spans="1:5" x14ac:dyDescent="0.2">
      <c r="A111" s="4"/>
      <c r="B111" s="3"/>
    </row>
    <row r="112" spans="1:5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6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200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'DEN-FLSH'!L11</f>
        <v>3869012</v>
      </c>
      <c r="E11" s="66">
        <f>'DEN-FLSH'!M11</f>
        <v>9074527</v>
      </c>
      <c r="F11" s="60">
        <f>'DEN-GL'!D11</f>
        <v>3815603</v>
      </c>
      <c r="G11" s="38">
        <f>'DEN-GL'!E11</f>
        <v>8920486.2300000004</v>
      </c>
      <c r="H11" s="60">
        <f>F11-D11</f>
        <v>-53409</v>
      </c>
      <c r="I11" s="38">
        <f>G11-E11</f>
        <v>-154040.76999999955</v>
      </c>
    </row>
    <row r="12" spans="1:22" x14ac:dyDescent="0.2">
      <c r="A12" s="9">
        <v>2</v>
      </c>
      <c r="B12" s="7"/>
      <c r="C12" s="18" t="s">
        <v>26</v>
      </c>
      <c r="D12" s="65">
        <f>'DEN-FLSH'!L12</f>
        <v>0</v>
      </c>
      <c r="E12" s="66">
        <f>'DEN-FLSH'!M12</f>
        <v>0</v>
      </c>
      <c r="F12" s="60">
        <f>'DEN-GL'!D12</f>
        <v>0</v>
      </c>
      <c r="G12" s="38">
        <f>'DEN-GL'!E12</f>
        <v>28116.17</v>
      </c>
      <c r="H12" s="60">
        <f>F12-D12</f>
        <v>0</v>
      </c>
      <c r="I12" s="38">
        <f>G12-E12</f>
        <v>28116.17</v>
      </c>
    </row>
    <row r="13" spans="1:22" x14ac:dyDescent="0.2">
      <c r="A13" s="9">
        <v>3</v>
      </c>
      <c r="B13" s="7"/>
      <c r="C13" s="18" t="s">
        <v>27</v>
      </c>
      <c r="D13" s="65">
        <f>'DEN-FLSH'!L13</f>
        <v>5301057</v>
      </c>
      <c r="E13" s="66">
        <f>'DEN-FLSH'!M13</f>
        <v>13385646</v>
      </c>
      <c r="F13" s="60">
        <f>'DEN-GL'!D13</f>
        <v>4701913</v>
      </c>
      <c r="G13" s="38">
        <f>'DEN-GL'!E13</f>
        <v>11913215</v>
      </c>
      <c r="H13" s="60">
        <f t="shared" ref="H13:I15" si="0">F13-D13</f>
        <v>-599144</v>
      </c>
      <c r="I13" s="38">
        <f t="shared" si="0"/>
        <v>-1472431</v>
      </c>
    </row>
    <row r="14" spans="1:22" x14ac:dyDescent="0.2">
      <c r="A14" s="9">
        <v>4</v>
      </c>
      <c r="B14" s="7"/>
      <c r="C14" s="18" t="s">
        <v>28</v>
      </c>
      <c r="D14" s="65">
        <f>'DEN-FLSH'!L14</f>
        <v>0</v>
      </c>
      <c r="E14" s="66">
        <f>'DEN-FLSH'!M14</f>
        <v>0</v>
      </c>
      <c r="F14" s="60">
        <f>'DEN-GL'!D14</f>
        <v>0</v>
      </c>
      <c r="G14" s="38">
        <f>'DEN-GL'!E14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'DEN-FLSH'!L15</f>
        <v>0</v>
      </c>
      <c r="E15" s="66">
        <f>'DEN-FLSH'!M15</f>
        <v>0</v>
      </c>
      <c r="F15" s="60">
        <f>'DEN-GL'!D15</f>
        <v>0</v>
      </c>
      <c r="G15" s="38">
        <f>'DEN-GL'!E15</f>
        <v>6132.42</v>
      </c>
      <c r="H15" s="60">
        <f t="shared" si="0"/>
        <v>0</v>
      </c>
      <c r="I15" s="38">
        <f t="shared" si="0"/>
        <v>6132.42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9170069</v>
      </c>
      <c r="E16" s="39">
        <f t="shared" si="1"/>
        <v>22460173</v>
      </c>
      <c r="F16" s="61">
        <f t="shared" si="1"/>
        <v>8517516</v>
      </c>
      <c r="G16" s="39">
        <f t="shared" si="1"/>
        <v>20867949.82</v>
      </c>
      <c r="H16" s="61">
        <f t="shared" si="1"/>
        <v>-652553</v>
      </c>
      <c r="I16" s="39">
        <f t="shared" si="1"/>
        <v>-1592223.1799999997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'DEN-FLSH'!L19</f>
        <v>-5057262</v>
      </c>
      <c r="E19" s="66">
        <f>'DEN-FLSH'!M19</f>
        <v>-11323157</v>
      </c>
      <c r="F19" s="60">
        <f>'DEN-GL'!D19</f>
        <v>-5067730</v>
      </c>
      <c r="G19" s="38">
        <f>'DEN-GL'!E19</f>
        <v>-11113037.819999998</v>
      </c>
      <c r="H19" s="60">
        <f>F19-D19</f>
        <v>-10468</v>
      </c>
      <c r="I19" s="38">
        <f>G19-E19</f>
        <v>210119.18000000156</v>
      </c>
    </row>
    <row r="20" spans="1:9" x14ac:dyDescent="0.2">
      <c r="A20" s="9">
        <v>7</v>
      </c>
      <c r="B20" s="7"/>
      <c r="C20" s="18" t="s">
        <v>26</v>
      </c>
      <c r="D20" s="65">
        <f>'DEN-FLSH'!L20</f>
        <v>0</v>
      </c>
      <c r="E20" s="66">
        <f>'DEN-FLSH'!M20</f>
        <v>0</v>
      </c>
      <c r="F20" s="60">
        <f>'DEN-GL'!D20</f>
        <v>0</v>
      </c>
      <c r="G20" s="38">
        <f>'DEN-GL'!E20</f>
        <v>-188616.18</v>
      </c>
      <c r="H20" s="60">
        <f>F20-D20</f>
        <v>0</v>
      </c>
      <c r="I20" s="38">
        <f>G20-E20</f>
        <v>-188616.18</v>
      </c>
    </row>
    <row r="21" spans="1:9" x14ac:dyDescent="0.2">
      <c r="A21" s="9">
        <v>8</v>
      </c>
      <c r="B21" s="7"/>
      <c r="C21" s="18" t="s">
        <v>27</v>
      </c>
      <c r="D21" s="65">
        <f>'DEN-FLSH'!L21</f>
        <v>-4240969</v>
      </c>
      <c r="E21" s="66">
        <f>'DEN-FLSH'!M21</f>
        <v>-10731159</v>
      </c>
      <c r="F21" s="60">
        <f>'DEN-GL'!D21</f>
        <v>-4240969</v>
      </c>
      <c r="G21" s="38">
        <f>'DEN-GL'!E21</f>
        <v>-10731160</v>
      </c>
      <c r="H21" s="60">
        <f t="shared" ref="H21:I23" si="2">F21-D21</f>
        <v>0</v>
      </c>
      <c r="I21" s="38">
        <f t="shared" si="2"/>
        <v>-1</v>
      </c>
    </row>
    <row r="22" spans="1:9" x14ac:dyDescent="0.2">
      <c r="A22" s="9">
        <v>9</v>
      </c>
      <c r="B22" s="7"/>
      <c r="C22" s="18" t="s">
        <v>28</v>
      </c>
      <c r="D22" s="65">
        <f>'DEN-FLSH'!L22</f>
        <v>0</v>
      </c>
      <c r="E22" s="66">
        <f>'DEN-FLSH'!M22</f>
        <v>0</v>
      </c>
      <c r="F22" s="60">
        <f>'DEN-GL'!D22</f>
        <v>0</v>
      </c>
      <c r="G22" s="38">
        <f>'DEN-GL'!E22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'DEN-FLSH'!L23</f>
        <v>19762</v>
      </c>
      <c r="E23" s="66">
        <f>'DEN-FLSH'!M23</f>
        <v>47965</v>
      </c>
      <c r="F23" s="60">
        <f>'DEN-GL'!D23</f>
        <v>4898</v>
      </c>
      <c r="G23" s="38">
        <f>'DEN-GL'!E23</f>
        <v>11461.32</v>
      </c>
      <c r="H23" s="60">
        <f t="shared" si="2"/>
        <v>-14864</v>
      </c>
      <c r="I23" s="38">
        <f t="shared" si="2"/>
        <v>-36503.68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-9278469</v>
      </c>
      <c r="E24" s="39">
        <f t="shared" si="3"/>
        <v>-22006351</v>
      </c>
      <c r="F24" s="61">
        <f t="shared" si="3"/>
        <v>-9303801</v>
      </c>
      <c r="G24" s="39">
        <f t="shared" si="3"/>
        <v>-22021352.68</v>
      </c>
      <c r="H24" s="61">
        <f t="shared" si="3"/>
        <v>-25332</v>
      </c>
      <c r="I24" s="39">
        <f t="shared" si="3"/>
        <v>-15001.679999998429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'DEN-FLSH'!L27</f>
        <v>0</v>
      </c>
      <c r="E27" s="66">
        <f>'DEN-FLSH'!M27</f>
        <v>0</v>
      </c>
      <c r="F27" s="60">
        <f>'DEN-GL'!D27</f>
        <v>0</v>
      </c>
      <c r="G27" s="38">
        <f>'DEN-GL'!E27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'DEN-FLSH'!L28</f>
        <v>0</v>
      </c>
      <c r="E28" s="66">
        <f>'DEN-FLSH'!M28</f>
        <v>0</v>
      </c>
      <c r="F28" s="60">
        <f>'DEN-GL'!D28</f>
        <v>0</v>
      </c>
      <c r="G28" s="38">
        <f>'DEN-GL'!E28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'DEN-FLSH'!L32</f>
        <v>-6099</v>
      </c>
      <c r="E32" s="66">
        <f>'DEN-FLSH'!M32</f>
        <v>-15322</v>
      </c>
      <c r="F32" s="60">
        <f>'DEN-GL'!D32</f>
        <v>23346</v>
      </c>
      <c r="G32" s="38">
        <f>'DEN-GL'!E32</f>
        <v>54629.64</v>
      </c>
      <c r="H32" s="60">
        <f>F32-D32</f>
        <v>29445</v>
      </c>
      <c r="I32" s="38">
        <f>G32-E32</f>
        <v>69951.64</v>
      </c>
    </row>
    <row r="33" spans="1:9" x14ac:dyDescent="0.2">
      <c r="A33" s="9">
        <v>14</v>
      </c>
      <c r="B33" s="7"/>
      <c r="C33" s="18" t="s">
        <v>40</v>
      </c>
      <c r="D33" s="65">
        <f>'DEN-FLSH'!L33</f>
        <v>0</v>
      </c>
      <c r="E33" s="66">
        <f>'DEN-FLSH'!M33</f>
        <v>0</v>
      </c>
      <c r="F33" s="60">
        <f>'DEN-GL'!D33</f>
        <v>0</v>
      </c>
      <c r="G33" s="38">
        <f>'DEN-GL'!E33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'DEN-FLSH'!L34</f>
        <v>0</v>
      </c>
      <c r="E34" s="66">
        <f>'DEN-FLSH'!M34</f>
        <v>0</v>
      </c>
      <c r="F34" s="60">
        <f>'DEN-GL'!D34</f>
        <v>0</v>
      </c>
      <c r="G34" s="38">
        <f>'DEN-GL'!E34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'DEN-FLSH'!L35</f>
        <v>0</v>
      </c>
      <c r="E35" s="66">
        <f>'DEN-FLSH'!M35</f>
        <v>0</v>
      </c>
      <c r="F35" s="60">
        <f>'DEN-GL'!D35</f>
        <v>0</v>
      </c>
      <c r="G35" s="38">
        <f>'DEN-GL'!E35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-6099</v>
      </c>
      <c r="E36" s="39">
        <f t="shared" si="6"/>
        <v>-15322</v>
      </c>
      <c r="F36" s="61">
        <f t="shared" si="6"/>
        <v>23346</v>
      </c>
      <c r="G36" s="39">
        <f t="shared" si="6"/>
        <v>54629.64</v>
      </c>
      <c r="H36" s="61">
        <f t="shared" si="6"/>
        <v>29445</v>
      </c>
      <c r="I36" s="39">
        <f t="shared" si="6"/>
        <v>69951.64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'DEN-FLSH'!L39</f>
        <v>0</v>
      </c>
      <c r="E39" s="66">
        <f>'DEN-FLSH'!M39</f>
        <v>0</v>
      </c>
      <c r="F39" s="60">
        <f>'DEN-GL'!D39</f>
        <v>0</v>
      </c>
      <c r="G39" s="38">
        <f>'DEN-GL'!E39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'DEN-FLSH'!L40</f>
        <v>0</v>
      </c>
      <c r="E40" s="66">
        <f>'DEN-FLSH'!M40</f>
        <v>0</v>
      </c>
      <c r="F40" s="60">
        <f>'DEN-GL'!D40</f>
        <v>0</v>
      </c>
      <c r="G40" s="38">
        <f>'DEN-GL'!E40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'DEN-FLSH'!L41</f>
        <v>0</v>
      </c>
      <c r="E41" s="66">
        <f>'DEN-FLSH'!M41</f>
        <v>0</v>
      </c>
      <c r="F41" s="60">
        <f>'DEN-GL'!D41</f>
        <v>0</v>
      </c>
      <c r="G41" s="38">
        <f>'DEN-GL'!E41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'DEN-FLSH'!L45</f>
        <v>0</v>
      </c>
      <c r="E45" s="66">
        <f>'DEN-FLSH'!M45</f>
        <v>0</v>
      </c>
      <c r="F45" s="60">
        <f>'DEN-GL'!D45</f>
        <v>0</v>
      </c>
      <c r="G45" s="38">
        <f>'DEN-GL'!E45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'DEN-FLSH'!L47</f>
        <v>0</v>
      </c>
      <c r="E47" s="66">
        <f>'DEN-FLSH'!M47</f>
        <v>0</v>
      </c>
      <c r="F47" s="60">
        <f>'DEN-GL'!D47</f>
        <v>0</v>
      </c>
      <c r="G47" s="38">
        <f>'DEN-GL'!E47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'DEN-FLSH'!L49</f>
        <v>114499</v>
      </c>
      <c r="E49" s="66">
        <f>'DEN-FLSH'!M49</f>
        <v>267943.52993913629</v>
      </c>
      <c r="F49" s="60">
        <f>'DEN-GL'!D49</f>
        <v>762939</v>
      </c>
      <c r="G49" s="38">
        <f>'DEN-GL'!E49</f>
        <v>1785277.26</v>
      </c>
      <c r="H49" s="60">
        <f>F49-D49</f>
        <v>648440</v>
      </c>
      <c r="I49" s="38">
        <f>G49-E49</f>
        <v>1517333.7300608638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'DEN-FLSH'!L51</f>
        <v>-19762</v>
      </c>
      <c r="E51" s="66">
        <f>'DEN-FLSH'!M51</f>
        <v>-47965</v>
      </c>
      <c r="F51" s="60">
        <f>'DEN-GL'!D51</f>
        <v>-4898</v>
      </c>
      <c r="G51" s="38">
        <f>'DEN-GL'!E51</f>
        <v>-11461.32</v>
      </c>
      <c r="H51" s="60">
        <f>F51-D51</f>
        <v>14864</v>
      </c>
      <c r="I51" s="38">
        <f>G51-E51</f>
        <v>36503.68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'DEN-FLSH'!L54</f>
        <v>0</v>
      </c>
      <c r="E54" s="66">
        <f>'DEN-FLSH'!M54</f>
        <v>-196967.95</v>
      </c>
      <c r="F54" s="60">
        <f>'DEN-GL'!D54</f>
        <v>-11545705</v>
      </c>
      <c r="G54" s="38">
        <f>'DEN-GL'!E54</f>
        <v>-249846.79</v>
      </c>
      <c r="H54" s="60">
        <f>F54-D54</f>
        <v>-11545705</v>
      </c>
      <c r="I54" s="38">
        <f>G54-E54</f>
        <v>-52878.84</v>
      </c>
    </row>
    <row r="55" spans="1:9" x14ac:dyDescent="0.2">
      <c r="A55" s="9">
        <v>25</v>
      </c>
      <c r="B55" s="7"/>
      <c r="C55" s="18" t="s">
        <v>56</v>
      </c>
      <c r="D55" s="65">
        <f>'DEN-FLSH'!L55</f>
        <v>0</v>
      </c>
      <c r="E55" s="66">
        <f>'DEN-FLSH'!M55</f>
        <v>-425156.49</v>
      </c>
      <c r="F55" s="60">
        <f>'DEN-GL'!D55</f>
        <v>0</v>
      </c>
      <c r="G55" s="38">
        <f>'DEN-GL'!E55</f>
        <v>-475938.54000000004</v>
      </c>
      <c r="H55" s="60">
        <f>F55-D55</f>
        <v>0</v>
      </c>
      <c r="I55" s="38">
        <f>G55-E55</f>
        <v>-50782.050000000047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-622124.43999999994</v>
      </c>
      <c r="F56" s="61">
        <f t="shared" si="10"/>
        <v>-11545705</v>
      </c>
      <c r="G56" s="39">
        <f t="shared" si="10"/>
        <v>-725785.33000000007</v>
      </c>
      <c r="H56" s="61">
        <f t="shared" si="10"/>
        <v>-11545705</v>
      </c>
      <c r="I56" s="39">
        <f t="shared" si="10"/>
        <v>-103660.89000000004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'DEN-FLSH'!L59</f>
        <v>0</v>
      </c>
      <c r="E59" s="66">
        <f>'DEN-FLSH'!M59</f>
        <v>0</v>
      </c>
      <c r="F59" s="60">
        <f>'DEN-GL'!D59</f>
        <v>0</v>
      </c>
      <c r="G59" s="38">
        <f>'DEN-GL'!E59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'DEN-FLSH'!L60</f>
        <v>0</v>
      </c>
      <c r="E60" s="66">
        <f>'DEN-FLSH'!M60</f>
        <v>0</v>
      </c>
      <c r="F60" s="60">
        <f>'DEN-GL'!D60</f>
        <v>0</v>
      </c>
      <c r="G60" s="38">
        <f>'DEN-GL'!E60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'DEN-FLSH'!L64</f>
        <v>0</v>
      </c>
      <c r="E64" s="66">
        <f>'DEN-FLSH'!M64</f>
        <v>0</v>
      </c>
      <c r="F64" s="60">
        <f>'DEN-GL'!D64</f>
        <v>0</v>
      </c>
      <c r="G64" s="38">
        <f>'DEN-GL'!E64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'DEN-FLSH'!L65</f>
        <v>0</v>
      </c>
      <c r="E65" s="66">
        <f>'DEN-FLSH'!M65</f>
        <v>0</v>
      </c>
      <c r="F65" s="60">
        <f>'DEN-GL'!D65</f>
        <v>0</v>
      </c>
      <c r="G65" s="38">
        <f>'DEN-GL'!E65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'DEN-FLSH'!L70</f>
        <v>0</v>
      </c>
      <c r="E70" s="66">
        <f>'DEN-FLSH'!M70</f>
        <v>1275.0399999998044</v>
      </c>
      <c r="F70" s="60">
        <f>'DEN-GL'!D70</f>
        <v>0</v>
      </c>
      <c r="G70" s="38">
        <f>'DEN-GL'!E70</f>
        <v>1275</v>
      </c>
      <c r="H70" s="60">
        <f>F70-D70</f>
        <v>0</v>
      </c>
      <c r="I70" s="38">
        <f>G70-E70</f>
        <v>-3.9999999804422259E-2</v>
      </c>
    </row>
    <row r="71" spans="1:9" x14ac:dyDescent="0.2">
      <c r="A71" s="9">
        <v>31</v>
      </c>
      <c r="B71" s="3"/>
      <c r="C71" s="10" t="s">
        <v>68</v>
      </c>
      <c r="D71" s="65">
        <f>'DEN-FLSH'!L71</f>
        <v>0</v>
      </c>
      <c r="E71" s="66">
        <f>'DEN-FLSH'!M71</f>
        <v>-178192</v>
      </c>
      <c r="F71" s="60">
        <f>'DEN-GL'!D71</f>
        <v>0</v>
      </c>
      <c r="G71" s="38">
        <f>'DEN-GL'!E71</f>
        <v>9099</v>
      </c>
      <c r="H71" s="60">
        <f>F71-D71</f>
        <v>0</v>
      </c>
      <c r="I71" s="38">
        <f>G71-E71</f>
        <v>187291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-176916.9600000002</v>
      </c>
      <c r="F72" s="61">
        <f t="shared" si="13"/>
        <v>0</v>
      </c>
      <c r="G72" s="39">
        <f t="shared" si="13"/>
        <v>10374</v>
      </c>
      <c r="H72" s="61">
        <f t="shared" si="13"/>
        <v>0</v>
      </c>
      <c r="I72" s="39">
        <f t="shared" si="13"/>
        <v>187290.9600000002</v>
      </c>
    </row>
    <row r="73" spans="1:9" x14ac:dyDescent="0.2">
      <c r="A73" s="9">
        <v>32</v>
      </c>
      <c r="B73" s="3"/>
      <c r="C73" s="10" t="s">
        <v>70</v>
      </c>
      <c r="D73" s="65">
        <f>'DEN-FLSH'!L73</f>
        <v>0</v>
      </c>
      <c r="E73" s="66">
        <f>'DEN-FLSH'!M73</f>
        <v>0</v>
      </c>
      <c r="F73" s="60">
        <f>'DEN-GL'!D73</f>
        <v>0</v>
      </c>
      <c r="G73" s="38">
        <f>'DEN-GL'!E73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'DEN-FLSH'!L74</f>
        <v>0</v>
      </c>
      <c r="E74" s="66">
        <f>'DEN-FLSH'!M74</f>
        <v>-26575</v>
      </c>
      <c r="F74" s="60">
        <f>'DEN-GL'!D74</f>
        <v>0</v>
      </c>
      <c r="G74" s="38">
        <f>'DEN-GL'!E74</f>
        <v>45044.78</v>
      </c>
      <c r="H74" s="60">
        <f t="shared" ref="H74:I79" si="14">F74-D74</f>
        <v>0</v>
      </c>
      <c r="I74" s="38">
        <f t="shared" si="14"/>
        <v>71619.78</v>
      </c>
    </row>
    <row r="75" spans="1:9" x14ac:dyDescent="0.2">
      <c r="A75" s="9">
        <v>34</v>
      </c>
      <c r="B75" s="3"/>
      <c r="C75" s="10" t="s">
        <v>72</v>
      </c>
      <c r="D75" s="65">
        <f>'DEN-FLSH'!L75</f>
        <v>0</v>
      </c>
      <c r="E75" s="66">
        <f>'DEN-FLSH'!M75</f>
        <v>0</v>
      </c>
      <c r="F75" s="60">
        <f>'DEN-GL'!D75</f>
        <v>0</v>
      </c>
      <c r="G75" s="38">
        <f>'DEN-GL'!E75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'DEN-FLSH'!L76</f>
        <v>0</v>
      </c>
      <c r="E76" s="66">
        <f>'DEN-FLSH'!M76</f>
        <v>-642</v>
      </c>
      <c r="F76" s="60">
        <f>'DEN-GL'!D76</f>
        <v>0</v>
      </c>
      <c r="G76" s="38">
        <f>'DEN-GL'!E76</f>
        <v>0</v>
      </c>
      <c r="H76" s="60">
        <f t="shared" si="14"/>
        <v>0</v>
      </c>
      <c r="I76" s="38">
        <f t="shared" si="14"/>
        <v>642</v>
      </c>
    </row>
    <row r="77" spans="1:9" x14ac:dyDescent="0.2">
      <c r="A77" s="9">
        <v>36</v>
      </c>
      <c r="B77" s="3"/>
      <c r="C77" s="10" t="s">
        <v>74</v>
      </c>
      <c r="D77" s="65">
        <f>'DEN-FLSH'!L77</f>
        <v>0</v>
      </c>
      <c r="E77" s="66">
        <f>'DEN-FLSH'!M77</f>
        <v>0</v>
      </c>
      <c r="F77" s="60">
        <f>'DEN-GL'!D77</f>
        <v>0</v>
      </c>
      <c r="G77" s="38">
        <f>'DEN-GL'!E77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'DEN-FLSH'!L78</f>
        <v>0</v>
      </c>
      <c r="E78" s="66">
        <f>'DEN-FLSH'!M78</f>
        <v>0</v>
      </c>
      <c r="F78" s="60">
        <f>'DEN-GL'!D78</f>
        <v>0</v>
      </c>
      <c r="G78" s="38">
        <f>'DEN-GL'!E78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'DEN-FLSH'!L79</f>
        <v>0</v>
      </c>
      <c r="E79" s="66">
        <f>'DEN-FLSH'!M79</f>
        <v>0</v>
      </c>
      <c r="F79" s="60">
        <f>'DEN-GL'!D79</f>
        <v>0</v>
      </c>
      <c r="G79" s="38">
        <f>'DEN-GL'!E79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'DEN-FLSH'!L80</f>
        <v>0</v>
      </c>
      <c r="E80" s="66">
        <f>'DEN-FLSH'!M80</f>
        <v>0</v>
      </c>
      <c r="F80" s="60">
        <f>'DEN-GL'!D80</f>
        <v>0</v>
      </c>
      <c r="G80" s="38">
        <f>'DEN-GL'!E80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'DEN-FLSH'!L81</f>
        <v>0</v>
      </c>
      <c r="E81" s="66">
        <f>'DEN-FLSH'!M81</f>
        <v>78632</v>
      </c>
      <c r="F81" s="60">
        <f>'DEN-GL'!D81</f>
        <v>0</v>
      </c>
      <c r="G81" s="38">
        <f>'DEN-GL'!E81</f>
        <v>0</v>
      </c>
      <c r="H81" s="60">
        <f>F81-D81</f>
        <v>0</v>
      </c>
      <c r="I81" s="38">
        <f>G81-E81</f>
        <v>-78632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-89147.870060864603</v>
      </c>
      <c r="F82" s="109">
        <f>F16+F24+F29+F36+F43+F45+F47+F49</f>
        <v>0</v>
      </c>
      <c r="G82" s="110">
        <f>SUM(G72:G81)+G16+G24+G29+G36+G43+G45+G47+G49+G51+G56+G61+G66</f>
        <v>4676.1700000017881</v>
      </c>
      <c r="H82" s="109">
        <f>H16+H24+H29+H36+H43+H45+H47+H49</f>
        <v>0</v>
      </c>
      <c r="I82" s="110">
        <f>SUM(I72:I81)+I16+I24+I29+I36+I43+I45+I47+I49+I51+I56+I61+I66</f>
        <v>93824.040060865605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67">
        <f>+'DEN-FLSH'!L86</f>
        <v>0</v>
      </c>
      <c r="E86" s="223">
        <f>+'DEN-FLSH'!M86</f>
        <v>-274501</v>
      </c>
      <c r="F86" s="67">
        <f>'DEN-GL'!D86</f>
        <v>0</v>
      </c>
      <c r="G86" s="220">
        <f>'DEN-GL'!E86</f>
        <v>-274731.77</v>
      </c>
      <c r="H86" s="220">
        <f t="shared" ref="H86:I88" si="15">F86-D86</f>
        <v>0</v>
      </c>
      <c r="I86" s="145">
        <f t="shared" si="15"/>
        <v>-230.77000000001863</v>
      </c>
    </row>
    <row r="87" spans="1:63" x14ac:dyDescent="0.2">
      <c r="A87" s="144"/>
      <c r="B87" s="3"/>
      <c r="C87" s="10" t="s">
        <v>71</v>
      </c>
      <c r="D87" s="65">
        <f>+'DEN-FLSH'!L87</f>
        <v>0</v>
      </c>
      <c r="E87" s="63">
        <f>+'DEN-FLSH'!M87</f>
        <v>0</v>
      </c>
      <c r="F87" s="65">
        <f>'DEN-GL'!D87</f>
        <v>0</v>
      </c>
      <c r="G87" s="66">
        <f>'DEN-GL'!E87</f>
        <v>-268</v>
      </c>
      <c r="H87" s="66">
        <f t="shared" si="15"/>
        <v>0</v>
      </c>
      <c r="I87" s="146">
        <f t="shared" si="15"/>
        <v>-268</v>
      </c>
    </row>
    <row r="88" spans="1:63" x14ac:dyDescent="0.2">
      <c r="A88" s="144"/>
      <c r="B88" s="3"/>
      <c r="C88" s="10" t="s">
        <v>72</v>
      </c>
      <c r="D88" s="221">
        <f>+'DEN-FLSH'!L88</f>
        <v>0</v>
      </c>
      <c r="E88" s="136">
        <f>+'DEN-FLSH'!M88</f>
        <v>0</v>
      </c>
      <c r="F88" s="221">
        <f>'DEN-GL'!D88</f>
        <v>0</v>
      </c>
      <c r="G88" s="222">
        <f>'DEN-GL'!E88</f>
        <v>0</v>
      </c>
      <c r="H88" s="222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225">
        <f t="shared" ref="D89:I89" si="16">SUM(D86:D88)</f>
        <v>0</v>
      </c>
      <c r="E89" s="225">
        <f t="shared" si="16"/>
        <v>-274501</v>
      </c>
      <c r="F89" s="225">
        <f t="shared" si="16"/>
        <v>0</v>
      </c>
      <c r="G89" s="225">
        <f t="shared" si="16"/>
        <v>-274999.77</v>
      </c>
      <c r="H89" s="160">
        <f t="shared" si="16"/>
        <v>0</v>
      </c>
      <c r="I89" s="160">
        <f t="shared" si="16"/>
        <v>-498.77000000001863</v>
      </c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rintOptions horizontalCentered="1"/>
  <pageMargins left="0.75" right="0.75" top="0.5" bottom="0.5" header="0.5" footer="0.5"/>
  <pageSetup paperSize="5" scale="71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I72" sqref="I7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-24967723</v>
      </c>
      <c r="F12" s="60">
        <f>STG_GL!D12</f>
        <v>0</v>
      </c>
      <c r="G12" s="38">
        <f>STG_GL!E12</f>
        <v>0</v>
      </c>
      <c r="H12" s="60">
        <f>F12-D12</f>
        <v>0</v>
      </c>
      <c r="I12" s="38">
        <f>G12-E12</f>
        <v>24967723</v>
      </c>
    </row>
    <row r="13" spans="1:22" x14ac:dyDescent="0.2">
      <c r="A13" s="9">
        <v>3</v>
      </c>
      <c r="B13" s="7"/>
      <c r="C13" s="18" t="s">
        <v>27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-25485719</v>
      </c>
      <c r="H13" s="60">
        <f t="shared" ref="H13:I15" si="0">F13-D13</f>
        <v>0</v>
      </c>
      <c r="I13" s="38">
        <f t="shared" si="0"/>
        <v>-25485719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-24967723</v>
      </c>
      <c r="F16" s="61">
        <f t="shared" si="1"/>
        <v>0</v>
      </c>
      <c r="G16" s="39">
        <f t="shared" si="1"/>
        <v>-25485719</v>
      </c>
      <c r="H16" s="61">
        <f t="shared" si="1"/>
        <v>0</v>
      </c>
      <c r="I16" s="39">
        <f t="shared" si="1"/>
        <v>-517996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-258666</v>
      </c>
      <c r="H51" s="60">
        <f>F51-D51</f>
        <v>0</v>
      </c>
      <c r="I51" s="38">
        <f>G51-E51</f>
        <v>-258666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450000</v>
      </c>
      <c r="F60" s="60">
        <f>STG_GL!D60</f>
        <v>0</v>
      </c>
      <c r="G60" s="38">
        <f>STG_GL!E60</f>
        <v>496833</v>
      </c>
      <c r="H60" s="60">
        <f>F60-D60</f>
        <v>0</v>
      </c>
      <c r="I60" s="38">
        <f>G60-E60</f>
        <v>46833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450000</v>
      </c>
      <c r="F61" s="69">
        <f t="shared" si="11"/>
        <v>0</v>
      </c>
      <c r="G61" s="70">
        <f t="shared" si="11"/>
        <v>496833</v>
      </c>
      <c r="H61" s="69">
        <f t="shared" si="11"/>
        <v>0</v>
      </c>
      <c r="I61" s="70">
        <f t="shared" si="11"/>
        <v>46833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98380002</v>
      </c>
      <c r="F70" s="60">
        <f>STG_GL!D70</f>
        <v>0</v>
      </c>
      <c r="G70" s="38">
        <f>STG_GL!E70</f>
        <v>116592294</v>
      </c>
      <c r="H70" s="60">
        <f>F70-D70</f>
        <v>0</v>
      </c>
      <c r="I70" s="38">
        <f>G70-E70</f>
        <v>18212292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-72699523</v>
      </c>
      <c r="F71" s="60">
        <f>STG_GL!D71</f>
        <v>0</v>
      </c>
      <c r="G71" s="38">
        <f>STG_GL!E71</f>
        <v>-91335240.049999997</v>
      </c>
      <c r="H71" s="60">
        <f>F71-D71</f>
        <v>0</v>
      </c>
      <c r="I71" s="38">
        <f>G71-E71</f>
        <v>-18635717.049999997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25680479</v>
      </c>
      <c r="F72" s="69">
        <f t="shared" si="13"/>
        <v>0</v>
      </c>
      <c r="G72" s="70">
        <f t="shared" si="13"/>
        <v>25257053.950000003</v>
      </c>
      <c r="H72" s="69">
        <f t="shared" si="13"/>
        <v>0</v>
      </c>
      <c r="I72" s="70">
        <f t="shared" si="13"/>
        <v>-423425.04999999702</v>
      </c>
    </row>
    <row r="73" spans="1:9" x14ac:dyDescent="0.2">
      <c r="A73" s="9">
        <v>32</v>
      </c>
      <c r="B73" s="3"/>
      <c r="C73" s="10" t="s">
        <v>131</v>
      </c>
      <c r="D73" s="65">
        <f>STG_FLSH!L73</f>
        <v>0</v>
      </c>
      <c r="E73" s="66">
        <f>STG_FLSH!M73</f>
        <v>-328270</v>
      </c>
      <c r="F73" s="60">
        <f>STG_GL!D73</f>
        <v>0</v>
      </c>
      <c r="G73" s="38">
        <f>STG_GL!E73</f>
        <v>-909291</v>
      </c>
      <c r="H73" s="60">
        <f>F73-D73</f>
        <v>0</v>
      </c>
      <c r="I73" s="38">
        <f>G73-E73</f>
        <v>-581021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3468797</v>
      </c>
      <c r="F74" s="60">
        <f>STG_GL!D74</f>
        <v>0</v>
      </c>
      <c r="G74" s="38">
        <f>STG_GL!E74</f>
        <v>4337687.4800000004</v>
      </c>
      <c r="H74" s="60">
        <f t="shared" ref="H74:I79" si="14">F74-D74</f>
        <v>0</v>
      </c>
      <c r="I74" s="38">
        <f t="shared" si="14"/>
        <v>868890.48000000045</v>
      </c>
    </row>
    <row r="75" spans="1:9" x14ac:dyDescent="0.2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-909291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909291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-2185</v>
      </c>
      <c r="F76" s="60">
        <f>STG_GL!D76</f>
        <v>0</v>
      </c>
      <c r="G76" s="38">
        <f>STG_GL!E76</f>
        <v>-2158</v>
      </c>
      <c r="H76" s="60">
        <f t="shared" si="14"/>
        <v>0</v>
      </c>
      <c r="I76" s="38">
        <f t="shared" si="14"/>
        <v>27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-382427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5844</v>
      </c>
    </row>
    <row r="78" spans="1:9" x14ac:dyDescent="0.2">
      <c r="A78" s="9">
        <v>37</v>
      </c>
      <c r="B78" s="3"/>
      <c r="C78" s="10" t="s">
        <v>208</v>
      </c>
      <c r="D78" s="65">
        <f>STG_FLSH!L78</f>
        <v>0</v>
      </c>
      <c r="E78" s="66">
        <f>STG_FLSH!M78</f>
        <v>820000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-820000</v>
      </c>
    </row>
    <row r="79" spans="1:9" x14ac:dyDescent="0.2">
      <c r="A79" s="9">
        <v>38</v>
      </c>
      <c r="B79" s="3"/>
      <c r="C79" s="10" t="s">
        <v>209</v>
      </c>
      <c r="D79" s="65">
        <f>STG_FLSH!L79</f>
        <v>0</v>
      </c>
      <c r="E79" s="66">
        <f>STG_FLSH!M79</f>
        <v>-103047</v>
      </c>
      <c r="F79" s="60">
        <f>STG_GL!D79</f>
        <v>0</v>
      </c>
      <c r="G79" s="38">
        <f>STG_GL!E79</f>
        <v>-89995</v>
      </c>
      <c r="H79" s="60">
        <f t="shared" si="14"/>
        <v>0</v>
      </c>
      <c r="I79" s="38">
        <f t="shared" si="14"/>
        <v>13052</v>
      </c>
    </row>
    <row r="80" spans="1:9" x14ac:dyDescent="0.2">
      <c r="A80" s="9">
        <v>39</v>
      </c>
      <c r="B80" s="3"/>
      <c r="C80" s="10" t="s">
        <v>215</v>
      </c>
      <c r="D80" s="65">
        <f>STG_FLSH!L80</f>
        <v>0</v>
      </c>
      <c r="E80" s="66">
        <f>STG_FLSH!M80</f>
        <v>88418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-88418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0</v>
      </c>
      <c r="F81" s="60">
        <f>STG_GL!D81</f>
        <v>0</v>
      </c>
      <c r="G81" s="38">
        <f>STG_GL!E81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3814751</v>
      </c>
      <c r="F82" s="109">
        <f>F16+F24+F29+F36+F43+F45+F47+F49</f>
        <v>0</v>
      </c>
      <c r="G82" s="110">
        <f>SUM(G72:G81)+G16+G24+G29+G36+G43+G45+G47+G49+G51+G56+G61+G66</f>
        <v>2969162.4300000034</v>
      </c>
      <c r="H82" s="109">
        <f>H16+H24+H29+H36+H43+H45+H47+H49</f>
        <v>0</v>
      </c>
      <c r="I82" s="110">
        <f>SUM(I72:I81)+I16+I24+I29+I36+I43+I45+I47+I49+I51+I56+I61+I66</f>
        <v>-845588.56999999657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47077931</v>
      </c>
      <c r="E11" s="66">
        <f>ONT_FLSH!M11</f>
        <v>130767443</v>
      </c>
      <c r="F11" s="60">
        <f>'ONT_GL '!D11</f>
        <v>47735779</v>
      </c>
      <c r="G11" s="38">
        <f>'ONT_GL '!E11</f>
        <v>121779831.63000001</v>
      </c>
      <c r="H11" s="60">
        <f>F11-D11</f>
        <v>657848</v>
      </c>
      <c r="I11" s="38">
        <f>G11-E11</f>
        <v>-8987611.3699999899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11259097.26</v>
      </c>
      <c r="H12" s="60">
        <f>F12-D12</f>
        <v>0</v>
      </c>
      <c r="I12" s="38">
        <f>G12-E12</f>
        <v>11259097.26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785883</v>
      </c>
      <c r="E13" s="66">
        <f>ONT_FLSH!M13</f>
        <v>2242884</v>
      </c>
      <c r="F13" s="60">
        <f>'ONT_GL '!D13</f>
        <v>785883</v>
      </c>
      <c r="G13" s="38">
        <f>'ONT_GL '!E13</f>
        <v>2242884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-20150</v>
      </c>
      <c r="H15" s="60">
        <f t="shared" si="0"/>
        <v>0</v>
      </c>
      <c r="I15" s="38">
        <f t="shared" si="0"/>
        <v>-20150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47863814</v>
      </c>
      <c r="E16" s="39">
        <f t="shared" si="1"/>
        <v>133010327</v>
      </c>
      <c r="F16" s="61">
        <f t="shared" si="1"/>
        <v>48521662</v>
      </c>
      <c r="G16" s="39">
        <f t="shared" si="1"/>
        <v>135261662.89000002</v>
      </c>
      <c r="H16" s="61">
        <f t="shared" si="1"/>
        <v>657848</v>
      </c>
      <c r="I16" s="39">
        <f t="shared" si="1"/>
        <v>2251335.8900000099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-46375541</v>
      </c>
      <c r="E19" s="66">
        <f>ONT_FLSH!M19</f>
        <v>-128293510</v>
      </c>
      <c r="F19" s="60">
        <f>'ONT_GL '!D19</f>
        <v>-47008926</v>
      </c>
      <c r="G19" s="38">
        <f>'ONT_GL '!E19</f>
        <v>-121270855.08999999</v>
      </c>
      <c r="H19" s="60">
        <f>F19-D19</f>
        <v>-633385</v>
      </c>
      <c r="I19" s="38">
        <f>G19-E19</f>
        <v>7022654.9100000113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-15950612.970000001</v>
      </c>
      <c r="H20" s="60">
        <f>F20-D20</f>
        <v>0</v>
      </c>
      <c r="I20" s="38">
        <f>G20-E20</f>
        <v>-15950612.970000001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-1501647</v>
      </c>
      <c r="E21" s="66">
        <f>ONT_FLSH!M21</f>
        <v>-4294217</v>
      </c>
      <c r="F21" s="60">
        <f>'ONT_GL '!D21</f>
        <v>-1501647</v>
      </c>
      <c r="G21" s="38">
        <f>'ONT_GL '!E21</f>
        <v>-4294218</v>
      </c>
      <c r="H21" s="60">
        <f t="shared" ref="H21:I23" si="2">F21-D21</f>
        <v>0</v>
      </c>
      <c r="I21" s="38">
        <f t="shared" si="2"/>
        <v>-1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-47877188</v>
      </c>
      <c r="E24" s="39">
        <f t="shared" si="3"/>
        <v>-132587727</v>
      </c>
      <c r="F24" s="61">
        <f t="shared" si="3"/>
        <v>-48510573</v>
      </c>
      <c r="G24" s="39">
        <f t="shared" si="3"/>
        <v>-141515686.06</v>
      </c>
      <c r="H24" s="61">
        <f t="shared" si="3"/>
        <v>-633385</v>
      </c>
      <c r="I24" s="39">
        <f t="shared" si="3"/>
        <v>-8927959.0599999893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937196</v>
      </c>
      <c r="G32" s="38">
        <f>'ONT_GL '!E32</f>
        <v>2014931.9200000006</v>
      </c>
      <c r="H32" s="60">
        <f>F32-D32</f>
        <v>937196</v>
      </c>
      <c r="I32" s="38">
        <f>G32-E32</f>
        <v>2014931.9200000006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937196</v>
      </c>
      <c r="G36" s="39">
        <f t="shared" si="6"/>
        <v>2014931.9200000006</v>
      </c>
      <c r="H36" s="61">
        <f t="shared" si="6"/>
        <v>937196</v>
      </c>
      <c r="I36" s="39">
        <f t="shared" si="6"/>
        <v>2014931.9200000006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13374</v>
      </c>
      <c r="E49" s="66">
        <f>ONT_FLSH!M49</f>
        <v>40389.480000000003</v>
      </c>
      <c r="F49" s="60">
        <f>'ONT_GL '!D49</f>
        <v>-678285</v>
      </c>
      <c r="G49" s="38">
        <f>'ONT_GL '!E49</f>
        <v>-2048420.7000000007</v>
      </c>
      <c r="H49" s="60">
        <f>F49-D49</f>
        <v>-691659</v>
      </c>
      <c r="I49" s="38">
        <f>G49-E49</f>
        <v>-2088810.1800000006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-3371</v>
      </c>
      <c r="F54" s="60">
        <f>'ONT_GL '!D54</f>
        <v>0</v>
      </c>
      <c r="G54" s="38">
        <f>'ONT_GL '!E54</f>
        <v>-100623.67</v>
      </c>
      <c r="H54" s="60">
        <f>F54-D54</f>
        <v>0</v>
      </c>
      <c r="I54" s="38">
        <f>G54-E54</f>
        <v>-97252.67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-3371</v>
      </c>
      <c r="F56" s="61">
        <f t="shared" si="10"/>
        <v>0</v>
      </c>
      <c r="G56" s="39">
        <f t="shared" si="10"/>
        <v>-100623.67</v>
      </c>
      <c r="H56" s="61">
        <f t="shared" si="10"/>
        <v>0</v>
      </c>
      <c r="I56" s="39">
        <f t="shared" si="10"/>
        <v>-97252.67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115486.0210982901</v>
      </c>
      <c r="F70" s="60">
        <f>'ONT_GL '!D70</f>
        <v>0</v>
      </c>
      <c r="G70" s="38">
        <f>'ONT_GL '!E70</f>
        <v>1671626.02</v>
      </c>
      <c r="H70" s="60">
        <f>F70-D70</f>
        <v>0</v>
      </c>
      <c r="I70" s="38">
        <f>G70-E70</f>
        <v>1556139.9989017099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-1556140</v>
      </c>
      <c r="F71" s="60">
        <f>'ONT_GL '!D71</f>
        <v>0</v>
      </c>
      <c r="G71" s="38">
        <f>'ONT_GL '!E71</f>
        <v>-3112279.52</v>
      </c>
      <c r="H71" s="60">
        <f>F71-D71</f>
        <v>0</v>
      </c>
      <c r="I71" s="38">
        <f>G71-E71</f>
        <v>-1556139.52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-1440653.9789017099</v>
      </c>
      <c r="F72" s="69">
        <f t="shared" si="13"/>
        <v>0</v>
      </c>
      <c r="G72" s="70">
        <f t="shared" si="13"/>
        <v>-1440653.5</v>
      </c>
      <c r="H72" s="69">
        <f t="shared" si="13"/>
        <v>0</v>
      </c>
      <c r="I72" s="70">
        <f t="shared" si="13"/>
        <v>0.47890170989558101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1134514.5018000002</v>
      </c>
      <c r="F74" s="60">
        <f>'ONT_GL '!D74</f>
        <v>0</v>
      </c>
      <c r="G74" s="38">
        <f>'ONT_GL '!E74</f>
        <v>4422612.8599999994</v>
      </c>
      <c r="H74" s="60">
        <f t="shared" ref="H74:I79" si="14">F74-D74</f>
        <v>0</v>
      </c>
      <c r="I74" s="38">
        <f t="shared" si="14"/>
        <v>3288098.3581999992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-198</v>
      </c>
      <c r="F76" s="60">
        <f>'ONT_GL '!D76</f>
        <v>0</v>
      </c>
      <c r="G76" s="38">
        <f>'ONT_GL '!E76</f>
        <v>-474.79</v>
      </c>
      <c r="H76" s="60">
        <f t="shared" si="14"/>
        <v>0</v>
      </c>
      <c r="I76" s="38">
        <f t="shared" si="14"/>
        <v>-276.79000000000002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-3412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3412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149869.00289828659</v>
      </c>
      <c r="F82" s="109">
        <f>F16+F24+F29+F36+F43+F45+F47+F49</f>
        <v>270000</v>
      </c>
      <c r="G82" s="110">
        <f>SUM(G72:G81)+G16+G24+G29+G36+G43+G45+G47+G49+G51+G56+G61+G66</f>
        <v>-3406651.0499999942</v>
      </c>
      <c r="H82" s="109">
        <f>H16+H24+H29+H36+H43+H45+H47+H49</f>
        <v>270000</v>
      </c>
      <c r="I82" s="110">
        <f>SUM(I72:I81)+I16+I24+I29+I36+I43+I45+I47+I49+I51+I56+I61+I66</f>
        <v>-3556520.0528982701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ONT_FLSH!L86</f>
        <v>0</v>
      </c>
      <c r="E86" s="145">
        <f>ONT_FLSH!M86</f>
        <v>166051</v>
      </c>
      <c r="F86" s="145">
        <f>'ONT_GL '!D86</f>
        <v>0</v>
      </c>
      <c r="G86" s="145">
        <f>'ONT_GL '!E86</f>
        <v>203566.51</v>
      </c>
      <c r="H86" s="145">
        <f t="shared" ref="H86:I88" si="15">F86-D86</f>
        <v>0</v>
      </c>
      <c r="I86" s="145">
        <f t="shared" si="15"/>
        <v>37515.510000000009</v>
      </c>
    </row>
    <row r="87" spans="1:63" x14ac:dyDescent="0.2">
      <c r="A87" s="144"/>
      <c r="B87" s="3"/>
      <c r="C87" s="10" t="s">
        <v>71</v>
      </c>
      <c r="D87" s="146">
        <f>ONT_FLSH!L87</f>
        <v>0</v>
      </c>
      <c r="E87" s="146">
        <f>ONT_FLSH!M87</f>
        <v>0</v>
      </c>
      <c r="F87" s="146">
        <f>'ONT_GL '!D87</f>
        <v>0</v>
      </c>
      <c r="G87" s="146">
        <f>'ONT_GL '!E87</f>
        <v>-37567</v>
      </c>
      <c r="H87" s="146">
        <f t="shared" si="15"/>
        <v>0</v>
      </c>
      <c r="I87" s="146">
        <f t="shared" si="15"/>
        <v>-37567</v>
      </c>
    </row>
    <row r="88" spans="1:63" x14ac:dyDescent="0.2">
      <c r="A88" s="144"/>
      <c r="B88" s="3"/>
      <c r="C88" s="10" t="s">
        <v>72</v>
      </c>
      <c r="D88" s="147">
        <f>ONT_FLSH!L88</f>
        <v>0</v>
      </c>
      <c r="E88" s="147">
        <f>ONT_FLSH!M88</f>
        <v>0</v>
      </c>
      <c r="F88" s="147">
        <f>'ONT_GL '!D88</f>
        <v>0</v>
      </c>
      <c r="G88" s="147">
        <f>'ONT_GL '!E88</f>
        <v>0</v>
      </c>
      <c r="H88" s="147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166051</v>
      </c>
      <c r="F89" s="160">
        <f t="shared" si="16"/>
        <v>0</v>
      </c>
      <c r="G89" s="160">
        <f t="shared" si="16"/>
        <v>165999.51</v>
      </c>
      <c r="H89" s="160">
        <f t="shared" si="16"/>
        <v>0</v>
      </c>
      <c r="I89" s="160">
        <f t="shared" si="16"/>
        <v>-51.489999999990687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315920.00289828656</v>
      </c>
      <c r="F91" s="160">
        <f t="shared" si="17"/>
        <v>270000</v>
      </c>
      <c r="G91" s="160">
        <f t="shared" si="17"/>
        <v>-3240651.5399999944</v>
      </c>
      <c r="H91" s="160">
        <f t="shared" si="17"/>
        <v>270000</v>
      </c>
      <c r="I91" s="160">
        <f t="shared" si="17"/>
        <v>-3556571.5428982703</v>
      </c>
    </row>
    <row r="92" spans="1:63" s="127" customFormat="1" x14ac:dyDescent="0.2">
      <c r="A92" s="162"/>
      <c r="B92" s="159"/>
      <c r="D92" s="163"/>
      <c r="E92" s="16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BUG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14226270</v>
      </c>
      <c r="E11" s="66">
        <f>BUG_FLSH!E11</f>
        <v>31901265</v>
      </c>
      <c r="F11" s="60">
        <f>BUG_GL!D11</f>
        <v>14758347</v>
      </c>
      <c r="G11" s="38">
        <f>BUG_GL!E11</f>
        <v>37732838.689999998</v>
      </c>
      <c r="H11" s="60">
        <f>F11-D11</f>
        <v>532077</v>
      </c>
      <c r="I11" s="38">
        <f>G11-E11</f>
        <v>5831573.6899999976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36325908</v>
      </c>
      <c r="E13" s="66">
        <f>BUG_FLSH!E13</f>
        <v>109577788</v>
      </c>
      <c r="F13" s="60">
        <f>BUG_GL!D13</f>
        <v>36325908</v>
      </c>
      <c r="G13" s="38">
        <f>BUG_GL!E13</f>
        <v>109577788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10479428</v>
      </c>
      <c r="F15" s="60">
        <f>BUG_GL!D15</f>
        <v>0</v>
      </c>
      <c r="G15" s="38">
        <f>BUG_GL!E15</f>
        <v>10445012.469999999</v>
      </c>
      <c r="H15" s="60">
        <f t="shared" si="0"/>
        <v>0</v>
      </c>
      <c r="I15" s="38">
        <f t="shared" si="0"/>
        <v>-34415.530000001192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50552178</v>
      </c>
      <c r="E16" s="39">
        <f t="shared" si="1"/>
        <v>151958481</v>
      </c>
      <c r="F16" s="61">
        <f t="shared" si="1"/>
        <v>51084255</v>
      </c>
      <c r="G16" s="39">
        <f t="shared" si="1"/>
        <v>157755639.16</v>
      </c>
      <c r="H16" s="61">
        <f t="shared" si="1"/>
        <v>532077</v>
      </c>
      <c r="I16" s="39">
        <f t="shared" si="1"/>
        <v>5797158.1599999964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-8013120</v>
      </c>
      <c r="E19" s="66">
        <f>BUG_FLSH!E19</f>
        <v>-19229332</v>
      </c>
      <c r="F19" s="60">
        <f>BUG_GL!D19</f>
        <v>-11065474</v>
      </c>
      <c r="G19" s="38">
        <f>BUG_GL!E19</f>
        <v>-36370373.759999998</v>
      </c>
      <c r="H19" s="60">
        <f>F19-D19</f>
        <v>-3052354</v>
      </c>
      <c r="I19" s="38">
        <f>G19-E19</f>
        <v>-17141041.759999998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11890740.5</v>
      </c>
      <c r="H20" s="60">
        <f>F20-D20</f>
        <v>0</v>
      </c>
      <c r="I20" s="38">
        <f>G20-E20</f>
        <v>11890740.5</v>
      </c>
    </row>
    <row r="21" spans="1:9" x14ac:dyDescent="0.2">
      <c r="A21" s="9">
        <v>8</v>
      </c>
      <c r="B21" s="7"/>
      <c r="C21" s="18" t="s">
        <v>27</v>
      </c>
      <c r="D21" s="65">
        <f>BUG_FLSH!D21</f>
        <v>-37748857</v>
      </c>
      <c r="E21" s="66">
        <f>BUG_FLSH!E21</f>
        <v>-111127606</v>
      </c>
      <c r="F21" s="60">
        <f>BUG_GL!D21</f>
        <v>-37748857</v>
      </c>
      <c r="G21" s="38">
        <f>BUG_GL!E21</f>
        <v>-111127607</v>
      </c>
      <c r="H21" s="60">
        <f t="shared" ref="H21:I23" si="2">F21-D21</f>
        <v>0</v>
      </c>
      <c r="I21" s="38">
        <f t="shared" si="2"/>
        <v>-1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622881</v>
      </c>
      <c r="E23" s="66">
        <f>BUG_FLSH!E23</f>
        <v>1746429</v>
      </c>
      <c r="F23" s="60">
        <f>BUG_GL!D23</f>
        <v>622895</v>
      </c>
      <c r="G23" s="38">
        <f>BUG_GL!E23</f>
        <v>1637591</v>
      </c>
      <c r="H23" s="60">
        <f t="shared" si="2"/>
        <v>14</v>
      </c>
      <c r="I23" s="38">
        <f t="shared" si="2"/>
        <v>-108838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-45139096</v>
      </c>
      <c r="E24" s="39">
        <f t="shared" si="3"/>
        <v>-128610509</v>
      </c>
      <c r="F24" s="61">
        <f t="shared" si="3"/>
        <v>-48191436</v>
      </c>
      <c r="G24" s="39">
        <f t="shared" si="3"/>
        <v>-133969649.25999999</v>
      </c>
      <c r="H24" s="61">
        <f t="shared" si="3"/>
        <v>-3052340</v>
      </c>
      <c r="I24" s="39">
        <f t="shared" si="3"/>
        <v>-5359140.2599999979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0</v>
      </c>
      <c r="E32" s="66">
        <f>BUG_FLSH!E32</f>
        <v>0</v>
      </c>
      <c r="F32" s="60">
        <f>BUG_GL!D32</f>
        <v>0</v>
      </c>
      <c r="G32" s="38">
        <f>BUG_GL!E32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0</v>
      </c>
      <c r="E35" s="66">
        <f>BUG_FLSH!E35</f>
        <v>0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299827</v>
      </c>
      <c r="E39" s="66">
        <f>BUG_FLSH!E39</f>
        <v>879007</v>
      </c>
      <c r="F39" s="60">
        <f>BUG_GL!D39</f>
        <v>240863</v>
      </c>
      <c r="G39" s="38">
        <f>BUG_GL!E39</f>
        <v>646717.16</v>
      </c>
      <c r="H39" s="60">
        <f t="shared" ref="H39:I41" si="7">F39-D39</f>
        <v>-58964</v>
      </c>
      <c r="I39" s="38">
        <f t="shared" si="7"/>
        <v>-232289.83999999997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-5862146</v>
      </c>
      <c r="E40" s="66">
        <f>BUG_FLSH!E40</f>
        <v>-11029269</v>
      </c>
      <c r="F40" s="60">
        <f>BUG_GL!D40</f>
        <v>-2990395</v>
      </c>
      <c r="G40" s="38">
        <f>BUG_GL!E40</f>
        <v>-7334747.5700000003</v>
      </c>
      <c r="H40" s="60">
        <f t="shared" si="7"/>
        <v>2871751</v>
      </c>
      <c r="I40" s="38">
        <f t="shared" si="7"/>
        <v>3694521.4299999997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-5862146</v>
      </c>
      <c r="E42" s="70">
        <f t="shared" si="8"/>
        <v>-11029269</v>
      </c>
      <c r="F42" s="69">
        <f t="shared" si="8"/>
        <v>-2990395</v>
      </c>
      <c r="G42" s="70">
        <f t="shared" si="8"/>
        <v>-7334747.5700000003</v>
      </c>
      <c r="H42" s="69">
        <f t="shared" si="8"/>
        <v>2871751</v>
      </c>
      <c r="I42" s="70">
        <f t="shared" si="8"/>
        <v>3694521.4299999997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-5562319</v>
      </c>
      <c r="E43" s="39">
        <f t="shared" si="9"/>
        <v>-10150262</v>
      </c>
      <c r="F43" s="61">
        <f t="shared" si="9"/>
        <v>-2749532</v>
      </c>
      <c r="G43" s="39">
        <f t="shared" si="9"/>
        <v>-6688030.4100000001</v>
      </c>
      <c r="H43" s="61">
        <f t="shared" si="9"/>
        <v>2812787</v>
      </c>
      <c r="I43" s="39">
        <f t="shared" si="9"/>
        <v>3462231.59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149237</v>
      </c>
      <c r="E49" s="66">
        <f>BUG_FLSH!E49</f>
        <v>392344.07299999997</v>
      </c>
      <c r="F49" s="60">
        <f>BUG_GL!D49</f>
        <v>-143287</v>
      </c>
      <c r="G49" s="38">
        <f>BUG_GL!E49</f>
        <v>-376701.4709999999</v>
      </c>
      <c r="H49" s="60">
        <f>F49-D49</f>
        <v>-292524</v>
      </c>
      <c r="I49" s="38">
        <f>G49-E49</f>
        <v>-769045.54399999988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-622881</v>
      </c>
      <c r="E51" s="66">
        <f>BUG_FLSH!E51</f>
        <v>-1746429</v>
      </c>
      <c r="F51" s="60">
        <f>BUG_GL!D51</f>
        <v>-622895</v>
      </c>
      <c r="G51" s="38">
        <f>BUG_GL!E51</f>
        <v>-1637590.9550000001</v>
      </c>
      <c r="H51" s="60">
        <f>F51-D51</f>
        <v>-14</v>
      </c>
      <c r="I51" s="38">
        <f>G51-E51</f>
        <v>108838.04499999993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-1132053</v>
      </c>
      <c r="F54" s="60">
        <f>BUG_GL!D54</f>
        <v>-22476875</v>
      </c>
      <c r="G54" s="38">
        <f>BUG_GL!E54</f>
        <v>-766856.64999999991</v>
      </c>
      <c r="H54" s="60">
        <f>F54-D54</f>
        <v>-22476875</v>
      </c>
      <c r="I54" s="38">
        <f>G54-E54</f>
        <v>365196.35000000009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-10479428</v>
      </c>
      <c r="F55" s="60">
        <f>BUG_GL!D55</f>
        <v>0</v>
      </c>
      <c r="G55" s="38">
        <f>BUG_GL!E55</f>
        <v>-10503038.139999999</v>
      </c>
      <c r="H55" s="60">
        <f>F55-D55</f>
        <v>0</v>
      </c>
      <c r="I55" s="38">
        <f>G55-E55</f>
        <v>-23610.139999998733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-11611481</v>
      </c>
      <c r="F56" s="61">
        <f t="shared" si="10"/>
        <v>-22476875</v>
      </c>
      <c r="G56" s="39">
        <f t="shared" si="10"/>
        <v>-11269894.789999999</v>
      </c>
      <c r="H56" s="61">
        <f t="shared" si="10"/>
        <v>-22476875</v>
      </c>
      <c r="I56" s="39">
        <f t="shared" si="10"/>
        <v>341586.21000000136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-649880.27089920244</v>
      </c>
      <c r="F70" s="60">
        <f>BUG_GL!D70</f>
        <v>0</v>
      </c>
      <c r="G70" s="38">
        <f>BUG_GL!E70</f>
        <v>-649880.27</v>
      </c>
      <c r="H70" s="60">
        <f>F70-D70</f>
        <v>0</v>
      </c>
      <c r="I70" s="38">
        <f>G70-E70</f>
        <v>8.9920242317020893E-4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2467845</v>
      </c>
      <c r="F71" s="60">
        <f>BUG_GL!D71</f>
        <v>0</v>
      </c>
      <c r="G71" s="38">
        <f>BUG_GL!E71</f>
        <v>2467844.79</v>
      </c>
      <c r="H71" s="60">
        <f>F71-D71</f>
        <v>0</v>
      </c>
      <c r="I71" s="38">
        <f>G71-E71</f>
        <v>-0.2099999999627471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1817964.7291007976</v>
      </c>
      <c r="F72" s="69">
        <f t="shared" si="13"/>
        <v>0</v>
      </c>
      <c r="G72" s="70">
        <f t="shared" si="13"/>
        <v>1817964.52</v>
      </c>
      <c r="H72" s="69">
        <f t="shared" si="13"/>
        <v>0</v>
      </c>
      <c r="I72" s="70">
        <f t="shared" si="13"/>
        <v>-0.20910079753957689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-1773854.5</v>
      </c>
      <c r="F74" s="60">
        <f>BUG_GL!D74</f>
        <v>0</v>
      </c>
      <c r="G74" s="38">
        <f>BUG_GL!E74</f>
        <v>-3806765.99</v>
      </c>
      <c r="H74" s="60">
        <f t="shared" ref="H74:I79" si="14">F74-D74</f>
        <v>0</v>
      </c>
      <c r="I74" s="38">
        <f t="shared" si="14"/>
        <v>-2032911.4900000002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-543798.11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543798.11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-267543.80789919011</v>
      </c>
      <c r="F82" s="109">
        <f>F16+F24+F29+F36+F43+F45+F47+F49</f>
        <v>0</v>
      </c>
      <c r="G82" s="110">
        <f>SUM(G72:G81)+G16+G24+G29+G36+G43+G45+G47+G49+G51+G56+G61+G66</f>
        <v>1824970.804000007</v>
      </c>
      <c r="H82" s="109">
        <f>H16+H24+H29+H36+H43+H45+H47+H49</f>
        <v>0</v>
      </c>
      <c r="I82" s="110">
        <f>SUM(I72:I81)+I16+I24+I29+I36+I43+I45+I47+I49+I51+I56+I61+I66</f>
        <v>2092514.6118992022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topLeftCell="L633" workbookViewId="0">
      <selection activeCell="S651" sqref="S651"/>
    </sheetView>
  </sheetViews>
  <sheetFormatPr defaultRowHeight="12.75" x14ac:dyDescent="0.2"/>
  <cols>
    <col min="1" max="2" width="9.140625" style="33"/>
    <col min="3" max="3" width="7.85546875" style="33" customWidth="1"/>
    <col min="4" max="4" width="25.28515625" style="33" customWidth="1"/>
    <col min="5" max="6" width="13.5703125" style="204" customWidth="1"/>
    <col min="7" max="7" width="12" style="201" customWidth="1"/>
    <col min="8" max="8" width="12.28515625" style="33" customWidth="1"/>
    <col min="9" max="9" width="12.42578125" style="201" customWidth="1"/>
    <col min="10" max="10" width="11.28515625" style="33" customWidth="1"/>
    <col min="11" max="11" width="16.42578125" style="33" customWidth="1"/>
    <col min="12" max="13" width="11.7109375" style="33" customWidth="1"/>
    <col min="14" max="14" width="12.42578125" style="33" customWidth="1"/>
    <col min="15" max="15" width="18.7109375" style="33" bestFit="1" customWidth="1"/>
    <col min="16" max="16" width="12.28515625" style="33" customWidth="1"/>
    <col min="17" max="18" width="9.140625" style="33"/>
    <col min="19" max="19" width="19.85546875" style="33" customWidth="1"/>
    <col min="20" max="28" width="9.140625" style="33"/>
    <col min="29" max="29" width="14.7109375" style="33" customWidth="1"/>
    <col min="30" max="30" width="9.140625" style="33"/>
    <col min="31" max="31" width="12.5703125" style="33" customWidth="1"/>
    <col min="32" max="16384" width="9.140625" style="33"/>
  </cols>
  <sheetData>
    <row r="1" spans="1:118" ht="28.5" customHeight="1" x14ac:dyDescent="0.2">
      <c r="E1" s="195">
        <v>36586</v>
      </c>
      <c r="F1" s="195"/>
      <c r="G1" s="196">
        <f>+E1+31</f>
        <v>36617</v>
      </c>
      <c r="H1" s="196"/>
      <c r="I1" s="196">
        <f>+G1+30</f>
        <v>36647</v>
      </c>
      <c r="J1" s="196"/>
      <c r="K1" s="190">
        <f>+I1+31</f>
        <v>36678</v>
      </c>
      <c r="L1" s="190"/>
      <c r="M1" s="190">
        <f>+K1+31</f>
        <v>36709</v>
      </c>
      <c r="N1" s="190"/>
      <c r="O1" s="190">
        <f>+M1+30</f>
        <v>36739</v>
      </c>
      <c r="P1" s="190"/>
      <c r="Q1" s="190">
        <f>+O1+31</f>
        <v>36770</v>
      </c>
      <c r="R1" s="190"/>
      <c r="S1" s="190">
        <f>+Q1+31</f>
        <v>36801</v>
      </c>
      <c r="T1" s="190"/>
      <c r="U1" s="190">
        <f>+S1+31</f>
        <v>36832</v>
      </c>
      <c r="V1" s="190"/>
      <c r="W1" s="190">
        <f>+U1+31</f>
        <v>36863</v>
      </c>
      <c r="X1" s="190"/>
      <c r="Y1" s="190">
        <f>+W1+31</f>
        <v>36894</v>
      </c>
      <c r="Z1" s="190"/>
      <c r="AA1" s="190">
        <f>+Y1+31</f>
        <v>36925</v>
      </c>
      <c r="AB1" s="190"/>
      <c r="AC1" s="190">
        <f>+AA1+31</f>
        <v>36956</v>
      </c>
      <c r="AD1" s="190"/>
      <c r="AE1" s="190">
        <f>+AC1+31</f>
        <v>36987</v>
      </c>
      <c r="AF1" s="190"/>
      <c r="AG1" s="190"/>
      <c r="AH1" s="190"/>
    </row>
    <row r="2" spans="1:118" x14ac:dyDescent="0.2">
      <c r="A2" s="111" t="s">
        <v>114</v>
      </c>
      <c r="B2" s="111" t="s">
        <v>115</v>
      </c>
      <c r="C2" s="111" t="s">
        <v>116</v>
      </c>
      <c r="D2" s="111" t="s">
        <v>117</v>
      </c>
      <c r="E2" s="112" t="s">
        <v>118</v>
      </c>
      <c r="F2" s="112" t="s">
        <v>119</v>
      </c>
      <c r="G2" s="201" t="s">
        <v>120</v>
      </c>
    </row>
    <row r="3" spans="1:118" s="197" customFormat="1" x14ac:dyDescent="0.2">
      <c r="A3" s="113" t="s">
        <v>121</v>
      </c>
      <c r="B3" s="113" t="s">
        <v>115</v>
      </c>
      <c r="C3" s="113" t="s">
        <v>116</v>
      </c>
      <c r="D3" s="113" t="s">
        <v>117</v>
      </c>
      <c r="E3" s="198" t="s">
        <v>217</v>
      </c>
      <c r="F3" s="197" t="s">
        <v>218</v>
      </c>
      <c r="G3" s="203" t="s">
        <v>217</v>
      </c>
      <c r="H3" s="197" t="s">
        <v>218</v>
      </c>
      <c r="I3" s="203" t="s">
        <v>217</v>
      </c>
      <c r="J3" s="197" t="s">
        <v>218</v>
      </c>
      <c r="K3" s="198" t="s">
        <v>217</v>
      </c>
      <c r="L3" s="197" t="s">
        <v>218</v>
      </c>
      <c r="M3" s="198" t="s">
        <v>213</v>
      </c>
      <c r="N3" s="197" t="s">
        <v>214</v>
      </c>
      <c r="O3" s="198" t="s">
        <v>122</v>
      </c>
      <c r="Q3" s="198" t="s">
        <v>122</v>
      </c>
      <c r="S3" s="198" t="s">
        <v>122</v>
      </c>
      <c r="U3" s="198" t="s">
        <v>122</v>
      </c>
      <c r="W3" s="198" t="s">
        <v>122</v>
      </c>
      <c r="Y3" s="198" t="s">
        <v>122</v>
      </c>
      <c r="AA3" s="198" t="s">
        <v>122</v>
      </c>
      <c r="AC3" s="198" t="s">
        <v>122</v>
      </c>
      <c r="AE3" s="198" t="s">
        <v>122</v>
      </c>
    </row>
    <row r="4" spans="1:118" x14ac:dyDescent="0.2">
      <c r="A4" s="114" t="s">
        <v>123</v>
      </c>
      <c r="B4" s="114" t="s">
        <v>124</v>
      </c>
      <c r="C4" s="115">
        <v>1</v>
      </c>
      <c r="D4" s="114" t="s">
        <v>25</v>
      </c>
      <c r="E4" s="200">
        <v>134382</v>
      </c>
      <c r="F4" s="199">
        <v>352215.22</v>
      </c>
      <c r="G4" s="200">
        <v>694</v>
      </c>
      <c r="H4" s="199">
        <v>1818.98</v>
      </c>
      <c r="I4" s="200">
        <v>0</v>
      </c>
      <c r="J4" s="199">
        <v>0</v>
      </c>
      <c r="K4" s="199">
        <v>0</v>
      </c>
      <c r="L4" s="199">
        <v>0</v>
      </c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99"/>
      <c r="CN4" s="199"/>
      <c r="CO4" s="199"/>
      <c r="CP4" s="199"/>
      <c r="CQ4" s="199"/>
      <c r="CR4" s="199"/>
      <c r="CS4" s="199"/>
      <c r="CT4" s="199"/>
      <c r="CU4" s="199"/>
      <c r="CV4" s="199"/>
      <c r="CW4" s="199"/>
      <c r="CX4" s="199"/>
      <c r="CY4" s="199"/>
      <c r="CZ4" s="199"/>
      <c r="DA4" s="199"/>
      <c r="DB4" s="199"/>
      <c r="DC4" s="199"/>
      <c r="DD4" s="199"/>
      <c r="DE4" s="199"/>
      <c r="DF4" s="199"/>
      <c r="DG4" s="199"/>
      <c r="DH4" s="199"/>
      <c r="DI4" s="199"/>
      <c r="DJ4" s="199"/>
      <c r="DK4" s="199"/>
      <c r="DL4" s="199"/>
      <c r="DM4" s="199"/>
      <c r="DN4" s="199"/>
    </row>
    <row r="5" spans="1:118" x14ac:dyDescent="0.2">
      <c r="A5" s="114" t="s">
        <v>123</v>
      </c>
      <c r="B5" s="114" t="s">
        <v>124</v>
      </c>
      <c r="C5" s="115">
        <v>2</v>
      </c>
      <c r="D5" s="114" t="s">
        <v>26</v>
      </c>
      <c r="E5" s="200">
        <v>0</v>
      </c>
      <c r="F5" s="199">
        <v>0</v>
      </c>
      <c r="G5" s="200">
        <v>0</v>
      </c>
      <c r="H5" s="199">
        <v>0</v>
      </c>
      <c r="I5" s="200">
        <v>0</v>
      </c>
      <c r="J5" s="199">
        <v>0</v>
      </c>
      <c r="K5" s="199">
        <v>0</v>
      </c>
      <c r="L5" s="199">
        <v>0</v>
      </c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199"/>
      <c r="BY5" s="199"/>
      <c r="BZ5" s="199"/>
      <c r="CA5" s="199"/>
      <c r="CB5" s="199"/>
      <c r="CC5" s="199"/>
      <c r="CD5" s="199"/>
      <c r="CE5" s="199"/>
      <c r="CF5" s="199"/>
      <c r="CG5" s="199"/>
      <c r="CH5" s="199"/>
      <c r="CI5" s="199"/>
      <c r="CJ5" s="199"/>
      <c r="CK5" s="199"/>
      <c r="CL5" s="199"/>
      <c r="CM5" s="199"/>
      <c r="CN5" s="199"/>
      <c r="CO5" s="199"/>
      <c r="CP5" s="199"/>
      <c r="CQ5" s="199"/>
      <c r="CR5" s="199"/>
      <c r="CS5" s="199"/>
      <c r="CT5" s="199"/>
      <c r="CU5" s="199"/>
      <c r="CV5" s="199"/>
      <c r="CW5" s="199"/>
      <c r="CX5" s="199"/>
      <c r="CY5" s="199"/>
      <c r="CZ5" s="199"/>
      <c r="DA5" s="199"/>
      <c r="DB5" s="199"/>
      <c r="DC5" s="199"/>
      <c r="DD5" s="199"/>
      <c r="DE5" s="199"/>
      <c r="DF5" s="199"/>
      <c r="DG5" s="199"/>
      <c r="DH5" s="199"/>
      <c r="DI5" s="199"/>
      <c r="DJ5" s="199"/>
      <c r="DK5" s="199"/>
      <c r="DL5" s="199"/>
      <c r="DM5" s="199"/>
      <c r="DN5" s="199"/>
    </row>
    <row r="6" spans="1:118" x14ac:dyDescent="0.2">
      <c r="A6" s="114" t="s">
        <v>123</v>
      </c>
      <c r="B6" s="114" t="s">
        <v>124</v>
      </c>
      <c r="C6" s="115">
        <v>3</v>
      </c>
      <c r="D6" s="114" t="s">
        <v>27</v>
      </c>
      <c r="E6" s="200">
        <v>0</v>
      </c>
      <c r="F6" s="199">
        <v>0</v>
      </c>
      <c r="G6" s="200">
        <v>0</v>
      </c>
      <c r="H6" s="199">
        <v>0</v>
      </c>
      <c r="I6" s="200">
        <v>0</v>
      </c>
      <c r="J6" s="199">
        <v>0</v>
      </c>
      <c r="K6" s="199">
        <v>0</v>
      </c>
      <c r="L6" s="199">
        <v>0</v>
      </c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199"/>
      <c r="BS6" s="199"/>
      <c r="BT6" s="199"/>
      <c r="BU6" s="199"/>
      <c r="BV6" s="199"/>
      <c r="BW6" s="199"/>
      <c r="BX6" s="199"/>
      <c r="BY6" s="199"/>
      <c r="BZ6" s="199"/>
      <c r="CA6" s="199"/>
      <c r="CB6" s="199"/>
      <c r="CC6" s="199"/>
      <c r="CD6" s="199"/>
      <c r="CE6" s="199"/>
      <c r="CF6" s="199"/>
      <c r="CG6" s="199"/>
      <c r="CH6" s="199"/>
      <c r="CI6" s="199"/>
      <c r="CJ6" s="199"/>
      <c r="CK6" s="199"/>
      <c r="CL6" s="199"/>
      <c r="CM6" s="199"/>
      <c r="CN6" s="199"/>
      <c r="CO6" s="199"/>
      <c r="CP6" s="199"/>
      <c r="CQ6" s="199"/>
      <c r="CR6" s="199"/>
      <c r="CS6" s="199"/>
      <c r="CT6" s="199"/>
      <c r="CU6" s="199"/>
      <c r="CV6" s="199"/>
      <c r="CW6" s="199"/>
      <c r="CX6" s="199"/>
      <c r="CY6" s="199"/>
      <c r="CZ6" s="199"/>
      <c r="DA6" s="199"/>
      <c r="DB6" s="199"/>
      <c r="DC6" s="199"/>
      <c r="DD6" s="199"/>
      <c r="DE6" s="199"/>
      <c r="DF6" s="199"/>
      <c r="DG6" s="199"/>
      <c r="DH6" s="199"/>
      <c r="DI6" s="199"/>
      <c r="DJ6" s="199"/>
      <c r="DK6" s="199"/>
      <c r="DL6" s="199"/>
      <c r="DM6" s="199"/>
      <c r="DN6" s="199"/>
    </row>
    <row r="7" spans="1:118" x14ac:dyDescent="0.2">
      <c r="A7" s="114" t="s">
        <v>123</v>
      </c>
      <c r="B7" s="114" t="s">
        <v>124</v>
      </c>
      <c r="C7" s="115">
        <v>4</v>
      </c>
      <c r="D7" s="114" t="s">
        <v>28</v>
      </c>
      <c r="E7" s="200">
        <v>0</v>
      </c>
      <c r="F7" s="199">
        <v>0</v>
      </c>
      <c r="G7" s="200">
        <v>0</v>
      </c>
      <c r="H7" s="199">
        <v>0</v>
      </c>
      <c r="I7" s="200">
        <v>0</v>
      </c>
      <c r="J7" s="199">
        <v>0</v>
      </c>
      <c r="K7" s="199">
        <v>0</v>
      </c>
      <c r="L7" s="199">
        <v>0</v>
      </c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199"/>
      <c r="BP7" s="199"/>
      <c r="BQ7" s="199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199"/>
      <c r="CW7" s="199"/>
      <c r="CX7" s="199"/>
      <c r="CY7" s="199"/>
      <c r="CZ7" s="199"/>
      <c r="DA7" s="199"/>
      <c r="DB7" s="199"/>
      <c r="DC7" s="199"/>
      <c r="DD7" s="199"/>
      <c r="DE7" s="199"/>
      <c r="DF7" s="199"/>
      <c r="DG7" s="199"/>
      <c r="DH7" s="199"/>
      <c r="DI7" s="199"/>
      <c r="DJ7" s="199"/>
      <c r="DK7" s="199"/>
      <c r="DL7" s="199"/>
      <c r="DM7" s="199"/>
      <c r="DN7" s="199"/>
    </row>
    <row r="8" spans="1:118" x14ac:dyDescent="0.2">
      <c r="A8" s="114" t="s">
        <v>123</v>
      </c>
      <c r="B8" s="114" t="s">
        <v>124</v>
      </c>
      <c r="C8" s="115">
        <v>5</v>
      </c>
      <c r="D8" s="114" t="s">
        <v>125</v>
      </c>
      <c r="E8" s="200">
        <v>0</v>
      </c>
      <c r="F8" s="199">
        <v>0</v>
      </c>
      <c r="G8" s="200">
        <v>0</v>
      </c>
      <c r="H8" s="199">
        <v>0</v>
      </c>
      <c r="I8" s="200">
        <v>0</v>
      </c>
      <c r="J8" s="199">
        <v>0</v>
      </c>
      <c r="K8" s="199">
        <v>0</v>
      </c>
      <c r="L8" s="199">
        <v>0</v>
      </c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/>
      <c r="BC8" s="199"/>
      <c r="BD8" s="199"/>
      <c r="BE8" s="199"/>
      <c r="BF8" s="199"/>
      <c r="BG8" s="199"/>
      <c r="BH8" s="199"/>
      <c r="BI8" s="199"/>
      <c r="BJ8" s="199"/>
      <c r="BK8" s="199"/>
      <c r="BL8" s="199"/>
      <c r="BM8" s="199"/>
      <c r="BN8" s="199"/>
      <c r="BO8" s="199"/>
      <c r="BP8" s="199"/>
      <c r="BQ8" s="199"/>
      <c r="BR8" s="199"/>
      <c r="BS8" s="199"/>
      <c r="BT8" s="199"/>
      <c r="BU8" s="199"/>
      <c r="BV8" s="199"/>
      <c r="BW8" s="199"/>
      <c r="BX8" s="199"/>
      <c r="BY8" s="199"/>
      <c r="BZ8" s="199"/>
      <c r="CA8" s="199"/>
      <c r="CB8" s="199"/>
      <c r="CC8" s="199"/>
      <c r="CD8" s="199"/>
      <c r="CE8" s="199"/>
      <c r="CF8" s="199"/>
      <c r="CG8" s="199"/>
      <c r="CH8" s="199"/>
      <c r="CI8" s="199"/>
      <c r="CJ8" s="199"/>
      <c r="CK8" s="199"/>
      <c r="CL8" s="199"/>
      <c r="CM8" s="199"/>
      <c r="CN8" s="199"/>
      <c r="CO8" s="199"/>
      <c r="CP8" s="199"/>
      <c r="CQ8" s="199"/>
      <c r="CR8" s="199"/>
      <c r="CS8" s="199"/>
      <c r="CT8" s="199"/>
      <c r="CU8" s="199"/>
      <c r="CV8" s="199"/>
      <c r="CW8" s="199"/>
      <c r="CX8" s="199"/>
      <c r="CY8" s="199"/>
      <c r="CZ8" s="199"/>
      <c r="DA8" s="199"/>
      <c r="DB8" s="199"/>
      <c r="DC8" s="199"/>
      <c r="DD8" s="199"/>
      <c r="DE8" s="199"/>
      <c r="DF8" s="199"/>
      <c r="DG8" s="199"/>
      <c r="DH8" s="199"/>
      <c r="DI8" s="199"/>
      <c r="DJ8" s="199"/>
      <c r="DK8" s="199"/>
      <c r="DL8" s="199"/>
      <c r="DM8" s="199"/>
      <c r="DN8" s="199"/>
    </row>
    <row r="9" spans="1:118" x14ac:dyDescent="0.2">
      <c r="A9" s="114" t="s">
        <v>123</v>
      </c>
      <c r="B9" s="114" t="s">
        <v>124</v>
      </c>
      <c r="C9" s="115">
        <v>6</v>
      </c>
      <c r="D9" s="114" t="s">
        <v>25</v>
      </c>
      <c r="E9" s="200">
        <v>0</v>
      </c>
      <c r="F9" s="199">
        <v>0</v>
      </c>
      <c r="G9" s="200">
        <v>0</v>
      </c>
      <c r="H9" s="199">
        <v>0</v>
      </c>
      <c r="I9" s="200">
        <v>0</v>
      </c>
      <c r="J9" s="199">
        <v>0</v>
      </c>
      <c r="K9" s="199">
        <v>0</v>
      </c>
      <c r="L9" s="199">
        <v>0</v>
      </c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199"/>
      <c r="AX9" s="199"/>
      <c r="AY9" s="199"/>
      <c r="AZ9" s="199"/>
      <c r="BA9" s="199"/>
      <c r="BB9" s="199"/>
      <c r="BC9" s="199"/>
      <c r="BD9" s="199"/>
      <c r="BE9" s="199"/>
      <c r="BF9" s="199"/>
      <c r="BG9" s="199"/>
      <c r="BH9" s="199"/>
      <c r="BI9" s="199"/>
      <c r="BJ9" s="199"/>
      <c r="BK9" s="199"/>
      <c r="BL9" s="199"/>
      <c r="BM9" s="199"/>
      <c r="BN9" s="199"/>
      <c r="BO9" s="199"/>
      <c r="BP9" s="199"/>
      <c r="BQ9" s="199"/>
      <c r="BR9" s="199"/>
      <c r="BS9" s="199"/>
      <c r="BT9" s="199"/>
      <c r="BU9" s="199"/>
      <c r="BV9" s="199"/>
      <c r="BW9" s="199"/>
      <c r="BX9" s="199"/>
      <c r="BY9" s="199"/>
      <c r="BZ9" s="199"/>
      <c r="CA9" s="199"/>
      <c r="CB9" s="199"/>
      <c r="CC9" s="199"/>
      <c r="CD9" s="199"/>
      <c r="CE9" s="199"/>
      <c r="CF9" s="199"/>
      <c r="CG9" s="199"/>
      <c r="CH9" s="199"/>
      <c r="CI9" s="199"/>
      <c r="CJ9" s="199"/>
      <c r="CK9" s="199"/>
      <c r="CL9" s="199"/>
      <c r="CM9" s="199"/>
      <c r="CN9" s="199"/>
      <c r="CO9" s="199"/>
      <c r="CP9" s="199"/>
      <c r="CQ9" s="199"/>
      <c r="CR9" s="199"/>
      <c r="CS9" s="199"/>
      <c r="CT9" s="199"/>
      <c r="CU9" s="199"/>
      <c r="CV9" s="199"/>
      <c r="CW9" s="199"/>
      <c r="CX9" s="199"/>
      <c r="CY9" s="199"/>
      <c r="CZ9" s="199"/>
      <c r="DA9" s="199"/>
      <c r="DB9" s="199"/>
      <c r="DC9" s="199"/>
      <c r="DD9" s="199"/>
      <c r="DE9" s="199"/>
      <c r="DF9" s="199"/>
      <c r="DG9" s="199"/>
      <c r="DH9" s="199"/>
      <c r="DI9" s="199"/>
      <c r="DJ9" s="199"/>
      <c r="DK9" s="199"/>
      <c r="DL9" s="199"/>
      <c r="DM9" s="199"/>
      <c r="DN9" s="199"/>
    </row>
    <row r="10" spans="1:118" x14ac:dyDescent="0.2">
      <c r="A10" s="114" t="s">
        <v>123</v>
      </c>
      <c r="B10" s="114" t="s">
        <v>124</v>
      </c>
      <c r="C10" s="115">
        <v>7</v>
      </c>
      <c r="D10" s="114" t="s">
        <v>26</v>
      </c>
      <c r="E10" s="200">
        <v>0</v>
      </c>
      <c r="F10" s="199">
        <v>0</v>
      </c>
      <c r="G10" s="200">
        <v>0</v>
      </c>
      <c r="H10" s="199">
        <v>0</v>
      </c>
      <c r="I10" s="200">
        <v>0</v>
      </c>
      <c r="J10" s="199">
        <v>0</v>
      </c>
      <c r="K10" s="199">
        <v>0</v>
      </c>
      <c r="L10" s="199">
        <v>0</v>
      </c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  <c r="AX10" s="199"/>
      <c r="AY10" s="199"/>
      <c r="AZ10" s="199"/>
      <c r="BA10" s="199"/>
      <c r="BB10" s="199"/>
      <c r="BC10" s="199"/>
      <c r="BD10" s="199"/>
      <c r="BE10" s="199"/>
      <c r="BF10" s="199"/>
      <c r="BG10" s="199"/>
      <c r="BH10" s="199"/>
      <c r="BI10" s="199"/>
      <c r="BJ10" s="199"/>
      <c r="BK10" s="199"/>
      <c r="BL10" s="199"/>
      <c r="BM10" s="199"/>
      <c r="BN10" s="199"/>
      <c r="BO10" s="199"/>
      <c r="BP10" s="199"/>
      <c r="BQ10" s="199"/>
      <c r="BR10" s="199"/>
      <c r="BS10" s="199"/>
      <c r="BT10" s="199"/>
      <c r="BU10" s="199"/>
      <c r="BV10" s="199"/>
      <c r="BW10" s="199"/>
      <c r="BX10" s="199"/>
      <c r="BY10" s="199"/>
      <c r="BZ10" s="199"/>
      <c r="CA10" s="199"/>
      <c r="CB10" s="199"/>
      <c r="CC10" s="199"/>
      <c r="CD10" s="199"/>
      <c r="CE10" s="199"/>
      <c r="CF10" s="199"/>
      <c r="CG10" s="199"/>
      <c r="CH10" s="199"/>
      <c r="CI10" s="199"/>
      <c r="CJ10" s="199"/>
      <c r="CK10" s="199"/>
      <c r="CL10" s="199"/>
      <c r="CM10" s="199"/>
      <c r="CN10" s="199"/>
      <c r="CO10" s="199"/>
      <c r="CP10" s="199"/>
      <c r="CQ10" s="199"/>
      <c r="CR10" s="199"/>
      <c r="CS10" s="199"/>
      <c r="CT10" s="199"/>
      <c r="CU10" s="199"/>
      <c r="CV10" s="199"/>
      <c r="CW10" s="199"/>
      <c r="CX10" s="199"/>
      <c r="CY10" s="199"/>
      <c r="CZ10" s="199"/>
      <c r="DA10" s="199"/>
      <c r="DB10" s="199"/>
      <c r="DC10" s="199"/>
      <c r="DD10" s="199"/>
      <c r="DE10" s="199"/>
      <c r="DF10" s="199"/>
      <c r="DG10" s="199"/>
      <c r="DH10" s="199"/>
      <c r="DI10" s="199"/>
      <c r="DJ10" s="199"/>
      <c r="DK10" s="199"/>
      <c r="DL10" s="199"/>
      <c r="DM10" s="199"/>
      <c r="DN10" s="199"/>
    </row>
    <row r="11" spans="1:118" x14ac:dyDescent="0.2">
      <c r="A11" s="114" t="s">
        <v>123</v>
      </c>
      <c r="B11" s="114" t="s">
        <v>124</v>
      </c>
      <c r="C11" s="115">
        <v>8</v>
      </c>
      <c r="D11" s="114" t="s">
        <v>27</v>
      </c>
      <c r="E11" s="200">
        <v>0</v>
      </c>
      <c r="F11" s="199">
        <v>0</v>
      </c>
      <c r="G11" s="200">
        <v>0</v>
      </c>
      <c r="H11" s="199">
        <v>0</v>
      </c>
      <c r="I11" s="200">
        <v>0</v>
      </c>
      <c r="J11" s="199">
        <v>0</v>
      </c>
      <c r="K11" s="199">
        <v>0</v>
      </c>
      <c r="L11" s="199">
        <v>0</v>
      </c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199"/>
      <c r="BA11" s="199"/>
      <c r="BB11" s="199"/>
      <c r="BC11" s="199"/>
      <c r="BD11" s="199"/>
      <c r="BE11" s="199"/>
      <c r="BF11" s="199"/>
      <c r="BG11" s="199"/>
      <c r="BH11" s="199"/>
      <c r="BI11" s="199"/>
      <c r="BJ11" s="199"/>
      <c r="BK11" s="199"/>
      <c r="BL11" s="199"/>
      <c r="BM11" s="199"/>
      <c r="BN11" s="199"/>
      <c r="BO11" s="199"/>
      <c r="BP11" s="199"/>
      <c r="BQ11" s="199"/>
      <c r="BR11" s="199"/>
      <c r="BS11" s="199"/>
      <c r="BT11" s="199"/>
      <c r="BU11" s="199"/>
      <c r="BV11" s="199"/>
      <c r="BW11" s="199"/>
      <c r="BX11" s="199"/>
      <c r="BY11" s="199"/>
      <c r="BZ11" s="199"/>
      <c r="CA11" s="199"/>
      <c r="CB11" s="199"/>
      <c r="CC11" s="199"/>
      <c r="CD11" s="199"/>
      <c r="CE11" s="199"/>
      <c r="CF11" s="199"/>
      <c r="CG11" s="199"/>
      <c r="CH11" s="199"/>
      <c r="CI11" s="199"/>
      <c r="CJ11" s="199"/>
      <c r="CK11" s="199"/>
      <c r="CL11" s="199"/>
      <c r="CM11" s="199"/>
      <c r="CN11" s="199"/>
      <c r="CO11" s="199"/>
      <c r="CP11" s="199"/>
      <c r="CQ11" s="199"/>
      <c r="CR11" s="199"/>
      <c r="CS11" s="199"/>
      <c r="CT11" s="199"/>
      <c r="CU11" s="199"/>
      <c r="CV11" s="199"/>
      <c r="CW11" s="199"/>
      <c r="CX11" s="199"/>
      <c r="CY11" s="199"/>
      <c r="CZ11" s="199"/>
      <c r="DA11" s="199"/>
      <c r="DB11" s="199"/>
      <c r="DC11" s="199"/>
      <c r="DD11" s="199"/>
      <c r="DE11" s="199"/>
      <c r="DF11" s="199"/>
      <c r="DG11" s="199"/>
      <c r="DH11" s="199"/>
      <c r="DI11" s="199"/>
      <c r="DJ11" s="199"/>
      <c r="DK11" s="199"/>
      <c r="DL11" s="199"/>
      <c r="DM11" s="199"/>
      <c r="DN11" s="199"/>
    </row>
    <row r="12" spans="1:118" x14ac:dyDescent="0.2">
      <c r="A12" s="114" t="s">
        <v>123</v>
      </c>
      <c r="B12" s="114" t="s">
        <v>124</v>
      </c>
      <c r="C12" s="115">
        <v>9</v>
      </c>
      <c r="D12" s="114" t="s">
        <v>28</v>
      </c>
      <c r="E12" s="200">
        <v>0</v>
      </c>
      <c r="F12" s="199">
        <v>0</v>
      </c>
      <c r="G12" s="200">
        <v>0</v>
      </c>
      <c r="H12" s="199">
        <v>0</v>
      </c>
      <c r="I12" s="200">
        <v>0</v>
      </c>
      <c r="J12" s="199">
        <v>0</v>
      </c>
      <c r="K12" s="199">
        <v>0</v>
      </c>
      <c r="L12" s="199">
        <v>0</v>
      </c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199"/>
      <c r="BD12" s="199"/>
      <c r="BE12" s="199"/>
      <c r="BF12" s="199"/>
      <c r="BG12" s="199"/>
      <c r="BH12" s="199"/>
      <c r="BI12" s="199"/>
      <c r="BJ12" s="199"/>
      <c r="BK12" s="199"/>
      <c r="BL12" s="199"/>
      <c r="BM12" s="199"/>
      <c r="BN12" s="199"/>
      <c r="BO12" s="199"/>
      <c r="BP12" s="199"/>
      <c r="BQ12" s="199"/>
      <c r="BR12" s="199"/>
      <c r="BS12" s="199"/>
      <c r="BT12" s="199"/>
      <c r="BU12" s="199"/>
      <c r="BV12" s="199"/>
      <c r="BW12" s="199"/>
      <c r="BX12" s="199"/>
      <c r="BY12" s="199"/>
      <c r="BZ12" s="199"/>
      <c r="CA12" s="199"/>
      <c r="CB12" s="199"/>
      <c r="CC12" s="199"/>
      <c r="CD12" s="199"/>
      <c r="CE12" s="199"/>
      <c r="CF12" s="199"/>
      <c r="CG12" s="199"/>
      <c r="CH12" s="199"/>
      <c r="CI12" s="199"/>
      <c r="CJ12" s="199"/>
      <c r="CK12" s="199"/>
      <c r="CL12" s="199"/>
      <c r="CM12" s="199"/>
      <c r="CN12" s="199"/>
      <c r="CO12" s="199"/>
      <c r="CP12" s="199"/>
      <c r="CQ12" s="199"/>
      <c r="CR12" s="199"/>
      <c r="CS12" s="199"/>
      <c r="CT12" s="199"/>
      <c r="CU12" s="199"/>
      <c r="CV12" s="199"/>
      <c r="CW12" s="199"/>
      <c r="CX12" s="199"/>
      <c r="CY12" s="199"/>
      <c r="CZ12" s="199"/>
      <c r="DA12" s="199"/>
      <c r="DB12" s="199"/>
      <c r="DC12" s="199"/>
      <c r="DD12" s="199"/>
      <c r="DE12" s="199"/>
      <c r="DF12" s="199"/>
      <c r="DG12" s="199"/>
      <c r="DH12" s="199"/>
      <c r="DI12" s="199"/>
      <c r="DJ12" s="199"/>
      <c r="DK12" s="199"/>
      <c r="DL12" s="199"/>
      <c r="DM12" s="199"/>
      <c r="DN12" s="199"/>
    </row>
    <row r="13" spans="1:118" x14ac:dyDescent="0.2">
      <c r="A13" s="114" t="s">
        <v>123</v>
      </c>
      <c r="B13" s="114" t="s">
        <v>124</v>
      </c>
      <c r="C13" s="115">
        <v>10</v>
      </c>
      <c r="D13" s="114" t="s">
        <v>32</v>
      </c>
      <c r="E13" s="200">
        <v>0</v>
      </c>
      <c r="F13" s="199">
        <v>0</v>
      </c>
      <c r="G13" s="200">
        <v>0</v>
      </c>
      <c r="H13" s="199">
        <v>0</v>
      </c>
      <c r="I13" s="200">
        <v>0</v>
      </c>
      <c r="J13" s="199">
        <v>0</v>
      </c>
      <c r="K13" s="199">
        <v>0</v>
      </c>
      <c r="L13" s="199">
        <v>0</v>
      </c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199"/>
      <c r="BS13" s="199"/>
      <c r="BT13" s="199"/>
      <c r="BU13" s="199"/>
      <c r="BV13" s="199"/>
      <c r="BW13" s="199"/>
      <c r="BX13" s="199"/>
      <c r="BY13" s="199"/>
      <c r="BZ13" s="199"/>
      <c r="CA13" s="199"/>
      <c r="CB13" s="199"/>
      <c r="CC13" s="199"/>
      <c r="CD13" s="199"/>
      <c r="CE13" s="199"/>
      <c r="CF13" s="199"/>
      <c r="CG13" s="199"/>
      <c r="CH13" s="199"/>
      <c r="CI13" s="199"/>
      <c r="CJ13" s="199"/>
      <c r="CK13" s="199"/>
      <c r="CL13" s="199"/>
      <c r="CM13" s="199"/>
      <c r="CN13" s="199"/>
      <c r="CO13" s="199"/>
      <c r="CP13" s="199"/>
      <c r="CQ13" s="199"/>
      <c r="CR13" s="199"/>
      <c r="CS13" s="199"/>
      <c r="CT13" s="199"/>
      <c r="CU13" s="199"/>
      <c r="CV13" s="199"/>
      <c r="CW13" s="199"/>
      <c r="CX13" s="199"/>
      <c r="CY13" s="199"/>
      <c r="CZ13" s="199"/>
      <c r="DA13" s="199"/>
      <c r="DB13" s="199"/>
      <c r="DC13" s="199"/>
      <c r="DD13" s="199"/>
      <c r="DE13" s="199"/>
      <c r="DF13" s="199"/>
      <c r="DG13" s="199"/>
      <c r="DH13" s="199"/>
      <c r="DI13" s="199"/>
      <c r="DJ13" s="199"/>
      <c r="DK13" s="199"/>
      <c r="DL13" s="199"/>
      <c r="DM13" s="199"/>
      <c r="DN13" s="199"/>
    </row>
    <row r="14" spans="1:118" x14ac:dyDescent="0.2">
      <c r="A14" s="114" t="s">
        <v>123</v>
      </c>
      <c r="B14" s="114" t="s">
        <v>124</v>
      </c>
      <c r="C14" s="115">
        <v>11</v>
      </c>
      <c r="D14" s="114" t="s">
        <v>35</v>
      </c>
      <c r="E14" s="200">
        <v>0</v>
      </c>
      <c r="F14" s="199">
        <v>0</v>
      </c>
      <c r="G14" s="200">
        <v>0</v>
      </c>
      <c r="H14" s="199">
        <v>0</v>
      </c>
      <c r="I14" s="200">
        <v>0</v>
      </c>
      <c r="J14" s="199">
        <v>0</v>
      </c>
      <c r="K14" s="199">
        <v>0</v>
      </c>
      <c r="L14" s="199">
        <v>0</v>
      </c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199"/>
      <c r="AZ14" s="199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199"/>
      <c r="BS14" s="199"/>
      <c r="BT14" s="199"/>
      <c r="BU14" s="199"/>
      <c r="BV14" s="199"/>
      <c r="BW14" s="199"/>
      <c r="BX14" s="199"/>
      <c r="BY14" s="199"/>
      <c r="BZ14" s="199"/>
      <c r="CA14" s="199"/>
      <c r="CB14" s="199"/>
      <c r="CC14" s="199"/>
      <c r="CD14" s="199"/>
      <c r="CE14" s="199"/>
      <c r="CF14" s="199"/>
      <c r="CG14" s="199"/>
      <c r="CH14" s="199"/>
      <c r="CI14" s="199"/>
      <c r="CJ14" s="199"/>
      <c r="CK14" s="199"/>
      <c r="CL14" s="199"/>
      <c r="CM14" s="199"/>
      <c r="CN14" s="199"/>
      <c r="CO14" s="199"/>
      <c r="CP14" s="199"/>
      <c r="CQ14" s="199"/>
      <c r="CR14" s="199"/>
      <c r="CS14" s="199"/>
      <c r="CT14" s="199"/>
      <c r="CU14" s="199"/>
      <c r="CV14" s="199"/>
      <c r="CW14" s="199"/>
      <c r="CX14" s="199"/>
      <c r="CY14" s="199"/>
      <c r="CZ14" s="199"/>
      <c r="DA14" s="199"/>
      <c r="DB14" s="199"/>
      <c r="DC14" s="199"/>
      <c r="DD14" s="199"/>
      <c r="DE14" s="199"/>
      <c r="DF14" s="199"/>
      <c r="DG14" s="199"/>
      <c r="DH14" s="199"/>
      <c r="DI14" s="199"/>
      <c r="DJ14" s="199"/>
      <c r="DK14" s="199"/>
      <c r="DL14" s="199"/>
      <c r="DM14" s="199"/>
      <c r="DN14" s="199"/>
    </row>
    <row r="15" spans="1:118" x14ac:dyDescent="0.2">
      <c r="A15" s="114" t="s">
        <v>123</v>
      </c>
      <c r="B15" s="114" t="s">
        <v>124</v>
      </c>
      <c r="C15" s="115">
        <v>12</v>
      </c>
      <c r="D15" s="114" t="s">
        <v>36</v>
      </c>
      <c r="E15" s="200">
        <v>-134382</v>
      </c>
      <c r="F15" s="199">
        <v>-349393.2</v>
      </c>
      <c r="G15" s="200">
        <v>-694</v>
      </c>
      <c r="H15" s="199">
        <v>-1804.4</v>
      </c>
      <c r="I15" s="200">
        <v>0</v>
      </c>
      <c r="J15" s="199">
        <v>0</v>
      </c>
      <c r="K15" s="199">
        <v>0</v>
      </c>
      <c r="L15" s="199">
        <v>0</v>
      </c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199"/>
      <c r="BW15" s="199"/>
      <c r="BX15" s="199"/>
      <c r="BY15" s="199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199"/>
      <c r="CM15" s="199"/>
      <c r="CN15" s="199"/>
      <c r="CO15" s="199"/>
      <c r="CP15" s="199"/>
      <c r="CQ15" s="199"/>
      <c r="CR15" s="199"/>
      <c r="CS15" s="199"/>
      <c r="CT15" s="199"/>
      <c r="CU15" s="199"/>
      <c r="CV15" s="199"/>
      <c r="CW15" s="199"/>
      <c r="CX15" s="199"/>
      <c r="CY15" s="199"/>
      <c r="CZ15" s="199"/>
      <c r="DA15" s="199"/>
      <c r="DB15" s="199"/>
      <c r="DC15" s="199"/>
      <c r="DD15" s="199"/>
      <c r="DE15" s="199"/>
      <c r="DF15" s="199"/>
      <c r="DG15" s="199"/>
      <c r="DH15" s="199"/>
      <c r="DI15" s="199"/>
      <c r="DJ15" s="199"/>
      <c r="DK15" s="199"/>
      <c r="DL15" s="199"/>
      <c r="DM15" s="199"/>
      <c r="DN15" s="199"/>
    </row>
    <row r="16" spans="1:118" x14ac:dyDescent="0.2">
      <c r="A16" s="114" t="s">
        <v>123</v>
      </c>
      <c r="B16" s="114" t="s">
        <v>124</v>
      </c>
      <c r="C16" s="115">
        <v>13</v>
      </c>
      <c r="D16" s="114" t="s">
        <v>39</v>
      </c>
      <c r="E16" s="200">
        <v>0</v>
      </c>
      <c r="F16" s="199">
        <v>0</v>
      </c>
      <c r="G16" s="200">
        <v>0</v>
      </c>
      <c r="H16" s="199">
        <v>0</v>
      </c>
      <c r="I16" s="200">
        <v>0</v>
      </c>
      <c r="J16" s="199">
        <v>0</v>
      </c>
      <c r="K16" s="199">
        <v>0</v>
      </c>
      <c r="L16" s="199">
        <v>0</v>
      </c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199"/>
      <c r="AZ16" s="199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199"/>
      <c r="BS16" s="199"/>
      <c r="BT16" s="199"/>
      <c r="BU16" s="199"/>
      <c r="BV16" s="199"/>
      <c r="BW16" s="199"/>
      <c r="BX16" s="199"/>
      <c r="BY16" s="199"/>
      <c r="BZ16" s="199"/>
      <c r="CA16" s="199"/>
      <c r="CB16" s="199"/>
      <c r="CC16" s="199"/>
      <c r="CD16" s="199"/>
      <c r="CE16" s="199"/>
      <c r="CF16" s="199"/>
      <c r="CG16" s="199"/>
      <c r="CH16" s="199"/>
      <c r="CI16" s="199"/>
      <c r="CJ16" s="199"/>
      <c r="CK16" s="199"/>
      <c r="CL16" s="199"/>
      <c r="CM16" s="199"/>
      <c r="CN16" s="199"/>
      <c r="CO16" s="199"/>
      <c r="CP16" s="199"/>
      <c r="CQ16" s="199"/>
      <c r="CR16" s="199"/>
      <c r="CS16" s="199"/>
      <c r="CT16" s="199"/>
      <c r="CU16" s="199"/>
      <c r="CV16" s="199"/>
      <c r="CW16" s="199"/>
      <c r="CX16" s="199"/>
      <c r="CY16" s="199"/>
      <c r="CZ16" s="199"/>
      <c r="DA16" s="199"/>
      <c r="DB16" s="199"/>
      <c r="DC16" s="199"/>
      <c r="DD16" s="199"/>
      <c r="DE16" s="199"/>
      <c r="DF16" s="199"/>
      <c r="DG16" s="199"/>
      <c r="DH16" s="199"/>
      <c r="DI16" s="199"/>
      <c r="DJ16" s="199"/>
      <c r="DK16" s="199"/>
      <c r="DL16" s="199"/>
      <c r="DM16" s="199"/>
      <c r="DN16" s="199"/>
    </row>
    <row r="17" spans="1:118" x14ac:dyDescent="0.2">
      <c r="A17" s="114" t="s">
        <v>123</v>
      </c>
      <c r="B17" s="114" t="s">
        <v>124</v>
      </c>
      <c r="C17" s="115">
        <v>14</v>
      </c>
      <c r="D17" s="114" t="s">
        <v>40</v>
      </c>
      <c r="E17" s="200">
        <v>0</v>
      </c>
      <c r="F17" s="199">
        <v>0</v>
      </c>
      <c r="G17" s="200">
        <v>0</v>
      </c>
      <c r="H17" s="199">
        <v>0</v>
      </c>
      <c r="I17" s="200">
        <v>0</v>
      </c>
      <c r="J17" s="199">
        <v>0</v>
      </c>
      <c r="K17" s="199">
        <v>0</v>
      </c>
      <c r="L17" s="199">
        <v>0</v>
      </c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  <c r="AY17" s="199"/>
      <c r="AZ17" s="199"/>
      <c r="BA17" s="199"/>
      <c r="BB17" s="199"/>
      <c r="BC17" s="199"/>
      <c r="BD17" s="199"/>
      <c r="BE17" s="199"/>
      <c r="BF17" s="199"/>
      <c r="BG17" s="199"/>
      <c r="BH17" s="199"/>
      <c r="BI17" s="199"/>
      <c r="BJ17" s="199"/>
      <c r="BK17" s="199"/>
      <c r="BL17" s="199"/>
      <c r="BM17" s="199"/>
      <c r="BN17" s="199"/>
      <c r="BO17" s="199"/>
      <c r="BP17" s="199"/>
      <c r="BQ17" s="199"/>
      <c r="BR17" s="199"/>
      <c r="BS17" s="199"/>
      <c r="BT17" s="199"/>
      <c r="BU17" s="199"/>
      <c r="BV17" s="199"/>
      <c r="BW17" s="199"/>
      <c r="BX17" s="199"/>
      <c r="BY17" s="199"/>
      <c r="BZ17" s="199"/>
      <c r="CA17" s="199"/>
      <c r="CB17" s="199"/>
      <c r="CC17" s="199"/>
      <c r="CD17" s="199"/>
      <c r="CE17" s="199"/>
      <c r="CF17" s="199"/>
      <c r="CG17" s="199"/>
      <c r="CH17" s="199"/>
      <c r="CI17" s="199"/>
      <c r="CJ17" s="199"/>
      <c r="CK17" s="199"/>
      <c r="CL17" s="199"/>
      <c r="CM17" s="199"/>
      <c r="CN17" s="199"/>
      <c r="CO17" s="199"/>
      <c r="CP17" s="199"/>
      <c r="CQ17" s="199"/>
      <c r="CR17" s="199"/>
      <c r="CS17" s="199"/>
      <c r="CT17" s="199"/>
      <c r="CU17" s="199"/>
      <c r="CV17" s="199"/>
      <c r="CW17" s="199"/>
      <c r="CX17" s="199"/>
      <c r="CY17" s="199"/>
      <c r="CZ17" s="199"/>
      <c r="DA17" s="199"/>
      <c r="DB17" s="199"/>
      <c r="DC17" s="199"/>
      <c r="DD17" s="199"/>
      <c r="DE17" s="199"/>
      <c r="DF17" s="199"/>
      <c r="DG17" s="199"/>
      <c r="DH17" s="199"/>
      <c r="DI17" s="199"/>
      <c r="DJ17" s="199"/>
      <c r="DK17" s="199"/>
      <c r="DL17" s="199"/>
      <c r="DM17" s="199"/>
      <c r="DN17" s="199"/>
    </row>
    <row r="18" spans="1:118" x14ac:dyDescent="0.2">
      <c r="A18" s="114" t="s">
        <v>123</v>
      </c>
      <c r="B18" s="114" t="s">
        <v>124</v>
      </c>
      <c r="C18" s="115">
        <v>15</v>
      </c>
      <c r="D18" s="114" t="s">
        <v>41</v>
      </c>
      <c r="E18" s="200">
        <v>0</v>
      </c>
      <c r="F18" s="199">
        <v>0</v>
      </c>
      <c r="G18" s="200">
        <v>0</v>
      </c>
      <c r="H18" s="199">
        <v>0</v>
      </c>
      <c r="I18" s="200">
        <v>0</v>
      </c>
      <c r="J18" s="199">
        <v>0</v>
      </c>
      <c r="K18" s="199">
        <v>0</v>
      </c>
      <c r="L18" s="199">
        <v>0</v>
      </c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  <c r="BA18" s="199"/>
      <c r="BB18" s="199"/>
      <c r="BC18" s="199"/>
      <c r="BD18" s="199"/>
      <c r="BE18" s="199"/>
      <c r="BF18" s="199"/>
      <c r="BG18" s="199"/>
      <c r="BH18" s="199"/>
      <c r="BI18" s="199"/>
      <c r="BJ18" s="199"/>
      <c r="BK18" s="199"/>
      <c r="BL18" s="199"/>
      <c r="BM18" s="199"/>
      <c r="BN18" s="199"/>
      <c r="BO18" s="199"/>
      <c r="BP18" s="199"/>
      <c r="BQ18" s="199"/>
      <c r="BR18" s="199"/>
      <c r="BS18" s="199"/>
      <c r="BT18" s="199"/>
      <c r="BU18" s="199"/>
      <c r="BV18" s="199"/>
      <c r="BW18" s="199"/>
      <c r="BX18" s="199"/>
      <c r="BY18" s="199"/>
      <c r="BZ18" s="199"/>
      <c r="CA18" s="199"/>
      <c r="CB18" s="199"/>
      <c r="CC18" s="199"/>
      <c r="CD18" s="199"/>
      <c r="CE18" s="199"/>
      <c r="CF18" s="199"/>
      <c r="CG18" s="199"/>
      <c r="CH18" s="199"/>
      <c r="CI18" s="199"/>
      <c r="CJ18" s="199"/>
      <c r="CK18" s="199"/>
      <c r="CL18" s="199"/>
      <c r="CM18" s="199"/>
      <c r="CN18" s="199"/>
      <c r="CO18" s="199"/>
      <c r="CP18" s="199"/>
      <c r="CQ18" s="199"/>
      <c r="CR18" s="199"/>
      <c r="CS18" s="199"/>
      <c r="CT18" s="199"/>
      <c r="CU18" s="199"/>
      <c r="CV18" s="199"/>
      <c r="CW18" s="199"/>
      <c r="CX18" s="199"/>
      <c r="CY18" s="199"/>
      <c r="CZ18" s="199"/>
      <c r="DA18" s="199"/>
      <c r="DB18" s="199"/>
      <c r="DC18" s="199"/>
      <c r="DD18" s="199"/>
      <c r="DE18" s="199"/>
      <c r="DF18" s="199"/>
      <c r="DG18" s="199"/>
      <c r="DH18" s="199"/>
      <c r="DI18" s="199"/>
      <c r="DJ18" s="199"/>
      <c r="DK18" s="199"/>
      <c r="DL18" s="199"/>
      <c r="DM18" s="199"/>
      <c r="DN18" s="199"/>
    </row>
    <row r="19" spans="1:118" x14ac:dyDescent="0.2">
      <c r="A19" s="114" t="s">
        <v>123</v>
      </c>
      <c r="B19" s="114" t="s">
        <v>124</v>
      </c>
      <c r="C19" s="115">
        <v>16</v>
      </c>
      <c r="D19" s="114" t="s">
        <v>42</v>
      </c>
      <c r="E19" s="200">
        <v>0</v>
      </c>
      <c r="F19" s="199">
        <v>0</v>
      </c>
      <c r="G19" s="200">
        <v>0</v>
      </c>
      <c r="H19" s="199">
        <v>0</v>
      </c>
      <c r="I19" s="200">
        <v>0</v>
      </c>
      <c r="J19" s="199">
        <v>0</v>
      </c>
      <c r="K19" s="199">
        <v>0</v>
      </c>
      <c r="L19" s="199">
        <v>0</v>
      </c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199"/>
      <c r="BE19" s="199"/>
      <c r="BF19" s="199"/>
      <c r="BG19" s="199"/>
      <c r="BH19" s="199"/>
      <c r="BI19" s="199"/>
      <c r="BJ19" s="199"/>
      <c r="BK19" s="199"/>
      <c r="BL19" s="199"/>
      <c r="BM19" s="199"/>
      <c r="BN19" s="199"/>
      <c r="BO19" s="199"/>
      <c r="BP19" s="199"/>
      <c r="BQ19" s="199"/>
      <c r="BR19" s="199"/>
      <c r="BS19" s="199"/>
      <c r="BT19" s="199"/>
      <c r="BU19" s="199"/>
      <c r="BV19" s="199"/>
      <c r="BW19" s="199"/>
      <c r="BX19" s="199"/>
      <c r="BY19" s="199"/>
      <c r="BZ19" s="199"/>
      <c r="CA19" s="199"/>
      <c r="CB19" s="199"/>
      <c r="CC19" s="199"/>
      <c r="CD19" s="199"/>
      <c r="CE19" s="199"/>
      <c r="CF19" s="199"/>
      <c r="CG19" s="199"/>
      <c r="CH19" s="199"/>
      <c r="CI19" s="199"/>
      <c r="CJ19" s="199"/>
      <c r="CK19" s="199"/>
      <c r="CL19" s="199"/>
      <c r="CM19" s="199"/>
      <c r="CN19" s="199"/>
      <c r="CO19" s="199"/>
      <c r="CP19" s="199"/>
      <c r="CQ19" s="199"/>
      <c r="CR19" s="199"/>
      <c r="CS19" s="199"/>
      <c r="CT19" s="199"/>
      <c r="CU19" s="199"/>
      <c r="CV19" s="199"/>
      <c r="CW19" s="199"/>
      <c r="CX19" s="199"/>
      <c r="CY19" s="199"/>
      <c r="CZ19" s="199"/>
      <c r="DA19" s="199"/>
      <c r="DB19" s="199"/>
      <c r="DC19" s="199"/>
      <c r="DD19" s="199"/>
      <c r="DE19" s="199"/>
      <c r="DF19" s="199"/>
      <c r="DG19" s="199"/>
      <c r="DH19" s="199"/>
      <c r="DI19" s="199"/>
      <c r="DJ19" s="199"/>
      <c r="DK19" s="199"/>
      <c r="DL19" s="199"/>
      <c r="DM19" s="199"/>
      <c r="DN19" s="199"/>
    </row>
    <row r="20" spans="1:118" x14ac:dyDescent="0.2">
      <c r="A20" s="114" t="s">
        <v>123</v>
      </c>
      <c r="B20" s="114" t="s">
        <v>124</v>
      </c>
      <c r="C20" s="115">
        <v>17</v>
      </c>
      <c r="D20" s="114" t="s">
        <v>126</v>
      </c>
      <c r="E20" s="200">
        <v>0</v>
      </c>
      <c r="F20" s="199">
        <v>0</v>
      </c>
      <c r="G20" s="200">
        <v>0</v>
      </c>
      <c r="H20" s="199">
        <v>0</v>
      </c>
      <c r="I20" s="200">
        <v>0</v>
      </c>
      <c r="J20" s="199">
        <v>0</v>
      </c>
      <c r="K20" s="199">
        <v>0</v>
      </c>
      <c r="L20" s="199">
        <v>0</v>
      </c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99"/>
      <c r="BE20" s="199"/>
      <c r="BF20" s="199"/>
      <c r="BG20" s="199"/>
      <c r="BH20" s="199"/>
      <c r="BI20" s="199"/>
      <c r="BJ20" s="199"/>
      <c r="BK20" s="199"/>
      <c r="BL20" s="199"/>
      <c r="BM20" s="199"/>
      <c r="BN20" s="199"/>
      <c r="BO20" s="199"/>
      <c r="BP20" s="199"/>
      <c r="BQ20" s="199"/>
      <c r="BR20" s="199"/>
      <c r="BS20" s="199"/>
      <c r="BT20" s="199"/>
      <c r="BU20" s="199"/>
      <c r="BV20" s="199"/>
      <c r="BW20" s="199"/>
      <c r="BX20" s="199"/>
      <c r="BY20" s="199"/>
      <c r="BZ20" s="199"/>
      <c r="CA20" s="199"/>
      <c r="CB20" s="199"/>
      <c r="CC20" s="199"/>
      <c r="CD20" s="199"/>
      <c r="CE20" s="199"/>
      <c r="CF20" s="199"/>
      <c r="CG20" s="199"/>
      <c r="CH20" s="199"/>
      <c r="CI20" s="199"/>
      <c r="CJ20" s="199"/>
      <c r="CK20" s="199"/>
      <c r="CL20" s="199"/>
      <c r="CM20" s="199"/>
      <c r="CN20" s="199"/>
      <c r="CO20" s="199"/>
      <c r="CP20" s="199"/>
      <c r="CQ20" s="199"/>
      <c r="CR20" s="199"/>
      <c r="CS20" s="199"/>
      <c r="CT20" s="199"/>
      <c r="CU20" s="199"/>
      <c r="CV20" s="199"/>
      <c r="CW20" s="199"/>
      <c r="CX20" s="199"/>
      <c r="CY20" s="199"/>
      <c r="CZ20" s="199"/>
      <c r="DA20" s="199"/>
      <c r="DB20" s="199"/>
      <c r="DC20" s="199"/>
      <c r="DD20" s="199"/>
      <c r="DE20" s="199"/>
      <c r="DF20" s="199"/>
      <c r="DG20" s="199"/>
      <c r="DH20" s="199"/>
      <c r="DI20" s="199"/>
      <c r="DJ20" s="199"/>
      <c r="DK20" s="199"/>
      <c r="DL20" s="199"/>
      <c r="DM20" s="199"/>
      <c r="DN20" s="199"/>
    </row>
    <row r="21" spans="1:118" x14ac:dyDescent="0.2">
      <c r="A21" s="114" t="s">
        <v>123</v>
      </c>
      <c r="B21" s="114" t="s">
        <v>124</v>
      </c>
      <c r="C21" s="115">
        <v>18</v>
      </c>
      <c r="D21" s="114" t="s">
        <v>127</v>
      </c>
      <c r="E21" s="200">
        <v>0</v>
      </c>
      <c r="F21" s="199">
        <v>0</v>
      </c>
      <c r="G21" s="200">
        <v>0</v>
      </c>
      <c r="H21" s="199">
        <v>0</v>
      </c>
      <c r="I21" s="200">
        <v>0</v>
      </c>
      <c r="J21" s="199">
        <v>0</v>
      </c>
      <c r="K21" s="199">
        <v>0</v>
      </c>
      <c r="L21" s="199">
        <v>0</v>
      </c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  <c r="BA21" s="199"/>
      <c r="BB21" s="199"/>
      <c r="BC21" s="199"/>
      <c r="BD21" s="199"/>
      <c r="BE21" s="199"/>
      <c r="BF21" s="199"/>
      <c r="BG21" s="199"/>
      <c r="BH21" s="199"/>
      <c r="BI21" s="199"/>
      <c r="BJ21" s="199"/>
      <c r="BK21" s="199"/>
      <c r="BL21" s="199"/>
      <c r="BM21" s="199"/>
      <c r="BN21" s="199"/>
      <c r="BO21" s="199"/>
      <c r="BP21" s="199"/>
      <c r="BQ21" s="199"/>
      <c r="BR21" s="199"/>
      <c r="BS21" s="199"/>
      <c r="BT21" s="199"/>
      <c r="BU21" s="199"/>
      <c r="BV21" s="199"/>
      <c r="BW21" s="199"/>
      <c r="BX21" s="199"/>
      <c r="BY21" s="199"/>
      <c r="BZ21" s="199"/>
      <c r="CA21" s="199"/>
      <c r="CB21" s="199"/>
      <c r="CC21" s="199"/>
      <c r="CD21" s="199"/>
      <c r="CE21" s="199"/>
      <c r="CF21" s="199"/>
      <c r="CG21" s="199"/>
      <c r="CH21" s="199"/>
      <c r="CI21" s="199"/>
      <c r="CJ21" s="199"/>
      <c r="CK21" s="199"/>
      <c r="CL21" s="199"/>
      <c r="CM21" s="199"/>
      <c r="CN21" s="199"/>
      <c r="CO21" s="199"/>
      <c r="CP21" s="199"/>
      <c r="CQ21" s="199"/>
      <c r="CR21" s="199"/>
      <c r="CS21" s="199"/>
      <c r="CT21" s="199"/>
      <c r="CU21" s="199"/>
      <c r="CV21" s="199"/>
      <c r="CW21" s="199"/>
      <c r="CX21" s="199"/>
      <c r="CY21" s="199"/>
      <c r="CZ21" s="199"/>
      <c r="DA21" s="199"/>
      <c r="DB21" s="199"/>
      <c r="DC21" s="199"/>
      <c r="DD21" s="199"/>
      <c r="DE21" s="199"/>
      <c r="DF21" s="199"/>
      <c r="DG21" s="199"/>
      <c r="DH21" s="199"/>
      <c r="DI21" s="199"/>
      <c r="DJ21" s="199"/>
      <c r="DK21" s="199"/>
      <c r="DL21" s="199"/>
      <c r="DM21" s="199"/>
      <c r="DN21" s="199"/>
    </row>
    <row r="22" spans="1:118" x14ac:dyDescent="0.2">
      <c r="A22" s="114" t="s">
        <v>123</v>
      </c>
      <c r="B22" s="114" t="s">
        <v>124</v>
      </c>
      <c r="C22" s="115">
        <v>19</v>
      </c>
      <c r="D22" s="114" t="s">
        <v>47</v>
      </c>
      <c r="E22" s="200">
        <v>0</v>
      </c>
      <c r="F22" s="199">
        <v>0</v>
      </c>
      <c r="G22" s="200">
        <v>0</v>
      </c>
      <c r="H22" s="199">
        <v>0</v>
      </c>
      <c r="I22" s="200">
        <v>0</v>
      </c>
      <c r="J22" s="199">
        <v>0</v>
      </c>
      <c r="K22" s="199">
        <v>0</v>
      </c>
      <c r="L22" s="199">
        <v>0</v>
      </c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199"/>
      <c r="BD22" s="199"/>
      <c r="BE22" s="199"/>
      <c r="BF22" s="199"/>
      <c r="BG22" s="199"/>
      <c r="BH22" s="199"/>
      <c r="BI22" s="199"/>
      <c r="BJ22" s="199"/>
      <c r="BK22" s="199"/>
      <c r="BL22" s="199"/>
      <c r="BM22" s="199"/>
      <c r="BN22" s="199"/>
      <c r="BO22" s="199"/>
      <c r="BP22" s="199"/>
      <c r="BQ22" s="199"/>
      <c r="BR22" s="199"/>
      <c r="BS22" s="199"/>
      <c r="BT22" s="199"/>
      <c r="BU22" s="199"/>
      <c r="BV22" s="199"/>
      <c r="BW22" s="199"/>
      <c r="BX22" s="199"/>
      <c r="BY22" s="199"/>
      <c r="BZ22" s="199"/>
      <c r="CA22" s="199"/>
      <c r="CB22" s="199"/>
      <c r="CC22" s="199"/>
      <c r="CD22" s="199"/>
      <c r="CE22" s="199"/>
      <c r="CF22" s="199"/>
      <c r="CG22" s="199"/>
      <c r="CH22" s="199"/>
      <c r="CI22" s="199"/>
      <c r="CJ22" s="199"/>
      <c r="CK22" s="199"/>
      <c r="CL22" s="199"/>
      <c r="CM22" s="199"/>
      <c r="CN22" s="199"/>
      <c r="CO22" s="199"/>
      <c r="CP22" s="199"/>
      <c r="CQ22" s="199"/>
      <c r="CR22" s="199"/>
      <c r="CS22" s="199"/>
      <c r="CT22" s="199"/>
      <c r="CU22" s="199"/>
      <c r="CV22" s="199"/>
      <c r="CW22" s="199"/>
      <c r="CX22" s="199"/>
      <c r="CY22" s="199"/>
      <c r="CZ22" s="199"/>
      <c r="DA22" s="199"/>
      <c r="DB22" s="199"/>
      <c r="DC22" s="199"/>
      <c r="DD22" s="199"/>
      <c r="DE22" s="199"/>
      <c r="DF22" s="199"/>
      <c r="DG22" s="199"/>
      <c r="DH22" s="199"/>
      <c r="DI22" s="199"/>
      <c r="DJ22" s="199"/>
      <c r="DK22" s="199"/>
      <c r="DL22" s="199"/>
      <c r="DM22" s="199"/>
      <c r="DN22" s="199"/>
    </row>
    <row r="23" spans="1:118" x14ac:dyDescent="0.2">
      <c r="A23" s="114" t="s">
        <v>123</v>
      </c>
      <c r="B23" s="114" t="s">
        <v>124</v>
      </c>
      <c r="C23" s="115">
        <v>20</v>
      </c>
      <c r="D23" s="114" t="s">
        <v>128</v>
      </c>
      <c r="E23" s="200">
        <v>0</v>
      </c>
      <c r="F23" s="199">
        <v>0</v>
      </c>
      <c r="G23" s="200">
        <v>0</v>
      </c>
      <c r="H23" s="199">
        <v>0</v>
      </c>
      <c r="I23" s="200">
        <v>0</v>
      </c>
      <c r="J23" s="199">
        <v>0</v>
      </c>
      <c r="K23" s="199">
        <v>0</v>
      </c>
      <c r="L23" s="199">
        <v>0</v>
      </c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199"/>
      <c r="BI23" s="199"/>
      <c r="BJ23" s="199"/>
      <c r="BK23" s="199"/>
      <c r="BL23" s="199"/>
      <c r="BM23" s="199"/>
      <c r="BN23" s="199"/>
      <c r="BO23" s="199"/>
      <c r="BP23" s="199"/>
      <c r="BQ23" s="199"/>
      <c r="BR23" s="199"/>
      <c r="BS23" s="199"/>
      <c r="BT23" s="199"/>
      <c r="BU23" s="199"/>
      <c r="BV23" s="199"/>
      <c r="BW23" s="199"/>
      <c r="BX23" s="199"/>
      <c r="BY23" s="199"/>
      <c r="BZ23" s="199"/>
      <c r="CA23" s="199"/>
      <c r="CB23" s="199"/>
      <c r="CC23" s="199"/>
      <c r="CD23" s="199"/>
      <c r="CE23" s="199"/>
      <c r="CF23" s="199"/>
      <c r="CG23" s="199"/>
      <c r="CH23" s="199"/>
      <c r="CI23" s="199"/>
      <c r="CJ23" s="199"/>
      <c r="CK23" s="199"/>
      <c r="CL23" s="199"/>
      <c r="CM23" s="199"/>
      <c r="CN23" s="199"/>
      <c r="CO23" s="199"/>
      <c r="CP23" s="199"/>
      <c r="CQ23" s="199"/>
      <c r="CR23" s="199"/>
      <c r="CS23" s="199"/>
      <c r="CT23" s="199"/>
      <c r="CU23" s="199"/>
      <c r="CV23" s="199"/>
      <c r="CW23" s="199"/>
      <c r="CX23" s="199"/>
      <c r="CY23" s="199"/>
      <c r="CZ23" s="199"/>
      <c r="DA23" s="199"/>
      <c r="DB23" s="199"/>
      <c r="DC23" s="199"/>
      <c r="DD23" s="199"/>
      <c r="DE23" s="199"/>
      <c r="DF23" s="199"/>
      <c r="DG23" s="199"/>
      <c r="DH23" s="199"/>
      <c r="DI23" s="199"/>
      <c r="DJ23" s="199"/>
      <c r="DK23" s="199"/>
      <c r="DL23" s="199"/>
      <c r="DM23" s="199"/>
      <c r="DN23" s="199"/>
    </row>
    <row r="24" spans="1:118" x14ac:dyDescent="0.2">
      <c r="A24" s="114" t="s">
        <v>123</v>
      </c>
      <c r="B24" s="114" t="s">
        <v>124</v>
      </c>
      <c r="C24" s="115">
        <v>21</v>
      </c>
      <c r="D24" s="114" t="s">
        <v>129</v>
      </c>
      <c r="E24" s="200">
        <v>0</v>
      </c>
      <c r="F24" s="199">
        <v>0</v>
      </c>
      <c r="G24" s="200">
        <v>0</v>
      </c>
      <c r="H24" s="199">
        <v>0</v>
      </c>
      <c r="I24" s="200">
        <v>0</v>
      </c>
      <c r="J24" s="199">
        <v>25064.6</v>
      </c>
      <c r="K24" s="199">
        <v>0</v>
      </c>
      <c r="L24" s="199">
        <v>0</v>
      </c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199"/>
      <c r="BA24" s="199"/>
      <c r="BB24" s="199"/>
      <c r="BC24" s="199"/>
      <c r="BD24" s="199"/>
      <c r="BE24" s="199"/>
      <c r="BF24" s="199"/>
      <c r="BG24" s="199"/>
      <c r="BH24" s="199"/>
      <c r="BI24" s="199"/>
      <c r="BJ24" s="199"/>
      <c r="BK24" s="199"/>
      <c r="BL24" s="199"/>
      <c r="BM24" s="199"/>
      <c r="BN24" s="199"/>
      <c r="BO24" s="199"/>
      <c r="BP24" s="199"/>
      <c r="BQ24" s="199"/>
      <c r="BR24" s="199"/>
      <c r="BS24" s="199"/>
      <c r="BT24" s="199"/>
      <c r="BU24" s="199"/>
      <c r="BV24" s="199"/>
      <c r="BW24" s="199"/>
      <c r="BX24" s="199"/>
      <c r="BY24" s="199"/>
      <c r="BZ24" s="199"/>
      <c r="CA24" s="199"/>
      <c r="CB24" s="199"/>
      <c r="CC24" s="199"/>
      <c r="CD24" s="199"/>
      <c r="CE24" s="199"/>
      <c r="CF24" s="199"/>
      <c r="CG24" s="199"/>
      <c r="CH24" s="199"/>
      <c r="CI24" s="199"/>
      <c r="CJ24" s="199"/>
      <c r="CK24" s="199"/>
      <c r="CL24" s="199"/>
      <c r="CM24" s="199"/>
      <c r="CN24" s="199"/>
      <c r="CO24" s="199"/>
      <c r="CP24" s="199"/>
      <c r="CQ24" s="199"/>
      <c r="CR24" s="199"/>
      <c r="CS24" s="199"/>
      <c r="CT24" s="199"/>
      <c r="CU24" s="199"/>
      <c r="CV24" s="199"/>
      <c r="CW24" s="199"/>
      <c r="CX24" s="199"/>
      <c r="CY24" s="199"/>
      <c r="CZ24" s="199"/>
      <c r="DA24" s="199"/>
      <c r="DB24" s="199"/>
      <c r="DC24" s="199"/>
      <c r="DD24" s="199"/>
      <c r="DE24" s="199"/>
      <c r="DF24" s="199"/>
      <c r="DG24" s="199"/>
      <c r="DH24" s="199"/>
      <c r="DI24" s="199"/>
      <c r="DJ24" s="199"/>
      <c r="DK24" s="199"/>
      <c r="DL24" s="199"/>
      <c r="DM24" s="199"/>
      <c r="DN24" s="199"/>
    </row>
    <row r="25" spans="1:118" x14ac:dyDescent="0.2">
      <c r="A25" s="114" t="s">
        <v>123</v>
      </c>
      <c r="B25" s="114" t="s">
        <v>124</v>
      </c>
      <c r="C25" s="115">
        <v>22</v>
      </c>
      <c r="D25" s="114" t="s">
        <v>130</v>
      </c>
      <c r="E25" s="200">
        <v>0</v>
      </c>
      <c r="F25" s="199">
        <v>0</v>
      </c>
      <c r="G25" s="200">
        <v>0</v>
      </c>
      <c r="H25" s="199">
        <v>0</v>
      </c>
      <c r="I25" s="200">
        <v>0</v>
      </c>
      <c r="J25" s="199">
        <v>0</v>
      </c>
      <c r="K25" s="199">
        <v>0</v>
      </c>
      <c r="L25" s="199">
        <v>0</v>
      </c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199"/>
      <c r="AW25" s="199"/>
      <c r="AX25" s="199"/>
      <c r="AY25" s="199"/>
      <c r="AZ25" s="199"/>
      <c r="BA25" s="199"/>
      <c r="BB25" s="199"/>
      <c r="BC25" s="199"/>
      <c r="BD25" s="199"/>
      <c r="BE25" s="199"/>
      <c r="BF25" s="199"/>
      <c r="BG25" s="199"/>
      <c r="BH25" s="199"/>
      <c r="BI25" s="199"/>
      <c r="BJ25" s="199"/>
      <c r="BK25" s="199"/>
      <c r="BL25" s="199"/>
      <c r="BM25" s="199"/>
      <c r="BN25" s="199"/>
      <c r="BO25" s="199"/>
      <c r="BP25" s="199"/>
      <c r="BQ25" s="199"/>
      <c r="BR25" s="199"/>
      <c r="BS25" s="199"/>
      <c r="BT25" s="199"/>
      <c r="BU25" s="199"/>
      <c r="BV25" s="199"/>
      <c r="BW25" s="199"/>
      <c r="BX25" s="199"/>
      <c r="BY25" s="199"/>
      <c r="BZ25" s="199"/>
      <c r="CA25" s="199"/>
      <c r="CB25" s="199"/>
      <c r="CC25" s="199"/>
      <c r="CD25" s="199"/>
      <c r="CE25" s="199"/>
      <c r="CF25" s="199"/>
      <c r="CG25" s="199"/>
      <c r="CH25" s="199"/>
      <c r="CI25" s="199"/>
      <c r="CJ25" s="199"/>
      <c r="CK25" s="199"/>
      <c r="CL25" s="199"/>
      <c r="CM25" s="199"/>
      <c r="CN25" s="199"/>
      <c r="CO25" s="199"/>
      <c r="CP25" s="199"/>
      <c r="CQ25" s="199"/>
      <c r="CR25" s="199"/>
      <c r="CS25" s="199"/>
      <c r="CT25" s="199"/>
      <c r="CU25" s="199"/>
      <c r="CV25" s="199"/>
      <c r="CW25" s="199"/>
      <c r="CX25" s="199"/>
      <c r="CY25" s="199"/>
      <c r="CZ25" s="199"/>
      <c r="DA25" s="199"/>
      <c r="DB25" s="199"/>
      <c r="DC25" s="199"/>
      <c r="DD25" s="199"/>
      <c r="DE25" s="199"/>
      <c r="DF25" s="199"/>
      <c r="DG25" s="199"/>
      <c r="DH25" s="199"/>
      <c r="DI25" s="199"/>
      <c r="DJ25" s="199"/>
      <c r="DK25" s="199"/>
      <c r="DL25" s="199"/>
      <c r="DM25" s="199"/>
      <c r="DN25" s="199"/>
    </row>
    <row r="26" spans="1:118" x14ac:dyDescent="0.2">
      <c r="A26" s="114" t="s">
        <v>123</v>
      </c>
      <c r="B26" s="114" t="s">
        <v>124</v>
      </c>
      <c r="C26" s="115">
        <v>23</v>
      </c>
      <c r="D26" s="114" t="s">
        <v>131</v>
      </c>
      <c r="E26" s="200">
        <v>0</v>
      </c>
      <c r="F26" s="199">
        <v>0</v>
      </c>
      <c r="G26" s="200">
        <v>0</v>
      </c>
      <c r="H26" s="199">
        <v>0</v>
      </c>
      <c r="I26" s="200">
        <v>0</v>
      </c>
      <c r="J26" s="199">
        <v>0</v>
      </c>
      <c r="K26" s="199">
        <v>0</v>
      </c>
      <c r="L26" s="199">
        <v>0</v>
      </c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199"/>
      <c r="AW26" s="199"/>
      <c r="AX26" s="199"/>
      <c r="AY26" s="199"/>
      <c r="AZ26" s="199"/>
      <c r="BA26" s="199"/>
      <c r="BB26" s="199"/>
      <c r="BC26" s="199"/>
      <c r="BD26" s="199"/>
      <c r="BE26" s="199"/>
      <c r="BF26" s="199"/>
      <c r="BG26" s="199"/>
      <c r="BH26" s="199"/>
      <c r="BI26" s="199"/>
      <c r="BJ26" s="199"/>
      <c r="BK26" s="199"/>
      <c r="BL26" s="199"/>
      <c r="BM26" s="199"/>
      <c r="BN26" s="199"/>
      <c r="BO26" s="199"/>
      <c r="BP26" s="199"/>
      <c r="BQ26" s="199"/>
      <c r="BR26" s="199"/>
      <c r="BS26" s="199"/>
      <c r="BT26" s="199"/>
      <c r="BU26" s="199"/>
      <c r="BV26" s="199"/>
      <c r="BW26" s="199"/>
      <c r="BX26" s="199"/>
      <c r="BY26" s="199"/>
      <c r="BZ26" s="199"/>
      <c r="CA26" s="199"/>
      <c r="CB26" s="199"/>
      <c r="CC26" s="199"/>
      <c r="CD26" s="199"/>
      <c r="CE26" s="199"/>
      <c r="CF26" s="199"/>
      <c r="CG26" s="199"/>
      <c r="CH26" s="199"/>
      <c r="CI26" s="199"/>
      <c r="CJ26" s="199"/>
      <c r="CK26" s="199"/>
      <c r="CL26" s="199"/>
      <c r="CM26" s="199"/>
      <c r="CN26" s="199"/>
      <c r="CO26" s="199"/>
      <c r="CP26" s="199"/>
      <c r="CQ26" s="199"/>
      <c r="CR26" s="199"/>
      <c r="CS26" s="199"/>
      <c r="CT26" s="199"/>
      <c r="CU26" s="199"/>
      <c r="CV26" s="199"/>
      <c r="CW26" s="199"/>
      <c r="CX26" s="199"/>
      <c r="CY26" s="199"/>
      <c r="CZ26" s="199"/>
      <c r="DA26" s="199"/>
      <c r="DB26" s="199"/>
      <c r="DC26" s="199"/>
      <c r="DD26" s="199"/>
      <c r="DE26" s="199"/>
      <c r="DF26" s="199"/>
      <c r="DG26" s="199"/>
      <c r="DH26" s="199"/>
      <c r="DI26" s="199"/>
      <c r="DJ26" s="199"/>
      <c r="DK26" s="199"/>
      <c r="DL26" s="199"/>
      <c r="DM26" s="199"/>
      <c r="DN26" s="199"/>
    </row>
    <row r="27" spans="1:118" x14ac:dyDescent="0.2">
      <c r="A27" s="114" t="s">
        <v>123</v>
      </c>
      <c r="B27" s="114" t="s">
        <v>124</v>
      </c>
      <c r="C27" s="115">
        <v>24</v>
      </c>
      <c r="D27" s="114" t="s">
        <v>55</v>
      </c>
      <c r="E27" s="200">
        <v>0</v>
      </c>
      <c r="F27" s="199">
        <v>0</v>
      </c>
      <c r="G27" s="200">
        <v>0</v>
      </c>
      <c r="H27" s="199">
        <v>0</v>
      </c>
      <c r="I27" s="200">
        <v>0</v>
      </c>
      <c r="J27" s="199">
        <v>0</v>
      </c>
      <c r="K27" s="199">
        <v>0</v>
      </c>
      <c r="L27" s="199">
        <v>0</v>
      </c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  <c r="BA27" s="199"/>
      <c r="BB27" s="199"/>
      <c r="BC27" s="199"/>
      <c r="BD27" s="199"/>
      <c r="BE27" s="199"/>
      <c r="BF27" s="199"/>
      <c r="BG27" s="199"/>
      <c r="BH27" s="199"/>
      <c r="BI27" s="199"/>
      <c r="BJ27" s="199"/>
      <c r="BK27" s="199"/>
      <c r="BL27" s="199"/>
      <c r="BM27" s="199"/>
      <c r="BN27" s="199"/>
      <c r="BO27" s="199"/>
      <c r="BP27" s="199"/>
      <c r="BQ27" s="199"/>
      <c r="BR27" s="199"/>
      <c r="BS27" s="199"/>
      <c r="BT27" s="199"/>
      <c r="BU27" s="199"/>
      <c r="BV27" s="199"/>
      <c r="BW27" s="199"/>
      <c r="BX27" s="199"/>
      <c r="BY27" s="199"/>
      <c r="BZ27" s="199"/>
      <c r="CA27" s="199"/>
      <c r="CB27" s="199"/>
      <c r="CC27" s="199"/>
      <c r="CD27" s="199"/>
      <c r="CE27" s="199"/>
      <c r="CF27" s="199"/>
      <c r="CG27" s="199"/>
      <c r="CH27" s="199"/>
      <c r="CI27" s="199"/>
      <c r="CJ27" s="199"/>
      <c r="CK27" s="199"/>
      <c r="CL27" s="199"/>
      <c r="CM27" s="199"/>
      <c r="CN27" s="199"/>
      <c r="CO27" s="199"/>
      <c r="CP27" s="199"/>
      <c r="CQ27" s="199"/>
      <c r="CR27" s="199"/>
      <c r="CS27" s="199"/>
      <c r="CT27" s="199"/>
      <c r="CU27" s="199"/>
      <c r="CV27" s="199"/>
      <c r="CW27" s="199"/>
      <c r="CX27" s="199"/>
      <c r="CY27" s="199"/>
      <c r="CZ27" s="199"/>
      <c r="DA27" s="199"/>
      <c r="DB27" s="199"/>
      <c r="DC27" s="199"/>
      <c r="DD27" s="199"/>
      <c r="DE27" s="199"/>
      <c r="DF27" s="199"/>
      <c r="DG27" s="199"/>
      <c r="DH27" s="199"/>
      <c r="DI27" s="199"/>
      <c r="DJ27" s="199"/>
      <c r="DK27" s="199"/>
      <c r="DL27" s="199"/>
      <c r="DM27" s="199"/>
      <c r="DN27" s="199"/>
    </row>
    <row r="28" spans="1:118" x14ac:dyDescent="0.2">
      <c r="A28" s="114" t="s">
        <v>123</v>
      </c>
      <c r="B28" s="114" t="s">
        <v>124</v>
      </c>
      <c r="C28" s="115">
        <v>25</v>
      </c>
      <c r="D28" s="114" t="s">
        <v>56</v>
      </c>
      <c r="E28" s="200">
        <v>0</v>
      </c>
      <c r="F28" s="199">
        <v>0</v>
      </c>
      <c r="G28" s="200">
        <v>0</v>
      </c>
      <c r="H28" s="199">
        <v>0</v>
      </c>
      <c r="I28" s="200">
        <v>0</v>
      </c>
      <c r="J28" s="199">
        <v>0</v>
      </c>
      <c r="K28" s="199">
        <v>0</v>
      </c>
      <c r="L28" s="199">
        <v>0</v>
      </c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199"/>
      <c r="AV28" s="199"/>
      <c r="AW28" s="199"/>
      <c r="AX28" s="199"/>
      <c r="AY28" s="199"/>
      <c r="AZ28" s="199"/>
      <c r="BA28" s="199"/>
      <c r="BB28" s="199"/>
      <c r="BC28" s="199"/>
      <c r="BD28" s="199"/>
      <c r="BE28" s="199"/>
      <c r="BF28" s="199"/>
      <c r="BG28" s="199"/>
      <c r="BH28" s="199"/>
      <c r="BI28" s="199"/>
      <c r="BJ28" s="199"/>
      <c r="BK28" s="199"/>
      <c r="BL28" s="199"/>
      <c r="BM28" s="199"/>
      <c r="BN28" s="199"/>
      <c r="BO28" s="199"/>
      <c r="BP28" s="199"/>
      <c r="BQ28" s="199"/>
      <c r="BR28" s="199"/>
      <c r="BS28" s="199"/>
      <c r="BT28" s="199"/>
      <c r="BU28" s="199"/>
      <c r="BV28" s="199"/>
      <c r="BW28" s="199"/>
      <c r="BX28" s="199"/>
      <c r="BY28" s="199"/>
      <c r="BZ28" s="199"/>
      <c r="CA28" s="199"/>
      <c r="CB28" s="199"/>
      <c r="CC28" s="199"/>
      <c r="CD28" s="199"/>
      <c r="CE28" s="199"/>
      <c r="CF28" s="199"/>
      <c r="CG28" s="199"/>
      <c r="CH28" s="199"/>
      <c r="CI28" s="199"/>
      <c r="CJ28" s="199"/>
      <c r="CK28" s="199"/>
      <c r="CL28" s="199"/>
      <c r="CM28" s="199"/>
      <c r="CN28" s="199"/>
      <c r="CO28" s="199"/>
      <c r="CP28" s="199"/>
      <c r="CQ28" s="199"/>
      <c r="CR28" s="199"/>
      <c r="CS28" s="199"/>
      <c r="CT28" s="199"/>
      <c r="CU28" s="199"/>
      <c r="CV28" s="199"/>
      <c r="CW28" s="199"/>
      <c r="CX28" s="199"/>
      <c r="CY28" s="199"/>
      <c r="CZ28" s="199"/>
      <c r="DA28" s="199"/>
      <c r="DB28" s="199"/>
      <c r="DC28" s="199"/>
      <c r="DD28" s="199"/>
      <c r="DE28" s="199"/>
      <c r="DF28" s="199"/>
      <c r="DG28" s="199"/>
      <c r="DH28" s="199"/>
      <c r="DI28" s="199"/>
      <c r="DJ28" s="199"/>
      <c r="DK28" s="199"/>
      <c r="DL28" s="199"/>
      <c r="DM28" s="199"/>
      <c r="DN28" s="199"/>
    </row>
    <row r="29" spans="1:118" x14ac:dyDescent="0.2">
      <c r="A29" s="114" t="s">
        <v>123</v>
      </c>
      <c r="B29" s="114" t="s">
        <v>124</v>
      </c>
      <c r="C29" s="115">
        <v>26</v>
      </c>
      <c r="D29" s="114" t="s">
        <v>132</v>
      </c>
      <c r="E29" s="200">
        <v>0</v>
      </c>
      <c r="F29" s="199">
        <v>0</v>
      </c>
      <c r="G29" s="200">
        <v>0</v>
      </c>
      <c r="H29" s="199">
        <v>0</v>
      </c>
      <c r="I29" s="200">
        <v>0</v>
      </c>
      <c r="J29" s="199">
        <v>0</v>
      </c>
      <c r="K29" s="199">
        <v>0</v>
      </c>
      <c r="L29" s="199">
        <v>0</v>
      </c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  <c r="AV29" s="199"/>
      <c r="AW29" s="199"/>
      <c r="AX29" s="199"/>
      <c r="AY29" s="199"/>
      <c r="AZ29" s="199"/>
      <c r="BA29" s="199"/>
      <c r="BB29" s="199"/>
      <c r="BC29" s="199"/>
      <c r="BD29" s="199"/>
      <c r="BE29" s="199"/>
      <c r="BF29" s="199"/>
      <c r="BG29" s="199"/>
      <c r="BH29" s="199"/>
      <c r="BI29" s="199"/>
      <c r="BJ29" s="199"/>
      <c r="BK29" s="199"/>
      <c r="BL29" s="199"/>
      <c r="BM29" s="199"/>
      <c r="BN29" s="199"/>
      <c r="BO29" s="199"/>
      <c r="BP29" s="199"/>
      <c r="BQ29" s="199"/>
      <c r="BR29" s="199"/>
      <c r="BS29" s="199"/>
      <c r="BT29" s="199"/>
      <c r="BU29" s="199"/>
      <c r="BV29" s="199"/>
      <c r="BW29" s="199"/>
      <c r="BX29" s="199"/>
      <c r="BY29" s="199"/>
      <c r="BZ29" s="199"/>
      <c r="CA29" s="199"/>
      <c r="CB29" s="199"/>
      <c r="CC29" s="199"/>
      <c r="CD29" s="199"/>
      <c r="CE29" s="199"/>
      <c r="CF29" s="199"/>
      <c r="CG29" s="199"/>
      <c r="CH29" s="199"/>
      <c r="CI29" s="199"/>
      <c r="CJ29" s="199"/>
      <c r="CK29" s="199"/>
      <c r="CL29" s="199"/>
      <c r="CM29" s="199"/>
      <c r="CN29" s="199"/>
      <c r="CO29" s="199"/>
      <c r="CP29" s="199"/>
      <c r="CQ29" s="199"/>
      <c r="CR29" s="199"/>
      <c r="CS29" s="199"/>
      <c r="CT29" s="199"/>
      <c r="CU29" s="199"/>
      <c r="CV29" s="199"/>
      <c r="CW29" s="199"/>
      <c r="CX29" s="199"/>
      <c r="CY29" s="199"/>
      <c r="CZ29" s="199"/>
      <c r="DA29" s="199"/>
      <c r="DB29" s="199"/>
      <c r="DC29" s="199"/>
      <c r="DD29" s="199"/>
      <c r="DE29" s="199"/>
      <c r="DF29" s="199"/>
      <c r="DG29" s="199"/>
      <c r="DH29" s="199"/>
      <c r="DI29" s="199"/>
      <c r="DJ29" s="199"/>
      <c r="DK29" s="199"/>
      <c r="DL29" s="199"/>
      <c r="DM29" s="199"/>
      <c r="DN29" s="199"/>
    </row>
    <row r="30" spans="1:118" x14ac:dyDescent="0.2">
      <c r="A30" s="114" t="s">
        <v>123</v>
      </c>
      <c r="B30" s="114" t="s">
        <v>124</v>
      </c>
      <c r="C30" s="115">
        <v>27</v>
      </c>
      <c r="D30" s="114" t="s">
        <v>133</v>
      </c>
      <c r="E30" s="200">
        <v>0</v>
      </c>
      <c r="F30" s="199">
        <v>0</v>
      </c>
      <c r="G30" s="200">
        <v>0</v>
      </c>
      <c r="H30" s="199">
        <v>0</v>
      </c>
      <c r="I30" s="200">
        <v>0</v>
      </c>
      <c r="J30" s="199">
        <v>0</v>
      </c>
      <c r="K30" s="199">
        <v>0</v>
      </c>
      <c r="L30" s="199">
        <v>0</v>
      </c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199"/>
      <c r="AW30" s="199"/>
      <c r="AX30" s="199"/>
      <c r="AY30" s="199"/>
      <c r="AZ30" s="199"/>
      <c r="BA30" s="199"/>
      <c r="BB30" s="199"/>
      <c r="BC30" s="199"/>
      <c r="BD30" s="199"/>
      <c r="BE30" s="199"/>
      <c r="BF30" s="199"/>
      <c r="BG30" s="199"/>
      <c r="BH30" s="199"/>
      <c r="BI30" s="199"/>
      <c r="BJ30" s="199"/>
      <c r="BK30" s="199"/>
      <c r="BL30" s="199"/>
      <c r="BM30" s="199"/>
      <c r="BN30" s="199"/>
      <c r="BO30" s="199"/>
      <c r="BP30" s="199"/>
      <c r="BQ30" s="199"/>
      <c r="BR30" s="199"/>
      <c r="BS30" s="199"/>
      <c r="BT30" s="199"/>
      <c r="BU30" s="199"/>
      <c r="BV30" s="199"/>
      <c r="BW30" s="199"/>
      <c r="BX30" s="199"/>
      <c r="BY30" s="199"/>
      <c r="BZ30" s="199"/>
      <c r="CA30" s="199"/>
      <c r="CB30" s="199"/>
      <c r="CC30" s="199"/>
      <c r="CD30" s="199"/>
      <c r="CE30" s="199"/>
      <c r="CF30" s="199"/>
      <c r="CG30" s="199"/>
      <c r="CH30" s="199"/>
      <c r="CI30" s="199"/>
      <c r="CJ30" s="199"/>
      <c r="CK30" s="199"/>
      <c r="CL30" s="199"/>
      <c r="CM30" s="199"/>
      <c r="CN30" s="199"/>
      <c r="CO30" s="199"/>
      <c r="CP30" s="199"/>
      <c r="CQ30" s="199"/>
      <c r="CR30" s="199"/>
      <c r="CS30" s="199"/>
      <c r="CT30" s="199"/>
      <c r="CU30" s="199"/>
      <c r="CV30" s="199"/>
      <c r="CW30" s="199"/>
      <c r="CX30" s="199"/>
      <c r="CY30" s="199"/>
      <c r="CZ30" s="199"/>
      <c r="DA30" s="199"/>
      <c r="DB30" s="199"/>
      <c r="DC30" s="199"/>
      <c r="DD30" s="199"/>
      <c r="DE30" s="199"/>
      <c r="DF30" s="199"/>
      <c r="DG30" s="199"/>
      <c r="DH30" s="199"/>
      <c r="DI30" s="199"/>
      <c r="DJ30" s="199"/>
      <c r="DK30" s="199"/>
      <c r="DL30" s="199"/>
      <c r="DM30" s="199"/>
      <c r="DN30" s="199"/>
    </row>
    <row r="31" spans="1:118" x14ac:dyDescent="0.2">
      <c r="A31" s="114" t="s">
        <v>123</v>
      </c>
      <c r="B31" s="114" t="s">
        <v>124</v>
      </c>
      <c r="C31" s="115">
        <v>28</v>
      </c>
      <c r="D31" s="114" t="s">
        <v>134</v>
      </c>
      <c r="E31" s="200">
        <v>0</v>
      </c>
      <c r="F31" s="199">
        <v>0</v>
      </c>
      <c r="G31" s="200">
        <v>0</v>
      </c>
      <c r="H31" s="199">
        <v>0</v>
      </c>
      <c r="I31" s="200">
        <v>0</v>
      </c>
      <c r="J31" s="199">
        <v>0</v>
      </c>
      <c r="K31" s="199">
        <v>0</v>
      </c>
      <c r="L31" s="199">
        <v>0</v>
      </c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199"/>
      <c r="AT31" s="199"/>
      <c r="AU31" s="199"/>
      <c r="AV31" s="199"/>
      <c r="AW31" s="199"/>
      <c r="AX31" s="199"/>
      <c r="AY31" s="199"/>
      <c r="AZ31" s="199"/>
      <c r="BA31" s="199"/>
      <c r="BB31" s="199"/>
      <c r="BC31" s="199"/>
      <c r="BD31" s="199"/>
      <c r="BE31" s="199"/>
      <c r="BF31" s="199"/>
      <c r="BG31" s="199"/>
      <c r="BH31" s="199"/>
      <c r="BI31" s="199"/>
      <c r="BJ31" s="199"/>
      <c r="BK31" s="199"/>
      <c r="BL31" s="199"/>
      <c r="BM31" s="199"/>
      <c r="BN31" s="199"/>
      <c r="BO31" s="199"/>
      <c r="BP31" s="199"/>
      <c r="BQ31" s="199"/>
      <c r="BR31" s="199"/>
      <c r="BS31" s="199"/>
      <c r="BT31" s="199"/>
      <c r="BU31" s="199"/>
      <c r="BV31" s="199"/>
      <c r="BW31" s="199"/>
      <c r="BX31" s="199"/>
      <c r="BY31" s="199"/>
      <c r="BZ31" s="199"/>
      <c r="CA31" s="199"/>
      <c r="CB31" s="199"/>
      <c r="CC31" s="199"/>
      <c r="CD31" s="199"/>
      <c r="CE31" s="199"/>
      <c r="CF31" s="199"/>
      <c r="CG31" s="199"/>
      <c r="CH31" s="199"/>
      <c r="CI31" s="199"/>
      <c r="CJ31" s="199"/>
      <c r="CK31" s="199"/>
      <c r="CL31" s="199"/>
      <c r="CM31" s="199"/>
      <c r="CN31" s="199"/>
      <c r="CO31" s="199"/>
      <c r="CP31" s="199"/>
      <c r="CQ31" s="199"/>
      <c r="CR31" s="199"/>
      <c r="CS31" s="199"/>
      <c r="CT31" s="199"/>
      <c r="CU31" s="199"/>
      <c r="CV31" s="199"/>
      <c r="CW31" s="199"/>
      <c r="CX31" s="199"/>
      <c r="CY31" s="199"/>
      <c r="CZ31" s="199"/>
      <c r="DA31" s="199"/>
      <c r="DB31" s="199"/>
      <c r="DC31" s="199"/>
      <c r="DD31" s="199"/>
      <c r="DE31" s="199"/>
      <c r="DF31" s="199"/>
      <c r="DG31" s="199"/>
      <c r="DH31" s="199"/>
      <c r="DI31" s="199"/>
      <c r="DJ31" s="199"/>
      <c r="DK31" s="199"/>
      <c r="DL31" s="199"/>
      <c r="DM31" s="199"/>
      <c r="DN31" s="199"/>
    </row>
    <row r="32" spans="1:118" x14ac:dyDescent="0.2">
      <c r="A32" s="114" t="s">
        <v>123</v>
      </c>
      <c r="B32" s="114" t="s">
        <v>124</v>
      </c>
      <c r="C32" s="115">
        <v>29</v>
      </c>
      <c r="D32" s="114" t="s">
        <v>135</v>
      </c>
      <c r="E32" s="200">
        <v>0</v>
      </c>
      <c r="F32" s="199">
        <v>0</v>
      </c>
      <c r="G32" s="200">
        <v>0</v>
      </c>
      <c r="H32" s="199">
        <v>0</v>
      </c>
      <c r="I32" s="200">
        <v>0</v>
      </c>
      <c r="J32" s="199">
        <v>0</v>
      </c>
      <c r="K32" s="199">
        <v>0</v>
      </c>
      <c r="L32" s="199">
        <v>0</v>
      </c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  <c r="BA32" s="199"/>
      <c r="BB32" s="199"/>
      <c r="BC32" s="199"/>
      <c r="BD32" s="199"/>
      <c r="BE32" s="199"/>
      <c r="BF32" s="199"/>
      <c r="BG32" s="199"/>
      <c r="BH32" s="199"/>
      <c r="BI32" s="199"/>
      <c r="BJ32" s="199"/>
      <c r="BK32" s="199"/>
      <c r="BL32" s="199"/>
      <c r="BM32" s="199"/>
      <c r="BN32" s="199"/>
      <c r="BO32" s="199"/>
      <c r="BP32" s="199"/>
      <c r="BQ32" s="199"/>
      <c r="BR32" s="199"/>
      <c r="BS32" s="199"/>
      <c r="BT32" s="199"/>
      <c r="BU32" s="199"/>
      <c r="BV32" s="199"/>
      <c r="BW32" s="199"/>
      <c r="BX32" s="199"/>
      <c r="BY32" s="199"/>
      <c r="BZ32" s="199"/>
      <c r="CA32" s="199"/>
      <c r="CB32" s="199"/>
      <c r="CC32" s="199"/>
      <c r="CD32" s="199"/>
      <c r="CE32" s="199"/>
      <c r="CF32" s="199"/>
      <c r="CG32" s="199"/>
      <c r="CH32" s="199"/>
      <c r="CI32" s="199"/>
      <c r="CJ32" s="199"/>
      <c r="CK32" s="199"/>
      <c r="CL32" s="199"/>
      <c r="CM32" s="199"/>
      <c r="CN32" s="199"/>
      <c r="CO32" s="199"/>
      <c r="CP32" s="199"/>
      <c r="CQ32" s="199"/>
      <c r="CR32" s="199"/>
      <c r="CS32" s="199"/>
      <c r="CT32" s="199"/>
      <c r="CU32" s="199"/>
      <c r="CV32" s="199"/>
      <c r="CW32" s="199"/>
      <c r="CX32" s="199"/>
      <c r="CY32" s="199"/>
      <c r="CZ32" s="199"/>
      <c r="DA32" s="199"/>
      <c r="DB32" s="199"/>
      <c r="DC32" s="199"/>
      <c r="DD32" s="199"/>
      <c r="DE32" s="199"/>
      <c r="DF32" s="199"/>
      <c r="DG32" s="199"/>
      <c r="DH32" s="199"/>
      <c r="DI32" s="199"/>
      <c r="DJ32" s="199"/>
      <c r="DK32" s="199"/>
      <c r="DL32" s="199"/>
      <c r="DM32" s="199"/>
      <c r="DN32" s="199"/>
    </row>
    <row r="33" spans="1:118" x14ac:dyDescent="0.2">
      <c r="A33" s="114" t="s">
        <v>123</v>
      </c>
      <c r="B33" s="114" t="s">
        <v>124</v>
      </c>
      <c r="C33" s="115">
        <v>30</v>
      </c>
      <c r="D33" s="114" t="s">
        <v>136</v>
      </c>
      <c r="E33" s="200">
        <v>0</v>
      </c>
      <c r="F33" s="199">
        <v>0</v>
      </c>
      <c r="G33" s="200">
        <v>0</v>
      </c>
      <c r="H33" s="199">
        <v>0</v>
      </c>
      <c r="I33" s="200">
        <v>0</v>
      </c>
      <c r="J33" s="199">
        <v>0</v>
      </c>
      <c r="K33" s="199">
        <v>0</v>
      </c>
      <c r="L33" s="199">
        <v>0</v>
      </c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  <c r="BA33" s="199"/>
      <c r="BB33" s="199"/>
      <c r="BC33" s="199"/>
      <c r="BD33" s="199"/>
      <c r="BE33" s="199"/>
      <c r="BF33" s="199"/>
      <c r="BG33" s="199"/>
      <c r="BH33" s="199"/>
      <c r="BI33" s="199"/>
      <c r="BJ33" s="199"/>
      <c r="BK33" s="199"/>
      <c r="BL33" s="199"/>
      <c r="BM33" s="199"/>
      <c r="BN33" s="199"/>
      <c r="BO33" s="199"/>
      <c r="BP33" s="199"/>
      <c r="BQ33" s="199"/>
      <c r="BR33" s="199"/>
      <c r="BS33" s="199"/>
      <c r="BT33" s="199"/>
      <c r="BU33" s="199"/>
      <c r="BV33" s="199"/>
      <c r="BW33" s="199"/>
      <c r="BX33" s="199"/>
      <c r="BY33" s="199"/>
      <c r="BZ33" s="199"/>
      <c r="CA33" s="199"/>
      <c r="CB33" s="199"/>
      <c r="CC33" s="199"/>
      <c r="CD33" s="199"/>
      <c r="CE33" s="199"/>
      <c r="CF33" s="199"/>
      <c r="CG33" s="199"/>
      <c r="CH33" s="199"/>
      <c r="CI33" s="199"/>
      <c r="CJ33" s="199"/>
      <c r="CK33" s="199"/>
      <c r="CL33" s="199"/>
      <c r="CM33" s="199"/>
      <c r="CN33" s="199"/>
      <c r="CO33" s="199"/>
      <c r="CP33" s="199"/>
      <c r="CQ33" s="199"/>
      <c r="CR33" s="199"/>
      <c r="CS33" s="199"/>
      <c r="CT33" s="199"/>
      <c r="CU33" s="199"/>
      <c r="CV33" s="199"/>
      <c r="CW33" s="199"/>
      <c r="CX33" s="199"/>
      <c r="CY33" s="199"/>
      <c r="CZ33" s="199"/>
      <c r="DA33" s="199"/>
      <c r="DB33" s="199"/>
      <c r="DC33" s="199"/>
      <c r="DD33" s="199"/>
      <c r="DE33" s="199"/>
      <c r="DF33" s="199"/>
      <c r="DG33" s="199"/>
      <c r="DH33" s="199"/>
      <c r="DI33" s="199"/>
      <c r="DJ33" s="199"/>
      <c r="DK33" s="199"/>
      <c r="DL33" s="199"/>
      <c r="DM33" s="199"/>
      <c r="DN33" s="199"/>
    </row>
    <row r="34" spans="1:118" x14ac:dyDescent="0.2">
      <c r="A34" s="114" t="s">
        <v>123</v>
      </c>
      <c r="B34" s="114" t="s">
        <v>124</v>
      </c>
      <c r="C34" s="115">
        <v>31</v>
      </c>
      <c r="D34" s="114" t="s">
        <v>137</v>
      </c>
      <c r="E34" s="200">
        <v>0</v>
      </c>
      <c r="F34" s="199">
        <v>0</v>
      </c>
      <c r="G34" s="200">
        <v>0</v>
      </c>
      <c r="H34" s="199">
        <v>0</v>
      </c>
      <c r="I34" s="200">
        <v>0</v>
      </c>
      <c r="J34" s="199">
        <v>0</v>
      </c>
      <c r="K34" s="199">
        <v>0</v>
      </c>
      <c r="L34" s="199">
        <v>0</v>
      </c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199"/>
      <c r="AT34" s="199"/>
      <c r="AU34" s="199"/>
      <c r="AV34" s="199"/>
      <c r="AW34" s="199"/>
      <c r="AX34" s="199"/>
      <c r="AY34" s="199"/>
      <c r="AZ34" s="199"/>
      <c r="BA34" s="199"/>
      <c r="BB34" s="199"/>
      <c r="BC34" s="199"/>
      <c r="BD34" s="199"/>
      <c r="BE34" s="199"/>
      <c r="BF34" s="199"/>
      <c r="BG34" s="199"/>
      <c r="BH34" s="199"/>
      <c r="BI34" s="199"/>
      <c r="BJ34" s="199"/>
      <c r="BK34" s="199"/>
      <c r="BL34" s="199"/>
      <c r="BM34" s="199"/>
      <c r="BN34" s="199"/>
      <c r="BO34" s="199"/>
      <c r="BP34" s="199"/>
      <c r="BQ34" s="199"/>
      <c r="BR34" s="199"/>
      <c r="BS34" s="199"/>
      <c r="BT34" s="199"/>
      <c r="BU34" s="199"/>
      <c r="BV34" s="199"/>
      <c r="BW34" s="199"/>
      <c r="BX34" s="199"/>
      <c r="BY34" s="199"/>
      <c r="BZ34" s="199"/>
      <c r="CA34" s="199"/>
      <c r="CB34" s="199"/>
      <c r="CC34" s="199"/>
      <c r="CD34" s="199"/>
      <c r="CE34" s="199"/>
      <c r="CF34" s="199"/>
      <c r="CG34" s="199"/>
      <c r="CH34" s="199"/>
      <c r="CI34" s="199"/>
      <c r="CJ34" s="199"/>
      <c r="CK34" s="199"/>
      <c r="CL34" s="199"/>
      <c r="CM34" s="199"/>
      <c r="CN34" s="199"/>
      <c r="CO34" s="199"/>
      <c r="CP34" s="199"/>
      <c r="CQ34" s="199"/>
      <c r="CR34" s="199"/>
      <c r="CS34" s="199"/>
      <c r="CT34" s="199"/>
      <c r="CU34" s="199"/>
      <c r="CV34" s="199"/>
      <c r="CW34" s="199"/>
      <c r="CX34" s="199"/>
      <c r="CY34" s="199"/>
      <c r="CZ34" s="199"/>
      <c r="DA34" s="199"/>
      <c r="DB34" s="199"/>
      <c r="DC34" s="199"/>
      <c r="DD34" s="199"/>
      <c r="DE34" s="199"/>
      <c r="DF34" s="199"/>
      <c r="DG34" s="199"/>
      <c r="DH34" s="199"/>
      <c r="DI34" s="199"/>
      <c r="DJ34" s="199"/>
      <c r="DK34" s="199"/>
      <c r="DL34" s="199"/>
      <c r="DM34" s="199"/>
      <c r="DN34" s="199"/>
    </row>
    <row r="35" spans="1:118" x14ac:dyDescent="0.2">
      <c r="A35" s="114" t="s">
        <v>123</v>
      </c>
      <c r="B35" s="114" t="s">
        <v>124</v>
      </c>
      <c r="C35" s="115">
        <v>32</v>
      </c>
      <c r="D35" s="114" t="s">
        <v>70</v>
      </c>
      <c r="E35" s="200">
        <v>0</v>
      </c>
      <c r="F35" s="199">
        <v>0</v>
      </c>
      <c r="G35" s="200">
        <v>0</v>
      </c>
      <c r="H35" s="199">
        <v>0</v>
      </c>
      <c r="I35" s="200">
        <v>0</v>
      </c>
      <c r="J35" s="199">
        <v>0</v>
      </c>
      <c r="K35" s="199">
        <v>0</v>
      </c>
      <c r="L35" s="199">
        <v>0</v>
      </c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  <c r="AS35" s="199"/>
      <c r="AT35" s="199"/>
      <c r="AU35" s="199"/>
      <c r="AV35" s="199"/>
      <c r="AW35" s="199"/>
      <c r="AX35" s="199"/>
      <c r="AY35" s="199"/>
      <c r="AZ35" s="199"/>
      <c r="BA35" s="199"/>
      <c r="BB35" s="199"/>
      <c r="BC35" s="199"/>
      <c r="BD35" s="199"/>
      <c r="BE35" s="199"/>
      <c r="BF35" s="199"/>
      <c r="BG35" s="199"/>
      <c r="BH35" s="199"/>
      <c r="BI35" s="199"/>
      <c r="BJ35" s="199"/>
      <c r="BK35" s="199"/>
      <c r="BL35" s="199"/>
      <c r="BM35" s="199"/>
      <c r="BN35" s="199"/>
      <c r="BO35" s="199"/>
      <c r="BP35" s="199"/>
      <c r="BQ35" s="199"/>
      <c r="BR35" s="199"/>
      <c r="BS35" s="199"/>
      <c r="BT35" s="199"/>
      <c r="BU35" s="199"/>
      <c r="BV35" s="199"/>
      <c r="BW35" s="199"/>
      <c r="BX35" s="199"/>
      <c r="BY35" s="199"/>
      <c r="BZ35" s="199"/>
      <c r="CA35" s="199"/>
      <c r="CB35" s="199"/>
      <c r="CC35" s="199"/>
      <c r="CD35" s="199"/>
      <c r="CE35" s="199"/>
      <c r="CF35" s="199"/>
      <c r="CG35" s="199"/>
      <c r="CH35" s="199"/>
      <c r="CI35" s="199"/>
      <c r="CJ35" s="199"/>
      <c r="CK35" s="199"/>
      <c r="CL35" s="199"/>
      <c r="CM35" s="199"/>
      <c r="CN35" s="199"/>
      <c r="CO35" s="199"/>
      <c r="CP35" s="199"/>
      <c r="CQ35" s="199"/>
      <c r="CR35" s="199"/>
      <c r="CS35" s="199"/>
      <c r="CT35" s="199"/>
      <c r="CU35" s="199"/>
      <c r="CV35" s="199"/>
      <c r="CW35" s="199"/>
      <c r="CX35" s="199"/>
      <c r="CY35" s="199"/>
      <c r="CZ35" s="199"/>
      <c r="DA35" s="199"/>
      <c r="DB35" s="199"/>
      <c r="DC35" s="199"/>
      <c r="DD35" s="199"/>
      <c r="DE35" s="199"/>
      <c r="DF35" s="199"/>
      <c r="DG35" s="199"/>
      <c r="DH35" s="199"/>
      <c r="DI35" s="199"/>
      <c r="DJ35" s="199"/>
      <c r="DK35" s="199"/>
      <c r="DL35" s="199"/>
      <c r="DM35" s="199"/>
      <c r="DN35" s="199"/>
    </row>
    <row r="36" spans="1:118" x14ac:dyDescent="0.2">
      <c r="A36" s="114" t="s">
        <v>123</v>
      </c>
      <c r="B36" s="114" t="s">
        <v>124</v>
      </c>
      <c r="C36" s="115">
        <v>33</v>
      </c>
      <c r="D36" s="114" t="s">
        <v>71</v>
      </c>
      <c r="E36" s="200">
        <v>0</v>
      </c>
      <c r="F36" s="199">
        <v>0</v>
      </c>
      <c r="G36" s="200">
        <v>0</v>
      </c>
      <c r="H36" s="199">
        <v>0</v>
      </c>
      <c r="I36" s="200">
        <v>0</v>
      </c>
      <c r="J36" s="199">
        <v>0</v>
      </c>
      <c r="K36" s="199">
        <v>0</v>
      </c>
      <c r="L36" s="199">
        <v>0</v>
      </c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199"/>
      <c r="AW36" s="199"/>
      <c r="AX36" s="199"/>
      <c r="AY36" s="199"/>
      <c r="AZ36" s="199"/>
      <c r="BA36" s="199"/>
      <c r="BB36" s="199"/>
      <c r="BC36" s="199"/>
      <c r="BD36" s="199"/>
      <c r="BE36" s="199"/>
      <c r="BF36" s="199"/>
      <c r="BG36" s="199"/>
      <c r="BH36" s="199"/>
      <c r="BI36" s="199"/>
      <c r="BJ36" s="199"/>
      <c r="BK36" s="199"/>
      <c r="BL36" s="199"/>
      <c r="BM36" s="199"/>
      <c r="BN36" s="199"/>
      <c r="BO36" s="199"/>
      <c r="BP36" s="199"/>
      <c r="BQ36" s="199"/>
      <c r="BR36" s="199"/>
      <c r="BS36" s="199"/>
      <c r="BT36" s="199"/>
      <c r="BU36" s="199"/>
      <c r="BV36" s="199"/>
      <c r="BW36" s="199"/>
      <c r="BX36" s="199"/>
      <c r="BY36" s="199"/>
      <c r="BZ36" s="199"/>
      <c r="CA36" s="199"/>
      <c r="CB36" s="199"/>
      <c r="CC36" s="199"/>
      <c r="CD36" s="199"/>
      <c r="CE36" s="199"/>
      <c r="CF36" s="199"/>
      <c r="CG36" s="199"/>
      <c r="CH36" s="199"/>
      <c r="CI36" s="199"/>
      <c r="CJ36" s="199"/>
      <c r="CK36" s="199"/>
      <c r="CL36" s="199"/>
      <c r="CM36" s="199"/>
      <c r="CN36" s="199"/>
      <c r="CO36" s="199"/>
      <c r="CP36" s="199"/>
      <c r="CQ36" s="199"/>
      <c r="CR36" s="199"/>
      <c r="CS36" s="199"/>
      <c r="CT36" s="199"/>
      <c r="CU36" s="199"/>
      <c r="CV36" s="199"/>
      <c r="CW36" s="199"/>
      <c r="CX36" s="199"/>
      <c r="CY36" s="199"/>
      <c r="CZ36" s="199"/>
      <c r="DA36" s="199"/>
      <c r="DB36" s="199"/>
      <c r="DC36" s="199"/>
      <c r="DD36" s="199"/>
      <c r="DE36" s="199"/>
      <c r="DF36" s="199"/>
      <c r="DG36" s="199"/>
      <c r="DH36" s="199"/>
      <c r="DI36" s="199"/>
      <c r="DJ36" s="199"/>
      <c r="DK36" s="199"/>
      <c r="DL36" s="199"/>
      <c r="DM36" s="199"/>
      <c r="DN36" s="199"/>
    </row>
    <row r="37" spans="1:118" x14ac:dyDescent="0.2">
      <c r="A37" s="114" t="s">
        <v>123</v>
      </c>
      <c r="B37" s="114" t="s">
        <v>124</v>
      </c>
      <c r="C37" s="115">
        <v>34</v>
      </c>
      <c r="D37" s="114" t="s">
        <v>72</v>
      </c>
      <c r="E37" s="200">
        <v>0</v>
      </c>
      <c r="F37" s="199">
        <v>0</v>
      </c>
      <c r="G37" s="200">
        <v>0</v>
      </c>
      <c r="H37" s="199">
        <v>0</v>
      </c>
      <c r="I37" s="200">
        <v>0</v>
      </c>
      <c r="J37" s="199">
        <v>0</v>
      </c>
      <c r="K37" s="199">
        <v>0</v>
      </c>
      <c r="L37" s="199">
        <v>0</v>
      </c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199"/>
      <c r="BA37" s="199"/>
      <c r="BB37" s="199"/>
      <c r="BC37" s="199"/>
      <c r="BD37" s="199"/>
      <c r="BE37" s="199"/>
      <c r="BF37" s="199"/>
      <c r="BG37" s="199"/>
      <c r="BH37" s="199"/>
      <c r="BI37" s="199"/>
      <c r="BJ37" s="199"/>
      <c r="BK37" s="199"/>
      <c r="BL37" s="199"/>
      <c r="BM37" s="199"/>
      <c r="BN37" s="199"/>
      <c r="BO37" s="199"/>
      <c r="BP37" s="199"/>
      <c r="BQ37" s="199"/>
      <c r="BR37" s="199"/>
      <c r="BS37" s="199"/>
      <c r="BT37" s="199"/>
      <c r="BU37" s="199"/>
      <c r="BV37" s="199"/>
      <c r="BW37" s="199"/>
      <c r="BX37" s="199"/>
      <c r="BY37" s="199"/>
      <c r="BZ37" s="199"/>
      <c r="CA37" s="199"/>
      <c r="CB37" s="199"/>
      <c r="CC37" s="199"/>
      <c r="CD37" s="199"/>
      <c r="CE37" s="199"/>
      <c r="CF37" s="199"/>
      <c r="CG37" s="199"/>
      <c r="CH37" s="199"/>
      <c r="CI37" s="199"/>
      <c r="CJ37" s="199"/>
      <c r="CK37" s="199"/>
      <c r="CL37" s="199"/>
      <c r="CM37" s="199"/>
      <c r="CN37" s="199"/>
      <c r="CO37" s="199"/>
      <c r="CP37" s="199"/>
      <c r="CQ37" s="199"/>
      <c r="CR37" s="199"/>
      <c r="CS37" s="199"/>
      <c r="CT37" s="199"/>
      <c r="CU37" s="199"/>
      <c r="CV37" s="199"/>
      <c r="CW37" s="199"/>
      <c r="CX37" s="199"/>
      <c r="CY37" s="199"/>
      <c r="CZ37" s="199"/>
      <c r="DA37" s="199"/>
      <c r="DB37" s="199"/>
      <c r="DC37" s="199"/>
      <c r="DD37" s="199"/>
      <c r="DE37" s="199"/>
      <c r="DF37" s="199"/>
      <c r="DG37" s="199"/>
      <c r="DH37" s="199"/>
      <c r="DI37" s="199"/>
      <c r="DJ37" s="199"/>
      <c r="DK37" s="199"/>
      <c r="DL37" s="199"/>
      <c r="DM37" s="199"/>
      <c r="DN37" s="199"/>
    </row>
    <row r="38" spans="1:118" x14ac:dyDescent="0.2">
      <c r="A38" s="114" t="s">
        <v>123</v>
      </c>
      <c r="B38" s="114" t="s">
        <v>124</v>
      </c>
      <c r="C38" s="115">
        <v>35</v>
      </c>
      <c r="D38" s="114" t="s">
        <v>73</v>
      </c>
      <c r="E38" s="200">
        <v>0</v>
      </c>
      <c r="F38" s="199">
        <v>0</v>
      </c>
      <c r="G38" s="200">
        <v>0</v>
      </c>
      <c r="H38" s="199">
        <v>0</v>
      </c>
      <c r="I38" s="200">
        <v>0</v>
      </c>
      <c r="J38" s="199">
        <v>0</v>
      </c>
      <c r="K38" s="199">
        <v>0</v>
      </c>
      <c r="L38" s="199">
        <v>0</v>
      </c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99"/>
      <c r="BE38" s="199"/>
      <c r="BF38" s="199"/>
      <c r="BG38" s="199"/>
      <c r="BH38" s="199"/>
      <c r="BI38" s="199"/>
      <c r="BJ38" s="199"/>
      <c r="BK38" s="199"/>
      <c r="BL38" s="199"/>
      <c r="BM38" s="199"/>
      <c r="BN38" s="199"/>
      <c r="BO38" s="199"/>
      <c r="BP38" s="199"/>
      <c r="BQ38" s="199"/>
      <c r="BR38" s="199"/>
      <c r="BS38" s="199"/>
      <c r="BT38" s="199"/>
      <c r="BU38" s="199"/>
      <c r="BV38" s="199"/>
      <c r="BW38" s="199"/>
      <c r="BX38" s="199"/>
      <c r="BY38" s="199"/>
      <c r="BZ38" s="199"/>
      <c r="CA38" s="199"/>
      <c r="CB38" s="199"/>
      <c r="CC38" s="199"/>
      <c r="CD38" s="199"/>
      <c r="CE38" s="199"/>
      <c r="CF38" s="199"/>
      <c r="CG38" s="199"/>
      <c r="CH38" s="199"/>
      <c r="CI38" s="199"/>
      <c r="CJ38" s="199"/>
      <c r="CK38" s="199"/>
      <c r="CL38" s="199"/>
      <c r="CM38" s="199"/>
      <c r="CN38" s="199"/>
      <c r="CO38" s="199"/>
      <c r="CP38" s="199"/>
      <c r="CQ38" s="199"/>
      <c r="CR38" s="199"/>
      <c r="CS38" s="199"/>
      <c r="CT38" s="199"/>
      <c r="CU38" s="199"/>
      <c r="CV38" s="199"/>
      <c r="CW38" s="199"/>
      <c r="CX38" s="199"/>
      <c r="CY38" s="199"/>
      <c r="CZ38" s="199"/>
      <c r="DA38" s="199"/>
      <c r="DB38" s="199"/>
      <c r="DC38" s="199"/>
      <c r="DD38" s="199"/>
      <c r="DE38" s="199"/>
      <c r="DF38" s="199"/>
      <c r="DG38" s="199"/>
      <c r="DH38" s="199"/>
      <c r="DI38" s="199"/>
      <c r="DJ38" s="199"/>
      <c r="DK38" s="199"/>
      <c r="DL38" s="199"/>
      <c r="DM38" s="199"/>
      <c r="DN38" s="199"/>
    </row>
    <row r="39" spans="1:118" x14ac:dyDescent="0.2">
      <c r="A39" s="114" t="s">
        <v>123</v>
      </c>
      <c r="B39" s="114" t="s">
        <v>124</v>
      </c>
      <c r="C39" s="115">
        <v>36</v>
      </c>
      <c r="D39" s="114" t="s">
        <v>74</v>
      </c>
      <c r="E39" s="200">
        <v>0</v>
      </c>
      <c r="F39" s="199">
        <v>0</v>
      </c>
      <c r="G39" s="200">
        <v>0</v>
      </c>
      <c r="H39" s="199">
        <v>0</v>
      </c>
      <c r="I39" s="200">
        <v>0</v>
      </c>
      <c r="J39" s="199">
        <v>0</v>
      </c>
      <c r="K39" s="199">
        <v>0</v>
      </c>
      <c r="L39" s="199">
        <v>0</v>
      </c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99"/>
      <c r="BM39" s="199"/>
      <c r="BN39" s="199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199"/>
      <c r="CA39" s="199"/>
      <c r="CB39" s="199"/>
      <c r="CC39" s="199"/>
      <c r="CD39" s="199"/>
      <c r="CE39" s="199"/>
      <c r="CF39" s="199"/>
      <c r="CG39" s="199"/>
      <c r="CH39" s="199"/>
      <c r="CI39" s="199"/>
      <c r="CJ39" s="199"/>
      <c r="CK39" s="199"/>
      <c r="CL39" s="199"/>
      <c r="CM39" s="199"/>
      <c r="CN39" s="199"/>
      <c r="CO39" s="199"/>
      <c r="CP39" s="199"/>
      <c r="CQ39" s="199"/>
      <c r="CR39" s="199"/>
      <c r="CS39" s="199"/>
      <c r="CT39" s="199"/>
      <c r="CU39" s="199"/>
      <c r="CV39" s="199"/>
      <c r="CW39" s="199"/>
      <c r="CX39" s="199"/>
      <c r="CY39" s="199"/>
      <c r="CZ39" s="199"/>
      <c r="DA39" s="199"/>
      <c r="DB39" s="199"/>
      <c r="DC39" s="199"/>
      <c r="DD39" s="199"/>
      <c r="DE39" s="199"/>
      <c r="DF39" s="199"/>
      <c r="DG39" s="199"/>
      <c r="DH39" s="199"/>
      <c r="DI39" s="199"/>
      <c r="DJ39" s="199"/>
      <c r="DK39" s="199"/>
      <c r="DL39" s="199"/>
      <c r="DM39" s="199"/>
      <c r="DN39" s="199"/>
    </row>
    <row r="40" spans="1:118" x14ac:dyDescent="0.2">
      <c r="A40" s="114" t="s">
        <v>123</v>
      </c>
      <c r="B40" s="114" t="s">
        <v>124</v>
      </c>
      <c r="C40" s="115">
        <v>37</v>
      </c>
      <c r="D40" s="114" t="s">
        <v>75</v>
      </c>
      <c r="E40" s="200">
        <v>0</v>
      </c>
      <c r="F40" s="199">
        <v>0</v>
      </c>
      <c r="G40" s="200">
        <v>0</v>
      </c>
      <c r="H40" s="199">
        <v>0</v>
      </c>
      <c r="I40" s="200">
        <v>0</v>
      </c>
      <c r="J40" s="199">
        <v>0</v>
      </c>
      <c r="K40" s="199">
        <v>0</v>
      </c>
      <c r="L40" s="199">
        <v>0</v>
      </c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  <c r="AS40" s="199"/>
      <c r="AT40" s="199"/>
      <c r="AU40" s="199"/>
      <c r="AV40" s="199"/>
      <c r="AW40" s="199"/>
      <c r="AX40" s="199"/>
      <c r="AY40" s="199"/>
      <c r="AZ40" s="199"/>
      <c r="BA40" s="199"/>
      <c r="BB40" s="199"/>
      <c r="BC40" s="199"/>
      <c r="BD40" s="199"/>
      <c r="BE40" s="199"/>
      <c r="BF40" s="199"/>
      <c r="BG40" s="199"/>
      <c r="BH40" s="199"/>
      <c r="BI40" s="199"/>
      <c r="BJ40" s="199"/>
      <c r="BK40" s="199"/>
      <c r="BL40" s="199"/>
      <c r="BM40" s="199"/>
      <c r="BN40" s="199"/>
      <c r="BO40" s="199"/>
      <c r="BP40" s="199"/>
      <c r="BQ40" s="199"/>
      <c r="BR40" s="199"/>
      <c r="BS40" s="199"/>
      <c r="BT40" s="199"/>
      <c r="BU40" s="199"/>
      <c r="BV40" s="199"/>
      <c r="BW40" s="199"/>
      <c r="BX40" s="199"/>
      <c r="BY40" s="199"/>
      <c r="BZ40" s="199"/>
      <c r="CA40" s="199"/>
      <c r="CB40" s="199"/>
      <c r="CC40" s="199"/>
      <c r="CD40" s="199"/>
      <c r="CE40" s="199"/>
      <c r="CF40" s="199"/>
      <c r="CG40" s="199"/>
      <c r="CH40" s="199"/>
      <c r="CI40" s="199"/>
      <c r="CJ40" s="199"/>
      <c r="CK40" s="199"/>
      <c r="CL40" s="199"/>
      <c r="CM40" s="199"/>
      <c r="CN40" s="199"/>
      <c r="CO40" s="199"/>
      <c r="CP40" s="199"/>
      <c r="CQ40" s="199"/>
      <c r="CR40" s="199"/>
      <c r="CS40" s="199"/>
      <c r="CT40" s="199"/>
      <c r="CU40" s="199"/>
      <c r="CV40" s="199"/>
      <c r="CW40" s="199"/>
      <c r="CX40" s="199"/>
      <c r="CY40" s="199"/>
      <c r="CZ40" s="199"/>
      <c r="DA40" s="199"/>
      <c r="DB40" s="199"/>
      <c r="DC40" s="199"/>
      <c r="DD40" s="199"/>
      <c r="DE40" s="199"/>
      <c r="DF40" s="199"/>
      <c r="DG40" s="199"/>
      <c r="DH40" s="199"/>
      <c r="DI40" s="199"/>
      <c r="DJ40" s="199"/>
      <c r="DK40" s="199"/>
      <c r="DL40" s="199"/>
      <c r="DM40" s="199"/>
      <c r="DN40" s="199"/>
    </row>
    <row r="41" spans="1:118" x14ac:dyDescent="0.2">
      <c r="A41" s="114" t="s">
        <v>123</v>
      </c>
      <c r="B41" s="114" t="s">
        <v>124</v>
      </c>
      <c r="C41" s="115">
        <v>38</v>
      </c>
      <c r="D41" s="114" t="s">
        <v>76</v>
      </c>
      <c r="E41" s="200">
        <v>0</v>
      </c>
      <c r="F41" s="199">
        <v>0</v>
      </c>
      <c r="G41" s="200">
        <v>0</v>
      </c>
      <c r="H41" s="199">
        <v>0</v>
      </c>
      <c r="I41" s="200">
        <v>0</v>
      </c>
      <c r="J41" s="199">
        <v>0</v>
      </c>
      <c r="K41" s="199">
        <v>0</v>
      </c>
      <c r="L41" s="199">
        <v>0</v>
      </c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199"/>
      <c r="AX41" s="199"/>
      <c r="AY41" s="199"/>
      <c r="AZ41" s="199"/>
      <c r="BA41" s="199"/>
      <c r="BB41" s="199"/>
      <c r="BC41" s="199"/>
      <c r="BD41" s="199"/>
      <c r="BE41" s="199"/>
      <c r="BF41" s="199"/>
      <c r="BG41" s="199"/>
      <c r="BH41" s="199"/>
      <c r="BI41" s="199"/>
      <c r="BJ41" s="199"/>
      <c r="BK41" s="199"/>
      <c r="BL41" s="199"/>
      <c r="BM41" s="199"/>
      <c r="BN41" s="199"/>
      <c r="BO41" s="199"/>
      <c r="BP41" s="199"/>
      <c r="BQ41" s="199"/>
      <c r="BR41" s="199"/>
      <c r="BS41" s="199"/>
      <c r="BT41" s="199"/>
      <c r="BU41" s="199"/>
      <c r="BV41" s="199"/>
      <c r="BW41" s="199"/>
      <c r="BX41" s="199"/>
      <c r="BY41" s="199"/>
      <c r="BZ41" s="199"/>
      <c r="CA41" s="199"/>
      <c r="CB41" s="199"/>
      <c r="CC41" s="199"/>
      <c r="CD41" s="199"/>
      <c r="CE41" s="199"/>
      <c r="CF41" s="199"/>
      <c r="CG41" s="199"/>
      <c r="CH41" s="199"/>
      <c r="CI41" s="199"/>
      <c r="CJ41" s="199"/>
      <c r="CK41" s="199"/>
      <c r="CL41" s="199"/>
      <c r="CM41" s="199"/>
      <c r="CN41" s="199"/>
      <c r="CO41" s="199"/>
      <c r="CP41" s="199"/>
      <c r="CQ41" s="199"/>
      <c r="CR41" s="199"/>
      <c r="CS41" s="199"/>
      <c r="CT41" s="199"/>
      <c r="CU41" s="199"/>
      <c r="CV41" s="199"/>
      <c r="CW41" s="199"/>
      <c r="CX41" s="199"/>
      <c r="CY41" s="199"/>
      <c r="CZ41" s="199"/>
      <c r="DA41" s="199"/>
      <c r="DB41" s="199"/>
      <c r="DC41" s="199"/>
      <c r="DD41" s="199"/>
      <c r="DE41" s="199"/>
      <c r="DF41" s="199"/>
      <c r="DG41" s="199"/>
      <c r="DH41" s="199"/>
      <c r="DI41" s="199"/>
      <c r="DJ41" s="199"/>
      <c r="DK41" s="199"/>
      <c r="DL41" s="199"/>
      <c r="DM41" s="199"/>
      <c r="DN41" s="199"/>
    </row>
    <row r="42" spans="1:118" x14ac:dyDescent="0.2">
      <c r="A42" s="114" t="s">
        <v>123</v>
      </c>
      <c r="B42" s="114" t="s">
        <v>124</v>
      </c>
      <c r="C42" s="115">
        <v>39</v>
      </c>
      <c r="D42" s="114" t="s">
        <v>77</v>
      </c>
      <c r="E42" s="200">
        <v>0</v>
      </c>
      <c r="F42" s="199">
        <v>0</v>
      </c>
      <c r="G42" s="200">
        <v>0</v>
      </c>
      <c r="H42" s="199">
        <v>0</v>
      </c>
      <c r="I42" s="200">
        <v>0</v>
      </c>
      <c r="J42" s="199">
        <v>0</v>
      </c>
      <c r="K42" s="199">
        <v>0</v>
      </c>
      <c r="L42" s="199">
        <v>0</v>
      </c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199"/>
      <c r="BB42" s="199"/>
      <c r="BC42" s="199"/>
      <c r="BD42" s="199"/>
      <c r="BE42" s="199"/>
      <c r="BF42" s="199"/>
      <c r="BG42" s="199"/>
      <c r="BH42" s="199"/>
      <c r="BI42" s="199"/>
      <c r="BJ42" s="199"/>
      <c r="BK42" s="199"/>
      <c r="BL42" s="199"/>
      <c r="BM42" s="199"/>
      <c r="BN42" s="199"/>
      <c r="BO42" s="199"/>
      <c r="BP42" s="199"/>
      <c r="BQ42" s="199"/>
      <c r="BR42" s="199"/>
      <c r="BS42" s="199"/>
      <c r="BT42" s="199"/>
      <c r="BU42" s="199"/>
      <c r="BV42" s="199"/>
      <c r="BW42" s="199"/>
      <c r="BX42" s="199"/>
      <c r="BY42" s="199"/>
      <c r="BZ42" s="199"/>
      <c r="CA42" s="199"/>
      <c r="CB42" s="199"/>
      <c r="CC42" s="199"/>
      <c r="CD42" s="199"/>
      <c r="CE42" s="199"/>
      <c r="CF42" s="199"/>
      <c r="CG42" s="199"/>
      <c r="CH42" s="199"/>
      <c r="CI42" s="199"/>
      <c r="CJ42" s="199"/>
      <c r="CK42" s="199"/>
      <c r="CL42" s="199"/>
      <c r="CM42" s="199"/>
      <c r="CN42" s="199"/>
      <c r="CO42" s="199"/>
      <c r="CP42" s="199"/>
      <c r="CQ42" s="199"/>
      <c r="CR42" s="199"/>
      <c r="CS42" s="199"/>
      <c r="CT42" s="199"/>
      <c r="CU42" s="199"/>
      <c r="CV42" s="199"/>
      <c r="CW42" s="199"/>
      <c r="CX42" s="199"/>
      <c r="CY42" s="199"/>
      <c r="CZ42" s="199"/>
      <c r="DA42" s="199"/>
      <c r="DB42" s="199"/>
      <c r="DC42" s="199"/>
      <c r="DD42" s="199"/>
      <c r="DE42" s="199"/>
      <c r="DF42" s="199"/>
      <c r="DG42" s="199"/>
      <c r="DH42" s="199"/>
      <c r="DI42" s="199"/>
      <c r="DJ42" s="199"/>
      <c r="DK42" s="199"/>
      <c r="DL42" s="199"/>
      <c r="DM42" s="199"/>
      <c r="DN42" s="199"/>
    </row>
    <row r="43" spans="1:118" x14ac:dyDescent="0.2">
      <c r="A43" s="114" t="s">
        <v>123</v>
      </c>
      <c r="B43" s="114" t="s">
        <v>124</v>
      </c>
      <c r="C43" s="115">
        <v>40</v>
      </c>
      <c r="D43" s="114" t="s">
        <v>78</v>
      </c>
      <c r="E43" s="200">
        <v>0</v>
      </c>
      <c r="F43" s="199">
        <v>0</v>
      </c>
      <c r="G43" s="200">
        <v>0</v>
      </c>
      <c r="H43" s="199">
        <v>0</v>
      </c>
      <c r="I43" s="200">
        <v>0</v>
      </c>
      <c r="J43" s="199">
        <v>0</v>
      </c>
      <c r="K43" s="199">
        <v>0</v>
      </c>
      <c r="L43" s="199">
        <v>0</v>
      </c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199"/>
      <c r="AW43" s="199"/>
      <c r="AX43" s="199"/>
      <c r="AY43" s="199"/>
      <c r="AZ43" s="199"/>
      <c r="BA43" s="199"/>
      <c r="BB43" s="199"/>
      <c r="BC43" s="199"/>
      <c r="BD43" s="199"/>
      <c r="BE43" s="199"/>
      <c r="BF43" s="199"/>
      <c r="BG43" s="199"/>
      <c r="BH43" s="199"/>
      <c r="BI43" s="199"/>
      <c r="BJ43" s="199"/>
      <c r="BK43" s="199"/>
      <c r="BL43" s="199"/>
      <c r="BM43" s="199"/>
      <c r="BN43" s="199"/>
      <c r="BO43" s="199"/>
      <c r="BP43" s="199"/>
      <c r="BQ43" s="199"/>
      <c r="BR43" s="199"/>
      <c r="BS43" s="199"/>
      <c r="BT43" s="199"/>
      <c r="BU43" s="199"/>
      <c r="BV43" s="199"/>
      <c r="BW43" s="199"/>
      <c r="BX43" s="199"/>
      <c r="BY43" s="199"/>
      <c r="BZ43" s="199"/>
      <c r="CA43" s="199"/>
      <c r="CB43" s="199"/>
      <c r="CC43" s="199"/>
      <c r="CD43" s="199"/>
      <c r="CE43" s="199"/>
      <c r="CF43" s="199"/>
      <c r="CG43" s="199"/>
      <c r="CH43" s="199"/>
      <c r="CI43" s="199"/>
      <c r="CJ43" s="199"/>
      <c r="CK43" s="199"/>
      <c r="CL43" s="199"/>
      <c r="CM43" s="199"/>
      <c r="CN43" s="199"/>
      <c r="CO43" s="199"/>
      <c r="CP43" s="199"/>
      <c r="CQ43" s="199"/>
      <c r="CR43" s="199"/>
      <c r="CS43" s="199"/>
      <c r="CT43" s="199"/>
      <c r="CU43" s="199"/>
      <c r="CV43" s="199"/>
      <c r="CW43" s="199"/>
      <c r="CX43" s="199"/>
      <c r="CY43" s="199"/>
      <c r="CZ43" s="199"/>
      <c r="DA43" s="199"/>
      <c r="DB43" s="199"/>
      <c r="DC43" s="199"/>
      <c r="DD43" s="199"/>
      <c r="DE43" s="199"/>
      <c r="DF43" s="199"/>
      <c r="DG43" s="199"/>
      <c r="DH43" s="199"/>
      <c r="DI43" s="199"/>
      <c r="DJ43" s="199"/>
      <c r="DK43" s="199"/>
      <c r="DL43" s="199"/>
      <c r="DM43" s="199"/>
      <c r="DN43" s="199"/>
    </row>
    <row r="44" spans="1:118" x14ac:dyDescent="0.2">
      <c r="A44" s="33" t="s">
        <v>138</v>
      </c>
      <c r="B44" s="33" t="s">
        <v>150</v>
      </c>
      <c r="C44" s="33">
        <v>1</v>
      </c>
      <c r="D44" s="33" t="s">
        <v>25</v>
      </c>
      <c r="E44" s="200">
        <v>0</v>
      </c>
      <c r="F44" s="199">
        <v>0</v>
      </c>
      <c r="G44" s="200">
        <v>0</v>
      </c>
      <c r="H44" s="199">
        <v>-19778.919999999998</v>
      </c>
      <c r="I44" s="200">
        <v>0</v>
      </c>
      <c r="J44" s="199">
        <v>0</v>
      </c>
      <c r="K44" s="199">
        <v>0</v>
      </c>
      <c r="L44" s="199">
        <v>0</v>
      </c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199"/>
      <c r="AX44" s="199"/>
      <c r="AY44" s="199"/>
      <c r="AZ44" s="199"/>
      <c r="BA44" s="199"/>
      <c r="BB44" s="199"/>
      <c r="BC44" s="199"/>
      <c r="BD44" s="199"/>
      <c r="BE44" s="199"/>
      <c r="BF44" s="199"/>
      <c r="BG44" s="199"/>
      <c r="BH44" s="199"/>
      <c r="BI44" s="199"/>
      <c r="BJ44" s="199"/>
      <c r="BK44" s="199"/>
      <c r="BL44" s="199"/>
      <c r="BM44" s="199"/>
      <c r="BN44" s="199"/>
      <c r="BO44" s="199"/>
      <c r="BP44" s="199"/>
      <c r="BQ44" s="199"/>
      <c r="BR44" s="199"/>
      <c r="BS44" s="199"/>
      <c r="BT44" s="199"/>
      <c r="BU44" s="199"/>
      <c r="BV44" s="199"/>
      <c r="BW44" s="199"/>
      <c r="BX44" s="199"/>
      <c r="BY44" s="199"/>
      <c r="BZ44" s="199"/>
      <c r="CA44" s="199"/>
      <c r="CB44" s="199"/>
      <c r="CC44" s="199"/>
      <c r="CD44" s="199"/>
      <c r="CE44" s="199"/>
      <c r="CF44" s="199"/>
      <c r="CG44" s="199"/>
      <c r="CH44" s="199"/>
      <c r="CI44" s="199"/>
      <c r="CJ44" s="199"/>
      <c r="CK44" s="199"/>
      <c r="CL44" s="199"/>
      <c r="CM44" s="199"/>
      <c r="CN44" s="199"/>
      <c r="CO44" s="199"/>
      <c r="CP44" s="199"/>
      <c r="CQ44" s="199"/>
      <c r="CR44" s="199"/>
      <c r="CS44" s="199"/>
      <c r="CT44" s="199"/>
      <c r="CU44" s="199"/>
      <c r="CV44" s="199"/>
      <c r="CW44" s="199"/>
      <c r="CX44" s="199"/>
      <c r="CY44" s="199"/>
      <c r="CZ44" s="199"/>
      <c r="DA44" s="199"/>
      <c r="DB44" s="199"/>
      <c r="DC44" s="199"/>
      <c r="DD44" s="199"/>
      <c r="DE44" s="199"/>
      <c r="DF44" s="199"/>
      <c r="DG44" s="199"/>
      <c r="DH44" s="199"/>
      <c r="DI44" s="199"/>
      <c r="DJ44" s="199"/>
      <c r="DK44" s="199"/>
      <c r="DL44" s="199"/>
      <c r="DM44" s="199"/>
      <c r="DN44" s="199"/>
    </row>
    <row r="45" spans="1:118" x14ac:dyDescent="0.2">
      <c r="A45" s="33" t="s">
        <v>138</v>
      </c>
      <c r="B45" s="33" t="s">
        <v>150</v>
      </c>
      <c r="C45" s="33">
        <v>2</v>
      </c>
      <c r="D45" s="33" t="s">
        <v>26</v>
      </c>
      <c r="E45" s="200">
        <v>0</v>
      </c>
      <c r="F45" s="199">
        <v>0</v>
      </c>
      <c r="G45" s="200">
        <v>0</v>
      </c>
      <c r="H45" s="199">
        <v>0</v>
      </c>
      <c r="I45" s="200">
        <v>0</v>
      </c>
      <c r="J45" s="199">
        <v>0</v>
      </c>
      <c r="K45" s="199">
        <v>0</v>
      </c>
      <c r="L45" s="199">
        <v>0</v>
      </c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199"/>
      <c r="AT45" s="199"/>
      <c r="AU45" s="199"/>
      <c r="AV45" s="199"/>
      <c r="AW45" s="199"/>
      <c r="AX45" s="199"/>
      <c r="AY45" s="199"/>
      <c r="AZ45" s="199"/>
      <c r="BA45" s="199"/>
      <c r="BB45" s="199"/>
      <c r="BC45" s="199"/>
      <c r="BD45" s="199"/>
      <c r="BE45" s="199"/>
      <c r="BF45" s="199"/>
      <c r="BG45" s="199"/>
      <c r="BH45" s="199"/>
      <c r="BI45" s="199"/>
      <c r="BJ45" s="199"/>
      <c r="BK45" s="199"/>
      <c r="BL45" s="199"/>
      <c r="BM45" s="199"/>
      <c r="BN45" s="199"/>
      <c r="BO45" s="199"/>
      <c r="BP45" s="199"/>
      <c r="BQ45" s="199"/>
      <c r="BR45" s="199"/>
      <c r="BS45" s="199"/>
      <c r="BT45" s="199"/>
      <c r="BU45" s="199"/>
      <c r="BV45" s="199"/>
      <c r="BW45" s="199"/>
      <c r="BX45" s="199"/>
      <c r="BY45" s="199"/>
      <c r="BZ45" s="199"/>
      <c r="CA45" s="199"/>
      <c r="CB45" s="199"/>
      <c r="CC45" s="199"/>
      <c r="CD45" s="199"/>
      <c r="CE45" s="199"/>
      <c r="CF45" s="199"/>
      <c r="CG45" s="199"/>
      <c r="CH45" s="199"/>
      <c r="CI45" s="199"/>
      <c r="CJ45" s="199"/>
      <c r="CK45" s="199"/>
      <c r="CL45" s="199"/>
      <c r="CM45" s="199"/>
      <c r="CN45" s="199"/>
      <c r="CO45" s="199"/>
      <c r="CP45" s="199"/>
      <c r="CQ45" s="199"/>
      <c r="CR45" s="199"/>
      <c r="CS45" s="199"/>
      <c r="CT45" s="199"/>
      <c r="CU45" s="199"/>
      <c r="CV45" s="199"/>
      <c r="CW45" s="199"/>
      <c r="CX45" s="199"/>
      <c r="CY45" s="199"/>
      <c r="CZ45" s="199"/>
      <c r="DA45" s="199"/>
      <c r="DB45" s="199"/>
      <c r="DC45" s="199"/>
      <c r="DD45" s="199"/>
      <c r="DE45" s="199"/>
      <c r="DF45" s="199"/>
      <c r="DG45" s="199"/>
      <c r="DH45" s="199"/>
      <c r="DI45" s="199"/>
      <c r="DJ45" s="199"/>
      <c r="DK45" s="199"/>
      <c r="DL45" s="199"/>
      <c r="DM45" s="199"/>
      <c r="DN45" s="199"/>
    </row>
    <row r="46" spans="1:118" x14ac:dyDescent="0.2">
      <c r="A46" s="33" t="s">
        <v>138</v>
      </c>
      <c r="B46" s="33" t="s">
        <v>150</v>
      </c>
      <c r="C46" s="33">
        <v>3</v>
      </c>
      <c r="D46" s="33" t="s">
        <v>27</v>
      </c>
      <c r="E46" s="200">
        <v>0</v>
      </c>
      <c r="F46" s="199">
        <v>0</v>
      </c>
      <c r="G46" s="200">
        <v>0</v>
      </c>
      <c r="H46" s="199">
        <v>0</v>
      </c>
      <c r="I46" s="200">
        <v>0</v>
      </c>
      <c r="J46" s="199">
        <v>0</v>
      </c>
      <c r="K46" s="199">
        <v>0</v>
      </c>
      <c r="L46" s="199">
        <v>0</v>
      </c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199"/>
      <c r="AT46" s="199"/>
      <c r="AU46" s="199"/>
      <c r="AV46" s="199"/>
      <c r="AW46" s="199"/>
      <c r="AX46" s="199"/>
      <c r="AY46" s="199"/>
      <c r="AZ46" s="199"/>
      <c r="BA46" s="199"/>
      <c r="BB46" s="199"/>
      <c r="BC46" s="199"/>
      <c r="BD46" s="199"/>
      <c r="BE46" s="199"/>
      <c r="BF46" s="199"/>
      <c r="BG46" s="199"/>
      <c r="BH46" s="199"/>
      <c r="BI46" s="199"/>
      <c r="BJ46" s="199"/>
      <c r="BK46" s="199"/>
      <c r="BL46" s="199"/>
      <c r="BM46" s="199"/>
      <c r="BN46" s="199"/>
      <c r="BO46" s="199"/>
      <c r="BP46" s="199"/>
      <c r="BQ46" s="199"/>
      <c r="BR46" s="199"/>
      <c r="BS46" s="199"/>
      <c r="BT46" s="199"/>
      <c r="BU46" s="199"/>
      <c r="BV46" s="199"/>
      <c r="BW46" s="199"/>
      <c r="BX46" s="199"/>
      <c r="BY46" s="199"/>
      <c r="BZ46" s="199"/>
      <c r="CA46" s="199"/>
      <c r="CB46" s="199"/>
      <c r="CC46" s="199"/>
      <c r="CD46" s="199"/>
      <c r="CE46" s="199"/>
      <c r="CF46" s="199"/>
      <c r="CG46" s="199"/>
      <c r="CH46" s="199"/>
      <c r="CI46" s="199"/>
      <c r="CJ46" s="199"/>
      <c r="CK46" s="199"/>
      <c r="CL46" s="199"/>
      <c r="CM46" s="199"/>
      <c r="CN46" s="199"/>
      <c r="CO46" s="199"/>
      <c r="CP46" s="199"/>
      <c r="CQ46" s="199"/>
      <c r="CR46" s="199"/>
      <c r="CS46" s="199"/>
      <c r="CT46" s="199"/>
      <c r="CU46" s="199"/>
      <c r="CV46" s="199"/>
      <c r="CW46" s="199"/>
      <c r="CX46" s="199"/>
      <c r="CY46" s="199"/>
      <c r="CZ46" s="199"/>
      <c r="DA46" s="199"/>
      <c r="DB46" s="199"/>
      <c r="DC46" s="199"/>
      <c r="DD46" s="199"/>
      <c r="DE46" s="199"/>
      <c r="DF46" s="199"/>
      <c r="DG46" s="199"/>
      <c r="DH46" s="199"/>
      <c r="DI46" s="199"/>
      <c r="DJ46" s="199"/>
      <c r="DK46" s="199"/>
      <c r="DL46" s="199"/>
      <c r="DM46" s="199"/>
      <c r="DN46" s="199"/>
    </row>
    <row r="47" spans="1:118" x14ac:dyDescent="0.2">
      <c r="A47" s="33" t="s">
        <v>138</v>
      </c>
      <c r="B47" s="33" t="s">
        <v>150</v>
      </c>
      <c r="C47" s="33">
        <v>4</v>
      </c>
      <c r="D47" s="33" t="s">
        <v>28</v>
      </c>
      <c r="E47" s="200">
        <v>0</v>
      </c>
      <c r="F47" s="199">
        <v>0</v>
      </c>
      <c r="G47" s="200">
        <v>0</v>
      </c>
      <c r="H47" s="199">
        <v>0</v>
      </c>
      <c r="I47" s="200">
        <v>0</v>
      </c>
      <c r="J47" s="199">
        <v>0</v>
      </c>
      <c r="K47" s="199">
        <v>0</v>
      </c>
      <c r="L47" s="199">
        <v>0</v>
      </c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  <c r="BA47" s="199"/>
      <c r="BB47" s="199"/>
      <c r="BC47" s="199"/>
      <c r="BD47" s="199"/>
      <c r="BE47" s="199"/>
      <c r="BF47" s="199"/>
      <c r="BG47" s="199"/>
      <c r="BH47" s="199"/>
      <c r="BI47" s="199"/>
      <c r="BJ47" s="199"/>
      <c r="BK47" s="199"/>
      <c r="BL47" s="199"/>
      <c r="BM47" s="199"/>
      <c r="BN47" s="199"/>
      <c r="BO47" s="199"/>
      <c r="BP47" s="199"/>
      <c r="BQ47" s="199"/>
      <c r="BR47" s="199"/>
      <c r="BS47" s="199"/>
      <c r="BT47" s="199"/>
      <c r="BU47" s="199"/>
      <c r="BV47" s="199"/>
      <c r="BW47" s="199"/>
      <c r="BX47" s="199"/>
      <c r="BY47" s="199"/>
      <c r="BZ47" s="199"/>
      <c r="CA47" s="199"/>
      <c r="CB47" s="199"/>
      <c r="CC47" s="199"/>
      <c r="CD47" s="199"/>
      <c r="CE47" s="199"/>
      <c r="CF47" s="199"/>
      <c r="CG47" s="199"/>
      <c r="CH47" s="199"/>
      <c r="CI47" s="199"/>
      <c r="CJ47" s="199"/>
      <c r="CK47" s="199"/>
      <c r="CL47" s="199"/>
      <c r="CM47" s="199"/>
      <c r="CN47" s="199"/>
      <c r="CO47" s="199"/>
      <c r="CP47" s="199"/>
      <c r="CQ47" s="199"/>
      <c r="CR47" s="199"/>
      <c r="CS47" s="199"/>
      <c r="CT47" s="199"/>
      <c r="CU47" s="199"/>
      <c r="CV47" s="199"/>
      <c r="CW47" s="199"/>
      <c r="CX47" s="199"/>
      <c r="CY47" s="199"/>
      <c r="CZ47" s="199"/>
      <c r="DA47" s="199"/>
      <c r="DB47" s="199"/>
      <c r="DC47" s="199"/>
      <c r="DD47" s="199"/>
      <c r="DE47" s="199"/>
      <c r="DF47" s="199"/>
      <c r="DG47" s="199"/>
      <c r="DH47" s="199"/>
      <c r="DI47" s="199"/>
      <c r="DJ47" s="199"/>
      <c r="DK47" s="199"/>
      <c r="DL47" s="199"/>
      <c r="DM47" s="199"/>
      <c r="DN47" s="199"/>
    </row>
    <row r="48" spans="1:118" x14ac:dyDescent="0.2">
      <c r="A48" s="33" t="s">
        <v>138</v>
      </c>
      <c r="B48" s="33" t="s">
        <v>150</v>
      </c>
      <c r="C48" s="33">
        <v>5</v>
      </c>
      <c r="D48" s="33" t="s">
        <v>125</v>
      </c>
      <c r="E48" s="200">
        <v>0</v>
      </c>
      <c r="F48" s="199">
        <v>0</v>
      </c>
      <c r="G48" s="200">
        <v>0</v>
      </c>
      <c r="H48" s="199">
        <v>0</v>
      </c>
      <c r="I48" s="200">
        <v>0</v>
      </c>
      <c r="J48" s="199">
        <v>0</v>
      </c>
      <c r="K48" s="199">
        <v>0</v>
      </c>
      <c r="L48" s="199">
        <v>0</v>
      </c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199"/>
      <c r="AY48" s="199"/>
      <c r="AZ48" s="199"/>
      <c r="BA48" s="199"/>
      <c r="BB48" s="199"/>
      <c r="BC48" s="199"/>
      <c r="BD48" s="199"/>
      <c r="BE48" s="199"/>
      <c r="BF48" s="199"/>
      <c r="BG48" s="199"/>
      <c r="BH48" s="199"/>
      <c r="BI48" s="199"/>
      <c r="BJ48" s="199"/>
      <c r="BK48" s="199"/>
      <c r="BL48" s="199"/>
      <c r="BM48" s="199"/>
      <c r="BN48" s="199"/>
      <c r="BO48" s="199"/>
      <c r="BP48" s="199"/>
      <c r="BQ48" s="199"/>
      <c r="BR48" s="199"/>
      <c r="BS48" s="199"/>
      <c r="BT48" s="199"/>
      <c r="BU48" s="199"/>
      <c r="BV48" s="199"/>
      <c r="BW48" s="199"/>
      <c r="BX48" s="199"/>
      <c r="BY48" s="199"/>
      <c r="BZ48" s="199"/>
      <c r="CA48" s="199"/>
      <c r="CB48" s="199"/>
      <c r="CC48" s="199"/>
      <c r="CD48" s="199"/>
      <c r="CE48" s="199"/>
      <c r="CF48" s="199"/>
      <c r="CG48" s="199"/>
      <c r="CH48" s="199"/>
      <c r="CI48" s="199"/>
      <c r="CJ48" s="199"/>
      <c r="CK48" s="199"/>
      <c r="CL48" s="199"/>
      <c r="CM48" s="199"/>
      <c r="CN48" s="199"/>
      <c r="CO48" s="199"/>
      <c r="CP48" s="199"/>
      <c r="CQ48" s="199"/>
      <c r="CR48" s="199"/>
      <c r="CS48" s="199"/>
      <c r="CT48" s="199"/>
      <c r="CU48" s="199"/>
      <c r="CV48" s="199"/>
      <c r="CW48" s="199"/>
      <c r="CX48" s="199"/>
      <c r="CY48" s="199"/>
      <c r="CZ48" s="199"/>
      <c r="DA48" s="199"/>
      <c r="DB48" s="199"/>
      <c r="DC48" s="199"/>
      <c r="DD48" s="199"/>
      <c r="DE48" s="199"/>
      <c r="DF48" s="199"/>
      <c r="DG48" s="199"/>
      <c r="DH48" s="199"/>
      <c r="DI48" s="199"/>
      <c r="DJ48" s="199"/>
      <c r="DK48" s="199"/>
      <c r="DL48" s="199"/>
      <c r="DM48" s="199"/>
      <c r="DN48" s="199"/>
    </row>
    <row r="49" spans="1:118" x14ac:dyDescent="0.2">
      <c r="A49" s="33" t="s">
        <v>138</v>
      </c>
      <c r="B49" s="33" t="s">
        <v>150</v>
      </c>
      <c r="C49" s="33">
        <v>6</v>
      </c>
      <c r="D49" s="33" t="s">
        <v>25</v>
      </c>
      <c r="E49" s="200">
        <v>0</v>
      </c>
      <c r="F49" s="199">
        <v>0</v>
      </c>
      <c r="G49" s="200">
        <v>0</v>
      </c>
      <c r="H49" s="199">
        <v>0</v>
      </c>
      <c r="I49" s="200">
        <v>0</v>
      </c>
      <c r="J49" s="199">
        <v>0</v>
      </c>
      <c r="K49" s="199">
        <v>0</v>
      </c>
      <c r="L49" s="199">
        <v>0</v>
      </c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199"/>
      <c r="AY49" s="199"/>
      <c r="AZ49" s="199"/>
      <c r="BA49" s="199"/>
      <c r="BB49" s="199"/>
      <c r="BC49" s="199"/>
      <c r="BD49" s="199"/>
      <c r="BE49" s="199"/>
      <c r="BF49" s="199"/>
      <c r="BG49" s="199"/>
      <c r="BH49" s="199"/>
      <c r="BI49" s="199"/>
      <c r="BJ49" s="199"/>
      <c r="BK49" s="199"/>
      <c r="BL49" s="199"/>
      <c r="BM49" s="199"/>
      <c r="BN49" s="199"/>
      <c r="BO49" s="199"/>
      <c r="BP49" s="199"/>
      <c r="BQ49" s="199"/>
      <c r="BR49" s="199"/>
      <c r="BS49" s="199"/>
      <c r="BT49" s="199"/>
      <c r="BU49" s="199"/>
      <c r="BV49" s="199"/>
      <c r="BW49" s="199"/>
      <c r="BX49" s="199"/>
      <c r="BY49" s="199"/>
      <c r="BZ49" s="199"/>
      <c r="CA49" s="199"/>
      <c r="CB49" s="199"/>
      <c r="CC49" s="199"/>
      <c r="CD49" s="199"/>
      <c r="CE49" s="199"/>
      <c r="CF49" s="199"/>
      <c r="CG49" s="199"/>
      <c r="CH49" s="199"/>
      <c r="CI49" s="199"/>
      <c r="CJ49" s="199"/>
      <c r="CK49" s="199"/>
      <c r="CL49" s="199"/>
      <c r="CM49" s="199"/>
      <c r="CN49" s="199"/>
      <c r="CO49" s="199"/>
      <c r="CP49" s="199"/>
      <c r="CQ49" s="199"/>
      <c r="CR49" s="199"/>
      <c r="CS49" s="199"/>
      <c r="CT49" s="199"/>
      <c r="CU49" s="199"/>
      <c r="CV49" s="199"/>
      <c r="CW49" s="199"/>
      <c r="CX49" s="199"/>
      <c r="CY49" s="199"/>
      <c r="CZ49" s="199"/>
      <c r="DA49" s="199"/>
      <c r="DB49" s="199"/>
      <c r="DC49" s="199"/>
      <c r="DD49" s="199"/>
      <c r="DE49" s="199"/>
      <c r="DF49" s="199"/>
      <c r="DG49" s="199"/>
      <c r="DH49" s="199"/>
      <c r="DI49" s="199"/>
      <c r="DJ49" s="199"/>
      <c r="DK49" s="199"/>
      <c r="DL49" s="199"/>
      <c r="DM49" s="199"/>
      <c r="DN49" s="199"/>
    </row>
    <row r="50" spans="1:118" x14ac:dyDescent="0.2">
      <c r="A50" s="33" t="s">
        <v>138</v>
      </c>
      <c r="B50" s="33" t="s">
        <v>150</v>
      </c>
      <c r="C50" s="33">
        <v>7</v>
      </c>
      <c r="D50" s="33" t="s">
        <v>26</v>
      </c>
      <c r="E50" s="200">
        <v>0</v>
      </c>
      <c r="F50" s="199">
        <v>0</v>
      </c>
      <c r="G50" s="200">
        <v>0</v>
      </c>
      <c r="H50" s="199">
        <v>0</v>
      </c>
      <c r="I50" s="200">
        <v>0</v>
      </c>
      <c r="J50" s="199">
        <v>0</v>
      </c>
      <c r="K50" s="199">
        <v>0</v>
      </c>
      <c r="L50" s="199">
        <v>0</v>
      </c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199"/>
      <c r="AY50" s="199"/>
      <c r="AZ50" s="199"/>
      <c r="BA50" s="199"/>
      <c r="BB50" s="199"/>
      <c r="BC50" s="199"/>
      <c r="BD50" s="199"/>
      <c r="BE50" s="199"/>
      <c r="BF50" s="199"/>
      <c r="BG50" s="199"/>
      <c r="BH50" s="199"/>
      <c r="BI50" s="199"/>
      <c r="BJ50" s="199"/>
      <c r="BK50" s="199"/>
      <c r="BL50" s="199"/>
      <c r="BM50" s="199"/>
      <c r="BN50" s="199"/>
      <c r="BO50" s="199"/>
      <c r="BP50" s="199"/>
      <c r="BQ50" s="199"/>
      <c r="BR50" s="199"/>
      <c r="BS50" s="199"/>
      <c r="BT50" s="199"/>
      <c r="BU50" s="199"/>
      <c r="BV50" s="199"/>
      <c r="BW50" s="199"/>
      <c r="BX50" s="199"/>
      <c r="BY50" s="199"/>
      <c r="BZ50" s="199"/>
      <c r="CA50" s="199"/>
      <c r="CB50" s="199"/>
      <c r="CC50" s="199"/>
      <c r="CD50" s="199"/>
      <c r="CE50" s="199"/>
      <c r="CF50" s="199"/>
      <c r="CG50" s="199"/>
      <c r="CH50" s="199"/>
      <c r="CI50" s="199"/>
      <c r="CJ50" s="199"/>
      <c r="CK50" s="199"/>
      <c r="CL50" s="199"/>
      <c r="CM50" s="199"/>
      <c r="CN50" s="199"/>
      <c r="CO50" s="199"/>
      <c r="CP50" s="199"/>
      <c r="CQ50" s="199"/>
      <c r="CR50" s="199"/>
      <c r="CS50" s="199"/>
      <c r="CT50" s="199"/>
      <c r="CU50" s="199"/>
      <c r="CV50" s="199"/>
      <c r="CW50" s="199"/>
      <c r="CX50" s="199"/>
      <c r="CY50" s="199"/>
      <c r="CZ50" s="199"/>
      <c r="DA50" s="199"/>
      <c r="DB50" s="199"/>
      <c r="DC50" s="199"/>
      <c r="DD50" s="199"/>
      <c r="DE50" s="199"/>
      <c r="DF50" s="199"/>
      <c r="DG50" s="199"/>
      <c r="DH50" s="199"/>
      <c r="DI50" s="199"/>
      <c r="DJ50" s="199"/>
      <c r="DK50" s="199"/>
      <c r="DL50" s="199"/>
      <c r="DM50" s="199"/>
      <c r="DN50" s="199"/>
    </row>
    <row r="51" spans="1:118" x14ac:dyDescent="0.2">
      <c r="A51" s="33" t="s">
        <v>138</v>
      </c>
      <c r="B51" s="33" t="s">
        <v>150</v>
      </c>
      <c r="C51" s="33">
        <v>8</v>
      </c>
      <c r="D51" s="33" t="s">
        <v>27</v>
      </c>
      <c r="E51" s="200">
        <v>0</v>
      </c>
      <c r="F51" s="199">
        <v>0</v>
      </c>
      <c r="G51" s="200">
        <v>0</v>
      </c>
      <c r="H51" s="199">
        <v>0</v>
      </c>
      <c r="I51" s="200">
        <v>0</v>
      </c>
      <c r="J51" s="199">
        <v>0</v>
      </c>
      <c r="K51" s="199">
        <v>0</v>
      </c>
      <c r="L51" s="199">
        <v>0</v>
      </c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199"/>
      <c r="AY51" s="199"/>
      <c r="AZ51" s="199"/>
      <c r="BA51" s="199"/>
      <c r="BB51" s="199"/>
      <c r="BC51" s="199"/>
      <c r="BD51" s="199"/>
      <c r="BE51" s="199"/>
      <c r="BF51" s="199"/>
      <c r="BG51" s="199"/>
      <c r="BH51" s="199"/>
      <c r="BI51" s="199"/>
      <c r="BJ51" s="199"/>
      <c r="BK51" s="199"/>
      <c r="BL51" s="199"/>
      <c r="BM51" s="199"/>
      <c r="BN51" s="199"/>
      <c r="BO51" s="199"/>
      <c r="BP51" s="199"/>
      <c r="BQ51" s="199"/>
      <c r="BR51" s="199"/>
      <c r="BS51" s="199"/>
      <c r="BT51" s="199"/>
      <c r="BU51" s="199"/>
      <c r="BV51" s="199"/>
      <c r="BW51" s="199"/>
      <c r="BX51" s="199"/>
      <c r="BY51" s="199"/>
      <c r="BZ51" s="199"/>
      <c r="CA51" s="199"/>
      <c r="CB51" s="199"/>
      <c r="CC51" s="199"/>
      <c r="CD51" s="199"/>
      <c r="CE51" s="199"/>
      <c r="CF51" s="199"/>
      <c r="CG51" s="199"/>
      <c r="CH51" s="199"/>
      <c r="CI51" s="199"/>
      <c r="CJ51" s="199"/>
      <c r="CK51" s="199"/>
      <c r="CL51" s="199"/>
      <c r="CM51" s="199"/>
      <c r="CN51" s="199"/>
      <c r="CO51" s="199"/>
      <c r="CP51" s="199"/>
      <c r="CQ51" s="199"/>
      <c r="CR51" s="199"/>
      <c r="CS51" s="199"/>
      <c r="CT51" s="199"/>
      <c r="CU51" s="199"/>
      <c r="CV51" s="199"/>
      <c r="CW51" s="199"/>
      <c r="CX51" s="199"/>
      <c r="CY51" s="199"/>
      <c r="CZ51" s="199"/>
      <c r="DA51" s="199"/>
      <c r="DB51" s="199"/>
      <c r="DC51" s="199"/>
      <c r="DD51" s="199"/>
      <c r="DE51" s="199"/>
      <c r="DF51" s="199"/>
      <c r="DG51" s="199"/>
      <c r="DH51" s="199"/>
      <c r="DI51" s="199"/>
      <c r="DJ51" s="199"/>
      <c r="DK51" s="199"/>
      <c r="DL51" s="199"/>
      <c r="DM51" s="199"/>
      <c r="DN51" s="199"/>
    </row>
    <row r="52" spans="1:118" x14ac:dyDescent="0.2">
      <c r="A52" s="33" t="s">
        <v>138</v>
      </c>
      <c r="B52" s="33" t="s">
        <v>150</v>
      </c>
      <c r="C52" s="33">
        <v>9</v>
      </c>
      <c r="D52" s="33" t="s">
        <v>28</v>
      </c>
      <c r="E52" s="200">
        <v>0</v>
      </c>
      <c r="F52" s="199">
        <v>0</v>
      </c>
      <c r="G52" s="200">
        <v>0</v>
      </c>
      <c r="H52" s="199">
        <v>0</v>
      </c>
      <c r="I52" s="200">
        <v>0</v>
      </c>
      <c r="J52" s="199">
        <v>0</v>
      </c>
      <c r="K52" s="199">
        <v>0</v>
      </c>
      <c r="L52" s="199">
        <v>0</v>
      </c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199"/>
      <c r="BD52" s="199"/>
      <c r="BE52" s="199"/>
      <c r="BF52" s="199"/>
      <c r="BG52" s="199"/>
      <c r="BH52" s="199"/>
      <c r="BI52" s="199"/>
      <c r="BJ52" s="199"/>
      <c r="BK52" s="199"/>
      <c r="BL52" s="199"/>
      <c r="BM52" s="199"/>
      <c r="BN52" s="199"/>
      <c r="BO52" s="199"/>
      <c r="BP52" s="199"/>
      <c r="BQ52" s="199"/>
      <c r="BR52" s="199"/>
      <c r="BS52" s="199"/>
      <c r="BT52" s="199"/>
      <c r="BU52" s="199"/>
      <c r="BV52" s="199"/>
      <c r="BW52" s="199"/>
      <c r="BX52" s="199"/>
      <c r="BY52" s="199"/>
      <c r="BZ52" s="199"/>
      <c r="CA52" s="199"/>
      <c r="CB52" s="199"/>
      <c r="CC52" s="199"/>
      <c r="CD52" s="199"/>
      <c r="CE52" s="199"/>
      <c r="CF52" s="199"/>
      <c r="CG52" s="199"/>
      <c r="CH52" s="199"/>
      <c r="CI52" s="199"/>
      <c r="CJ52" s="199"/>
      <c r="CK52" s="199"/>
      <c r="CL52" s="199"/>
      <c r="CM52" s="199"/>
      <c r="CN52" s="199"/>
      <c r="CO52" s="199"/>
      <c r="CP52" s="199"/>
      <c r="CQ52" s="199"/>
      <c r="CR52" s="199"/>
      <c r="CS52" s="199"/>
      <c r="CT52" s="199"/>
      <c r="CU52" s="199"/>
      <c r="CV52" s="199"/>
      <c r="CW52" s="199"/>
      <c r="CX52" s="199"/>
      <c r="CY52" s="199"/>
      <c r="CZ52" s="199"/>
      <c r="DA52" s="199"/>
      <c r="DB52" s="199"/>
      <c r="DC52" s="199"/>
      <c r="DD52" s="199"/>
      <c r="DE52" s="199"/>
      <c r="DF52" s="199"/>
      <c r="DG52" s="199"/>
      <c r="DH52" s="199"/>
      <c r="DI52" s="199"/>
      <c r="DJ52" s="199"/>
      <c r="DK52" s="199"/>
      <c r="DL52" s="199"/>
      <c r="DM52" s="199"/>
      <c r="DN52" s="199"/>
    </row>
    <row r="53" spans="1:118" x14ac:dyDescent="0.2">
      <c r="A53" s="33" t="s">
        <v>138</v>
      </c>
      <c r="B53" s="33" t="s">
        <v>150</v>
      </c>
      <c r="C53" s="33">
        <v>10</v>
      </c>
      <c r="D53" s="33" t="s">
        <v>32</v>
      </c>
      <c r="E53" s="200">
        <v>0</v>
      </c>
      <c r="F53" s="199">
        <v>0</v>
      </c>
      <c r="G53" s="200">
        <v>0</v>
      </c>
      <c r="H53" s="199">
        <v>0</v>
      </c>
      <c r="I53" s="200">
        <v>0</v>
      </c>
      <c r="J53" s="199">
        <v>0</v>
      </c>
      <c r="K53" s="199">
        <v>0</v>
      </c>
      <c r="L53" s="199">
        <v>0</v>
      </c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199"/>
      <c r="AR53" s="199"/>
      <c r="AS53" s="199"/>
      <c r="AT53" s="199"/>
      <c r="AU53" s="199"/>
      <c r="AV53" s="199"/>
      <c r="AW53" s="199"/>
      <c r="AX53" s="199"/>
      <c r="AY53" s="199"/>
      <c r="AZ53" s="199"/>
      <c r="BA53" s="199"/>
      <c r="BB53" s="199"/>
      <c r="BC53" s="199"/>
      <c r="BD53" s="199"/>
      <c r="BE53" s="199"/>
      <c r="BF53" s="199"/>
      <c r="BG53" s="199"/>
      <c r="BH53" s="199"/>
      <c r="BI53" s="199"/>
      <c r="BJ53" s="199"/>
      <c r="BK53" s="199"/>
      <c r="BL53" s="199"/>
      <c r="BM53" s="199"/>
      <c r="BN53" s="199"/>
      <c r="BO53" s="199"/>
      <c r="BP53" s="199"/>
      <c r="BQ53" s="199"/>
      <c r="BR53" s="199"/>
      <c r="BS53" s="199"/>
      <c r="BT53" s="199"/>
      <c r="BU53" s="199"/>
      <c r="BV53" s="199"/>
      <c r="BW53" s="199"/>
      <c r="BX53" s="199"/>
      <c r="BY53" s="199"/>
      <c r="BZ53" s="199"/>
      <c r="CA53" s="199"/>
      <c r="CB53" s="199"/>
      <c r="CC53" s="199"/>
      <c r="CD53" s="199"/>
      <c r="CE53" s="199"/>
      <c r="CF53" s="199"/>
      <c r="CG53" s="199"/>
      <c r="CH53" s="199"/>
      <c r="CI53" s="199"/>
      <c r="CJ53" s="199"/>
      <c r="CK53" s="199"/>
      <c r="CL53" s="199"/>
      <c r="CM53" s="199"/>
      <c r="CN53" s="199"/>
      <c r="CO53" s="199"/>
      <c r="CP53" s="199"/>
      <c r="CQ53" s="199"/>
      <c r="CR53" s="199"/>
      <c r="CS53" s="199"/>
      <c r="CT53" s="199"/>
      <c r="CU53" s="199"/>
      <c r="CV53" s="199"/>
      <c r="CW53" s="199"/>
      <c r="CX53" s="199"/>
      <c r="CY53" s="199"/>
      <c r="CZ53" s="199"/>
      <c r="DA53" s="199"/>
      <c r="DB53" s="199"/>
      <c r="DC53" s="199"/>
      <c r="DD53" s="199"/>
      <c r="DE53" s="199"/>
      <c r="DF53" s="199"/>
      <c r="DG53" s="199"/>
      <c r="DH53" s="199"/>
      <c r="DI53" s="199"/>
      <c r="DJ53" s="199"/>
      <c r="DK53" s="199"/>
      <c r="DL53" s="199"/>
      <c r="DM53" s="199"/>
      <c r="DN53" s="199"/>
    </row>
    <row r="54" spans="1:118" x14ac:dyDescent="0.2">
      <c r="A54" s="33" t="s">
        <v>138</v>
      </c>
      <c r="B54" s="33" t="s">
        <v>150</v>
      </c>
      <c r="C54" s="33">
        <v>11</v>
      </c>
      <c r="D54" s="33" t="s">
        <v>35</v>
      </c>
      <c r="E54" s="200">
        <v>0</v>
      </c>
      <c r="F54" s="199">
        <v>0</v>
      </c>
      <c r="G54" s="200">
        <v>0</v>
      </c>
      <c r="H54" s="199">
        <v>0</v>
      </c>
      <c r="I54" s="200">
        <v>0</v>
      </c>
      <c r="J54" s="199">
        <v>0</v>
      </c>
      <c r="K54" s="199">
        <v>0</v>
      </c>
      <c r="L54" s="199">
        <v>0</v>
      </c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199"/>
      <c r="CE54" s="199"/>
      <c r="CF54" s="199"/>
      <c r="CG54" s="199"/>
      <c r="CH54" s="199"/>
      <c r="CI54" s="199"/>
      <c r="CJ54" s="199"/>
      <c r="CK54" s="199"/>
      <c r="CL54" s="199"/>
      <c r="CM54" s="199"/>
      <c r="CN54" s="199"/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</row>
    <row r="55" spans="1:118" x14ac:dyDescent="0.2">
      <c r="A55" s="33" t="s">
        <v>138</v>
      </c>
      <c r="B55" s="33" t="s">
        <v>150</v>
      </c>
      <c r="C55" s="33">
        <v>12</v>
      </c>
      <c r="D55" s="33" t="s">
        <v>36</v>
      </c>
      <c r="E55" s="200">
        <v>0</v>
      </c>
      <c r="F55" s="199">
        <v>0</v>
      </c>
      <c r="G55" s="200">
        <v>0</v>
      </c>
      <c r="H55" s="199">
        <v>0</v>
      </c>
      <c r="I55" s="200">
        <v>0</v>
      </c>
      <c r="J55" s="199">
        <v>0</v>
      </c>
      <c r="K55" s="199">
        <v>0</v>
      </c>
      <c r="L55" s="199">
        <v>0</v>
      </c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199"/>
      <c r="CE55" s="199"/>
      <c r="CF55" s="199"/>
      <c r="CG55" s="199"/>
      <c r="CH55" s="199"/>
      <c r="CI55" s="199"/>
      <c r="CJ55" s="199"/>
      <c r="CK55" s="199"/>
      <c r="CL55" s="199"/>
      <c r="CM55" s="199"/>
      <c r="CN55" s="199"/>
      <c r="CO55" s="199"/>
      <c r="CP55" s="199"/>
      <c r="CQ55" s="199"/>
      <c r="CR55" s="199"/>
      <c r="CS55" s="199"/>
      <c r="CT55" s="199"/>
      <c r="CU55" s="199"/>
      <c r="CV55" s="199"/>
      <c r="CW55" s="199"/>
      <c r="CX55" s="199"/>
      <c r="CY55" s="199"/>
      <c r="CZ55" s="199"/>
      <c r="DA55" s="199"/>
      <c r="DB55" s="199"/>
      <c r="DC55" s="199"/>
      <c r="DD55" s="199"/>
      <c r="DE55" s="199"/>
      <c r="DF55" s="199"/>
      <c r="DG55" s="199"/>
      <c r="DH55" s="199"/>
      <c r="DI55" s="199"/>
      <c r="DJ55" s="199"/>
      <c r="DK55" s="199"/>
      <c r="DL55" s="199"/>
      <c r="DM55" s="199"/>
      <c r="DN55" s="199"/>
    </row>
    <row r="56" spans="1:118" x14ac:dyDescent="0.2">
      <c r="A56" s="33" t="s">
        <v>138</v>
      </c>
      <c r="B56" s="33" t="s">
        <v>150</v>
      </c>
      <c r="C56" s="33">
        <v>13</v>
      </c>
      <c r="D56" s="33" t="s">
        <v>39</v>
      </c>
      <c r="E56" s="200">
        <v>0</v>
      </c>
      <c r="F56" s="199">
        <v>0</v>
      </c>
      <c r="G56" s="200">
        <v>0</v>
      </c>
      <c r="H56" s="199">
        <v>0</v>
      </c>
      <c r="I56" s="200">
        <v>0</v>
      </c>
      <c r="J56" s="199">
        <v>0</v>
      </c>
      <c r="K56" s="199">
        <v>0</v>
      </c>
      <c r="L56" s="199">
        <v>0</v>
      </c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9"/>
      <c r="AY56" s="199"/>
      <c r="AZ56" s="199"/>
      <c r="BA56" s="199"/>
      <c r="BB56" s="199"/>
      <c r="BC56" s="199"/>
      <c r="BD56" s="199"/>
      <c r="BE56" s="199"/>
      <c r="BF56" s="199"/>
      <c r="BG56" s="199"/>
      <c r="BH56" s="199"/>
      <c r="BI56" s="199"/>
      <c r="BJ56" s="199"/>
      <c r="BK56" s="199"/>
      <c r="BL56" s="199"/>
      <c r="BM56" s="199"/>
      <c r="BN56" s="199"/>
      <c r="BO56" s="199"/>
      <c r="BP56" s="199"/>
      <c r="BQ56" s="199"/>
      <c r="BR56" s="199"/>
      <c r="BS56" s="199"/>
      <c r="BT56" s="199"/>
      <c r="BU56" s="199"/>
      <c r="BV56" s="199"/>
      <c r="BW56" s="199"/>
      <c r="BX56" s="199"/>
      <c r="BY56" s="199"/>
      <c r="BZ56" s="199"/>
      <c r="CA56" s="199"/>
      <c r="CB56" s="199"/>
      <c r="CC56" s="199"/>
      <c r="CD56" s="199"/>
      <c r="CE56" s="199"/>
      <c r="CF56" s="199"/>
      <c r="CG56" s="199"/>
      <c r="CH56" s="199"/>
      <c r="CI56" s="199"/>
      <c r="CJ56" s="199"/>
      <c r="CK56" s="199"/>
      <c r="CL56" s="199"/>
      <c r="CM56" s="199"/>
      <c r="CN56" s="199"/>
      <c r="CO56" s="199"/>
      <c r="CP56" s="199"/>
      <c r="CQ56" s="199"/>
      <c r="CR56" s="199"/>
      <c r="CS56" s="199"/>
      <c r="CT56" s="199"/>
      <c r="CU56" s="199"/>
      <c r="CV56" s="199"/>
      <c r="CW56" s="199"/>
      <c r="CX56" s="199"/>
      <c r="CY56" s="199"/>
      <c r="CZ56" s="199"/>
      <c r="DA56" s="199"/>
      <c r="DB56" s="199"/>
      <c r="DC56" s="199"/>
      <c r="DD56" s="199"/>
      <c r="DE56" s="199"/>
      <c r="DF56" s="199"/>
      <c r="DG56" s="199"/>
      <c r="DH56" s="199"/>
      <c r="DI56" s="199"/>
      <c r="DJ56" s="199"/>
      <c r="DK56" s="199"/>
      <c r="DL56" s="199"/>
      <c r="DM56" s="199"/>
      <c r="DN56" s="199"/>
    </row>
    <row r="57" spans="1:118" x14ac:dyDescent="0.2">
      <c r="A57" s="33" t="s">
        <v>138</v>
      </c>
      <c r="B57" s="33" t="s">
        <v>150</v>
      </c>
      <c r="C57" s="33">
        <v>14</v>
      </c>
      <c r="D57" s="33" t="s">
        <v>40</v>
      </c>
      <c r="E57" s="200">
        <v>0</v>
      </c>
      <c r="F57" s="199">
        <v>0</v>
      </c>
      <c r="G57" s="200">
        <v>0</v>
      </c>
      <c r="H57" s="199">
        <v>0</v>
      </c>
      <c r="I57" s="200">
        <v>0</v>
      </c>
      <c r="J57" s="199">
        <v>0</v>
      </c>
      <c r="K57" s="199">
        <v>0</v>
      </c>
      <c r="L57" s="199">
        <v>0</v>
      </c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199"/>
      <c r="CE57" s="199"/>
      <c r="CF57" s="199"/>
      <c r="CG57" s="199"/>
      <c r="CH57" s="199"/>
      <c r="CI57" s="199"/>
      <c r="CJ57" s="199"/>
      <c r="CK57" s="199"/>
      <c r="CL57" s="199"/>
      <c r="CM57" s="199"/>
      <c r="CN57" s="199"/>
      <c r="CO57" s="199"/>
      <c r="CP57" s="199"/>
      <c r="CQ57" s="199"/>
      <c r="CR57" s="199"/>
      <c r="CS57" s="199"/>
      <c r="CT57" s="199"/>
      <c r="CU57" s="199"/>
      <c r="CV57" s="199"/>
      <c r="CW57" s="199"/>
      <c r="CX57" s="199"/>
      <c r="CY57" s="199"/>
      <c r="CZ57" s="199"/>
      <c r="DA57" s="199"/>
      <c r="DB57" s="199"/>
      <c r="DC57" s="199"/>
      <c r="DD57" s="199"/>
      <c r="DE57" s="199"/>
      <c r="DF57" s="199"/>
      <c r="DG57" s="199"/>
      <c r="DH57" s="199"/>
      <c r="DI57" s="199"/>
      <c r="DJ57" s="199"/>
      <c r="DK57" s="199"/>
      <c r="DL57" s="199"/>
      <c r="DM57" s="199"/>
      <c r="DN57" s="199"/>
    </row>
    <row r="58" spans="1:118" x14ac:dyDescent="0.2">
      <c r="A58" s="33" t="s">
        <v>138</v>
      </c>
      <c r="B58" s="33" t="s">
        <v>150</v>
      </c>
      <c r="C58" s="33">
        <v>15</v>
      </c>
      <c r="D58" s="33" t="s">
        <v>41</v>
      </c>
      <c r="E58" s="200">
        <v>0</v>
      </c>
      <c r="F58" s="199">
        <v>0</v>
      </c>
      <c r="G58" s="200">
        <v>0</v>
      </c>
      <c r="H58" s="199">
        <v>0</v>
      </c>
      <c r="I58" s="200">
        <v>0</v>
      </c>
      <c r="J58" s="199">
        <v>0</v>
      </c>
      <c r="K58" s="199">
        <v>0</v>
      </c>
      <c r="L58" s="199">
        <v>0</v>
      </c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199"/>
      <c r="AX58" s="199"/>
      <c r="AY58" s="199"/>
      <c r="AZ58" s="199"/>
      <c r="BA58" s="199"/>
      <c r="BB58" s="199"/>
      <c r="BC58" s="199"/>
      <c r="BD58" s="199"/>
      <c r="BE58" s="199"/>
      <c r="BF58" s="199"/>
      <c r="BG58" s="199"/>
      <c r="BH58" s="199"/>
      <c r="BI58" s="199"/>
      <c r="BJ58" s="199"/>
      <c r="BK58" s="199"/>
      <c r="BL58" s="199"/>
      <c r="BM58" s="199"/>
      <c r="BN58" s="199"/>
      <c r="BO58" s="199"/>
      <c r="BP58" s="199"/>
      <c r="BQ58" s="199"/>
      <c r="BR58" s="199"/>
      <c r="BS58" s="199"/>
      <c r="BT58" s="199"/>
      <c r="BU58" s="199"/>
      <c r="BV58" s="199"/>
      <c r="BW58" s="199"/>
      <c r="BX58" s="199"/>
      <c r="BY58" s="199"/>
      <c r="BZ58" s="199"/>
      <c r="CA58" s="199"/>
      <c r="CB58" s="199"/>
      <c r="CC58" s="199"/>
      <c r="CD58" s="199"/>
      <c r="CE58" s="199"/>
      <c r="CF58" s="199"/>
      <c r="CG58" s="199"/>
      <c r="CH58" s="199"/>
      <c r="CI58" s="199"/>
      <c r="CJ58" s="199"/>
      <c r="CK58" s="199"/>
      <c r="CL58" s="199"/>
      <c r="CM58" s="199"/>
      <c r="CN58" s="199"/>
      <c r="CO58" s="199"/>
      <c r="CP58" s="199"/>
      <c r="CQ58" s="199"/>
      <c r="CR58" s="199"/>
      <c r="CS58" s="199"/>
      <c r="CT58" s="199"/>
      <c r="CU58" s="199"/>
      <c r="CV58" s="199"/>
      <c r="CW58" s="199"/>
      <c r="CX58" s="199"/>
      <c r="CY58" s="199"/>
      <c r="CZ58" s="199"/>
      <c r="DA58" s="199"/>
      <c r="DB58" s="199"/>
      <c r="DC58" s="199"/>
      <c r="DD58" s="199"/>
      <c r="DE58" s="199"/>
      <c r="DF58" s="199"/>
      <c r="DG58" s="199"/>
      <c r="DH58" s="199"/>
      <c r="DI58" s="199"/>
      <c r="DJ58" s="199"/>
      <c r="DK58" s="199"/>
      <c r="DL58" s="199"/>
      <c r="DM58" s="199"/>
      <c r="DN58" s="199"/>
    </row>
    <row r="59" spans="1:118" x14ac:dyDescent="0.2">
      <c r="A59" s="33" t="s">
        <v>138</v>
      </c>
      <c r="B59" s="33" t="s">
        <v>150</v>
      </c>
      <c r="C59" s="33">
        <v>16</v>
      </c>
      <c r="D59" s="33" t="s">
        <v>42</v>
      </c>
      <c r="E59" s="200">
        <v>0</v>
      </c>
      <c r="F59" s="199">
        <v>0</v>
      </c>
      <c r="G59" s="200">
        <v>0</v>
      </c>
      <c r="H59" s="199">
        <v>0</v>
      </c>
      <c r="I59" s="200">
        <v>0</v>
      </c>
      <c r="J59" s="199">
        <v>0</v>
      </c>
      <c r="K59" s="199">
        <v>0</v>
      </c>
      <c r="L59" s="199">
        <v>0</v>
      </c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199"/>
      <c r="AX59" s="199"/>
      <c r="AY59" s="199"/>
      <c r="AZ59" s="199"/>
      <c r="BA59" s="199"/>
      <c r="BB59" s="199"/>
      <c r="BC59" s="199"/>
      <c r="BD59" s="199"/>
      <c r="BE59" s="199"/>
      <c r="BF59" s="199"/>
      <c r="BG59" s="199"/>
      <c r="BH59" s="199"/>
      <c r="BI59" s="199"/>
      <c r="BJ59" s="199"/>
      <c r="BK59" s="199"/>
      <c r="BL59" s="199"/>
      <c r="BM59" s="199"/>
      <c r="BN59" s="199"/>
      <c r="BO59" s="199"/>
      <c r="BP59" s="199"/>
      <c r="BQ59" s="199"/>
      <c r="BR59" s="199"/>
      <c r="BS59" s="199"/>
      <c r="BT59" s="199"/>
      <c r="BU59" s="199"/>
      <c r="BV59" s="199"/>
      <c r="BW59" s="199"/>
      <c r="BX59" s="199"/>
      <c r="BY59" s="199"/>
      <c r="BZ59" s="199"/>
      <c r="CA59" s="199"/>
      <c r="CB59" s="199"/>
      <c r="CC59" s="199"/>
      <c r="CD59" s="199"/>
      <c r="CE59" s="199"/>
      <c r="CF59" s="199"/>
      <c r="CG59" s="199"/>
      <c r="CH59" s="199"/>
      <c r="CI59" s="199"/>
      <c r="CJ59" s="199"/>
      <c r="CK59" s="199"/>
      <c r="CL59" s="199"/>
      <c r="CM59" s="199"/>
      <c r="CN59" s="199"/>
      <c r="CO59" s="199"/>
      <c r="CP59" s="199"/>
      <c r="CQ59" s="199"/>
      <c r="CR59" s="199"/>
      <c r="CS59" s="199"/>
      <c r="CT59" s="199"/>
      <c r="CU59" s="199"/>
      <c r="CV59" s="199"/>
      <c r="CW59" s="199"/>
      <c r="CX59" s="199"/>
      <c r="CY59" s="199"/>
      <c r="CZ59" s="199"/>
      <c r="DA59" s="199"/>
      <c r="DB59" s="199"/>
      <c r="DC59" s="199"/>
      <c r="DD59" s="199"/>
      <c r="DE59" s="199"/>
      <c r="DF59" s="199"/>
      <c r="DG59" s="199"/>
      <c r="DH59" s="199"/>
      <c r="DI59" s="199"/>
      <c r="DJ59" s="199"/>
      <c r="DK59" s="199"/>
      <c r="DL59" s="199"/>
      <c r="DM59" s="199"/>
      <c r="DN59" s="199"/>
    </row>
    <row r="60" spans="1:118" x14ac:dyDescent="0.2">
      <c r="A60" s="33" t="s">
        <v>138</v>
      </c>
      <c r="B60" s="33" t="s">
        <v>150</v>
      </c>
      <c r="C60" s="33">
        <v>17</v>
      </c>
      <c r="D60" s="33" t="s">
        <v>126</v>
      </c>
      <c r="E60" s="200">
        <v>0</v>
      </c>
      <c r="F60" s="199">
        <v>0</v>
      </c>
      <c r="G60" s="200">
        <v>0</v>
      </c>
      <c r="H60" s="199">
        <v>0</v>
      </c>
      <c r="I60" s="200">
        <v>0</v>
      </c>
      <c r="J60" s="199">
        <v>0</v>
      </c>
      <c r="K60" s="199">
        <v>0</v>
      </c>
      <c r="L60" s="199">
        <v>0</v>
      </c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199"/>
      <c r="AX60" s="199"/>
      <c r="AY60" s="199"/>
      <c r="AZ60" s="199"/>
      <c r="BA60" s="199"/>
      <c r="BB60" s="199"/>
      <c r="BC60" s="199"/>
      <c r="BD60" s="199"/>
      <c r="BE60" s="199"/>
      <c r="BF60" s="199"/>
      <c r="BG60" s="199"/>
      <c r="BH60" s="199"/>
      <c r="BI60" s="199"/>
      <c r="BJ60" s="199"/>
      <c r="BK60" s="199"/>
      <c r="BL60" s="199"/>
      <c r="BM60" s="199"/>
      <c r="BN60" s="199"/>
      <c r="BO60" s="199"/>
      <c r="BP60" s="199"/>
      <c r="BQ60" s="199"/>
      <c r="BR60" s="199"/>
      <c r="BS60" s="199"/>
      <c r="BT60" s="199"/>
      <c r="BU60" s="199"/>
      <c r="BV60" s="199"/>
      <c r="BW60" s="199"/>
      <c r="BX60" s="199"/>
      <c r="BY60" s="199"/>
      <c r="BZ60" s="199"/>
      <c r="CA60" s="199"/>
      <c r="CB60" s="199"/>
      <c r="CC60" s="199"/>
      <c r="CD60" s="199"/>
      <c r="CE60" s="199"/>
      <c r="CF60" s="199"/>
      <c r="CG60" s="199"/>
      <c r="CH60" s="199"/>
      <c r="CI60" s="199"/>
      <c r="CJ60" s="199"/>
      <c r="CK60" s="199"/>
      <c r="CL60" s="199"/>
      <c r="CM60" s="199"/>
      <c r="CN60" s="199"/>
      <c r="CO60" s="199"/>
      <c r="CP60" s="199"/>
      <c r="CQ60" s="199"/>
      <c r="CR60" s="199"/>
      <c r="CS60" s="199"/>
      <c r="CT60" s="199"/>
      <c r="CU60" s="199"/>
      <c r="CV60" s="199"/>
      <c r="CW60" s="199"/>
      <c r="CX60" s="199"/>
      <c r="CY60" s="199"/>
      <c r="CZ60" s="199"/>
      <c r="DA60" s="199"/>
      <c r="DB60" s="199"/>
      <c r="DC60" s="199"/>
      <c r="DD60" s="199"/>
      <c r="DE60" s="199"/>
      <c r="DF60" s="199"/>
      <c r="DG60" s="199"/>
      <c r="DH60" s="199"/>
      <c r="DI60" s="199"/>
      <c r="DJ60" s="199"/>
      <c r="DK60" s="199"/>
      <c r="DL60" s="199"/>
      <c r="DM60" s="199"/>
      <c r="DN60" s="199"/>
    </row>
    <row r="61" spans="1:118" x14ac:dyDescent="0.2">
      <c r="A61" s="33" t="s">
        <v>138</v>
      </c>
      <c r="B61" s="33" t="s">
        <v>150</v>
      </c>
      <c r="C61" s="33">
        <v>18</v>
      </c>
      <c r="D61" s="33" t="s">
        <v>127</v>
      </c>
      <c r="E61" s="200">
        <v>0</v>
      </c>
      <c r="F61" s="199">
        <v>0</v>
      </c>
      <c r="G61" s="200">
        <v>0</v>
      </c>
      <c r="H61" s="199">
        <v>0</v>
      </c>
      <c r="I61" s="200">
        <v>0</v>
      </c>
      <c r="J61" s="199">
        <v>0</v>
      </c>
      <c r="K61" s="199">
        <v>0</v>
      </c>
      <c r="L61" s="199">
        <v>0</v>
      </c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199"/>
      <c r="AX61" s="199"/>
      <c r="AY61" s="199"/>
      <c r="AZ61" s="199"/>
      <c r="BA61" s="199"/>
      <c r="BB61" s="199"/>
      <c r="BC61" s="199"/>
      <c r="BD61" s="199"/>
      <c r="BE61" s="199"/>
      <c r="BF61" s="199"/>
      <c r="BG61" s="199"/>
      <c r="BH61" s="199"/>
      <c r="BI61" s="199"/>
      <c r="BJ61" s="199"/>
      <c r="BK61" s="199"/>
      <c r="BL61" s="199"/>
      <c r="BM61" s="199"/>
      <c r="BN61" s="199"/>
      <c r="BO61" s="199"/>
      <c r="BP61" s="199"/>
      <c r="BQ61" s="199"/>
      <c r="BR61" s="199"/>
      <c r="BS61" s="199"/>
      <c r="BT61" s="199"/>
      <c r="BU61" s="199"/>
      <c r="BV61" s="199"/>
      <c r="BW61" s="199"/>
      <c r="BX61" s="199"/>
      <c r="BY61" s="199"/>
      <c r="BZ61" s="199"/>
      <c r="CA61" s="199"/>
      <c r="CB61" s="199"/>
      <c r="CC61" s="199"/>
      <c r="CD61" s="199"/>
      <c r="CE61" s="199"/>
      <c r="CF61" s="199"/>
      <c r="CG61" s="199"/>
      <c r="CH61" s="199"/>
      <c r="CI61" s="199"/>
      <c r="CJ61" s="199"/>
      <c r="CK61" s="199"/>
      <c r="CL61" s="199"/>
      <c r="CM61" s="199"/>
      <c r="CN61" s="199"/>
      <c r="CO61" s="199"/>
      <c r="CP61" s="199"/>
      <c r="CQ61" s="199"/>
      <c r="CR61" s="199"/>
      <c r="CS61" s="199"/>
      <c r="CT61" s="199"/>
      <c r="CU61" s="199"/>
      <c r="CV61" s="199"/>
      <c r="CW61" s="199"/>
      <c r="CX61" s="199"/>
      <c r="CY61" s="199"/>
      <c r="CZ61" s="199"/>
      <c r="DA61" s="199"/>
      <c r="DB61" s="199"/>
      <c r="DC61" s="199"/>
      <c r="DD61" s="199"/>
      <c r="DE61" s="199"/>
      <c r="DF61" s="199"/>
      <c r="DG61" s="199"/>
      <c r="DH61" s="199"/>
      <c r="DI61" s="199"/>
      <c r="DJ61" s="199"/>
      <c r="DK61" s="199"/>
      <c r="DL61" s="199"/>
      <c r="DM61" s="199"/>
      <c r="DN61" s="199"/>
    </row>
    <row r="62" spans="1:118" x14ac:dyDescent="0.2">
      <c r="A62" s="33" t="s">
        <v>138</v>
      </c>
      <c r="B62" s="33" t="s">
        <v>150</v>
      </c>
      <c r="C62" s="33">
        <v>19</v>
      </c>
      <c r="D62" s="33" t="s">
        <v>47</v>
      </c>
      <c r="E62" s="200">
        <v>0</v>
      </c>
      <c r="F62" s="199">
        <v>0</v>
      </c>
      <c r="G62" s="200">
        <v>0</v>
      </c>
      <c r="H62" s="199">
        <v>0</v>
      </c>
      <c r="I62" s="200">
        <v>0</v>
      </c>
      <c r="J62" s="199">
        <v>0</v>
      </c>
      <c r="K62" s="199">
        <v>0</v>
      </c>
      <c r="L62" s="199">
        <v>0</v>
      </c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199"/>
      <c r="BA62" s="199"/>
      <c r="BB62" s="199"/>
      <c r="BC62" s="199"/>
      <c r="BD62" s="199"/>
      <c r="BE62" s="199"/>
      <c r="BF62" s="199"/>
      <c r="BG62" s="199"/>
      <c r="BH62" s="199"/>
      <c r="BI62" s="199"/>
      <c r="BJ62" s="199"/>
      <c r="BK62" s="199"/>
      <c r="BL62" s="199"/>
      <c r="BM62" s="199"/>
      <c r="BN62" s="199"/>
      <c r="BO62" s="199"/>
      <c r="BP62" s="199"/>
      <c r="BQ62" s="199"/>
      <c r="BR62" s="199"/>
      <c r="BS62" s="199"/>
      <c r="BT62" s="199"/>
      <c r="BU62" s="199"/>
      <c r="BV62" s="199"/>
      <c r="BW62" s="199"/>
      <c r="BX62" s="199"/>
      <c r="BY62" s="199"/>
      <c r="BZ62" s="199"/>
      <c r="CA62" s="199"/>
      <c r="CB62" s="199"/>
      <c r="CC62" s="199"/>
      <c r="CD62" s="199"/>
      <c r="CE62" s="199"/>
      <c r="CF62" s="199"/>
      <c r="CG62" s="199"/>
      <c r="CH62" s="199"/>
      <c r="CI62" s="199"/>
      <c r="CJ62" s="199"/>
      <c r="CK62" s="199"/>
      <c r="CL62" s="199"/>
      <c r="CM62" s="199"/>
      <c r="CN62" s="199"/>
      <c r="CO62" s="199"/>
      <c r="CP62" s="199"/>
      <c r="CQ62" s="199"/>
      <c r="CR62" s="199"/>
      <c r="CS62" s="199"/>
      <c r="CT62" s="199"/>
      <c r="CU62" s="199"/>
      <c r="CV62" s="199"/>
      <c r="CW62" s="199"/>
      <c r="CX62" s="199"/>
      <c r="CY62" s="199"/>
      <c r="CZ62" s="199"/>
      <c r="DA62" s="199"/>
      <c r="DB62" s="199"/>
      <c r="DC62" s="199"/>
      <c r="DD62" s="199"/>
      <c r="DE62" s="199"/>
      <c r="DF62" s="199"/>
      <c r="DG62" s="199"/>
      <c r="DH62" s="199"/>
      <c r="DI62" s="199"/>
      <c r="DJ62" s="199"/>
      <c r="DK62" s="199"/>
      <c r="DL62" s="199"/>
      <c r="DM62" s="199"/>
      <c r="DN62" s="199"/>
    </row>
    <row r="63" spans="1:118" x14ac:dyDescent="0.2">
      <c r="A63" s="33" t="s">
        <v>138</v>
      </c>
      <c r="B63" s="33" t="s">
        <v>150</v>
      </c>
      <c r="C63" s="33">
        <v>20</v>
      </c>
      <c r="D63" s="33" t="s">
        <v>128</v>
      </c>
      <c r="E63" s="200">
        <v>0</v>
      </c>
      <c r="F63" s="199">
        <v>0</v>
      </c>
      <c r="G63" s="200">
        <v>0</v>
      </c>
      <c r="H63" s="199">
        <v>0</v>
      </c>
      <c r="I63" s="200">
        <v>0</v>
      </c>
      <c r="J63" s="199">
        <v>0</v>
      </c>
      <c r="K63" s="199">
        <v>0</v>
      </c>
      <c r="L63" s="199">
        <v>0</v>
      </c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9"/>
      <c r="AS63" s="199"/>
      <c r="AT63" s="199"/>
      <c r="AU63" s="199"/>
      <c r="AV63" s="199"/>
      <c r="AW63" s="199"/>
      <c r="AX63" s="199"/>
      <c r="AY63" s="199"/>
      <c r="AZ63" s="199"/>
      <c r="BA63" s="199"/>
      <c r="BB63" s="199"/>
      <c r="BC63" s="199"/>
      <c r="BD63" s="199"/>
      <c r="BE63" s="199"/>
      <c r="BF63" s="199"/>
      <c r="BG63" s="199"/>
      <c r="BH63" s="199"/>
      <c r="BI63" s="199"/>
      <c r="BJ63" s="199"/>
      <c r="BK63" s="199"/>
      <c r="BL63" s="199"/>
      <c r="BM63" s="199"/>
      <c r="BN63" s="199"/>
      <c r="BO63" s="199"/>
      <c r="BP63" s="199"/>
      <c r="BQ63" s="199"/>
      <c r="BR63" s="199"/>
      <c r="BS63" s="199"/>
      <c r="BT63" s="199"/>
      <c r="BU63" s="199"/>
      <c r="BV63" s="199"/>
      <c r="BW63" s="199"/>
      <c r="BX63" s="199"/>
      <c r="BY63" s="199"/>
      <c r="BZ63" s="199"/>
      <c r="CA63" s="199"/>
      <c r="CB63" s="199"/>
      <c r="CC63" s="199"/>
      <c r="CD63" s="199"/>
      <c r="CE63" s="199"/>
      <c r="CF63" s="199"/>
      <c r="CG63" s="199"/>
      <c r="CH63" s="199"/>
      <c r="CI63" s="199"/>
      <c r="CJ63" s="199"/>
      <c r="CK63" s="199"/>
      <c r="CL63" s="199"/>
      <c r="CM63" s="199"/>
      <c r="CN63" s="199"/>
      <c r="CO63" s="199"/>
      <c r="CP63" s="199"/>
      <c r="CQ63" s="199"/>
      <c r="CR63" s="199"/>
      <c r="CS63" s="199"/>
      <c r="CT63" s="199"/>
      <c r="CU63" s="199"/>
      <c r="CV63" s="199"/>
      <c r="CW63" s="199"/>
      <c r="CX63" s="199"/>
      <c r="CY63" s="199"/>
      <c r="CZ63" s="199"/>
      <c r="DA63" s="199"/>
      <c r="DB63" s="199"/>
      <c r="DC63" s="199"/>
      <c r="DD63" s="199"/>
      <c r="DE63" s="199"/>
      <c r="DF63" s="199"/>
      <c r="DG63" s="199"/>
      <c r="DH63" s="199"/>
      <c r="DI63" s="199"/>
      <c r="DJ63" s="199"/>
      <c r="DK63" s="199"/>
      <c r="DL63" s="199"/>
      <c r="DM63" s="199"/>
      <c r="DN63" s="199"/>
    </row>
    <row r="64" spans="1:118" x14ac:dyDescent="0.2">
      <c r="A64" s="33" t="s">
        <v>138</v>
      </c>
      <c r="B64" s="33" t="s">
        <v>150</v>
      </c>
      <c r="C64" s="33">
        <v>21</v>
      </c>
      <c r="D64" s="33" t="s">
        <v>129</v>
      </c>
      <c r="E64" s="200">
        <v>0</v>
      </c>
      <c r="F64" s="199">
        <v>0</v>
      </c>
      <c r="G64" s="200">
        <v>0</v>
      </c>
      <c r="H64" s="199">
        <v>0</v>
      </c>
      <c r="I64" s="200">
        <v>0</v>
      </c>
      <c r="J64" s="199">
        <v>0</v>
      </c>
      <c r="K64" s="199">
        <v>0</v>
      </c>
      <c r="L64" s="199">
        <v>0</v>
      </c>
      <c r="M64" s="199"/>
      <c r="N64" s="199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9"/>
      <c r="AS64" s="199"/>
      <c r="AT64" s="199"/>
      <c r="AU64" s="199"/>
      <c r="AV64" s="199"/>
      <c r="AW64" s="199"/>
      <c r="AX64" s="199"/>
      <c r="AY64" s="199"/>
      <c r="AZ64" s="199"/>
      <c r="BA64" s="199"/>
      <c r="BB64" s="199"/>
      <c r="BC64" s="199"/>
      <c r="BD64" s="199"/>
      <c r="BE64" s="199"/>
      <c r="BF64" s="199"/>
      <c r="BG64" s="199"/>
      <c r="BH64" s="199"/>
      <c r="BI64" s="199"/>
      <c r="BJ64" s="199"/>
      <c r="BK64" s="199"/>
      <c r="BL64" s="199"/>
      <c r="BM64" s="199"/>
      <c r="BN64" s="199"/>
      <c r="BO64" s="199"/>
      <c r="BP64" s="199"/>
      <c r="BQ64" s="199"/>
      <c r="BR64" s="199"/>
      <c r="BS64" s="199"/>
      <c r="BT64" s="199"/>
      <c r="BU64" s="199"/>
      <c r="BV64" s="199"/>
      <c r="BW64" s="199"/>
      <c r="BX64" s="199"/>
      <c r="BY64" s="199"/>
      <c r="BZ64" s="199"/>
      <c r="CA64" s="199"/>
      <c r="CB64" s="199"/>
      <c r="CC64" s="199"/>
      <c r="CD64" s="199"/>
      <c r="CE64" s="199"/>
      <c r="CF64" s="199"/>
      <c r="CG64" s="199"/>
      <c r="CH64" s="199"/>
      <c r="CI64" s="199"/>
      <c r="CJ64" s="199"/>
      <c r="CK64" s="199"/>
      <c r="CL64" s="199"/>
      <c r="CM64" s="199"/>
      <c r="CN64" s="199"/>
      <c r="CO64" s="199"/>
      <c r="CP64" s="199"/>
      <c r="CQ64" s="199"/>
      <c r="CR64" s="199"/>
      <c r="CS64" s="199"/>
      <c r="CT64" s="199"/>
      <c r="CU64" s="199"/>
      <c r="CV64" s="199"/>
      <c r="CW64" s="199"/>
      <c r="CX64" s="199"/>
      <c r="CY64" s="199"/>
      <c r="CZ64" s="199"/>
      <c r="DA64" s="199"/>
      <c r="DB64" s="199"/>
      <c r="DC64" s="199"/>
      <c r="DD64" s="199"/>
      <c r="DE64" s="199"/>
      <c r="DF64" s="199"/>
      <c r="DG64" s="199"/>
      <c r="DH64" s="199"/>
      <c r="DI64" s="199"/>
      <c r="DJ64" s="199"/>
      <c r="DK64" s="199"/>
      <c r="DL64" s="199"/>
      <c r="DM64" s="199"/>
      <c r="DN64" s="199"/>
    </row>
    <row r="65" spans="1:118" x14ac:dyDescent="0.2">
      <c r="A65" s="33" t="s">
        <v>138</v>
      </c>
      <c r="B65" s="33" t="s">
        <v>150</v>
      </c>
      <c r="C65" s="33">
        <v>22</v>
      </c>
      <c r="D65" s="33" t="s">
        <v>130</v>
      </c>
      <c r="E65" s="200">
        <v>0</v>
      </c>
      <c r="F65" s="199">
        <v>0</v>
      </c>
      <c r="G65" s="200">
        <v>0</v>
      </c>
      <c r="H65" s="199">
        <v>0</v>
      </c>
      <c r="I65" s="200">
        <v>0</v>
      </c>
      <c r="J65" s="199">
        <v>0</v>
      </c>
      <c r="K65" s="199">
        <v>0</v>
      </c>
      <c r="L65" s="199">
        <v>0</v>
      </c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9"/>
      <c r="AS65" s="199"/>
      <c r="AT65" s="199"/>
      <c r="AU65" s="199"/>
      <c r="AV65" s="199"/>
      <c r="AW65" s="199"/>
      <c r="AX65" s="199"/>
      <c r="AY65" s="199"/>
      <c r="AZ65" s="199"/>
      <c r="BA65" s="199"/>
      <c r="BB65" s="199"/>
      <c r="BC65" s="199"/>
      <c r="BD65" s="199"/>
      <c r="BE65" s="199"/>
      <c r="BF65" s="199"/>
      <c r="BG65" s="199"/>
      <c r="BH65" s="199"/>
      <c r="BI65" s="199"/>
      <c r="BJ65" s="199"/>
      <c r="BK65" s="199"/>
      <c r="BL65" s="199"/>
      <c r="BM65" s="199"/>
      <c r="BN65" s="199"/>
      <c r="BO65" s="199"/>
      <c r="BP65" s="199"/>
      <c r="BQ65" s="199"/>
      <c r="BR65" s="199"/>
      <c r="BS65" s="199"/>
      <c r="BT65" s="199"/>
      <c r="BU65" s="199"/>
      <c r="BV65" s="199"/>
      <c r="BW65" s="199"/>
      <c r="BX65" s="199"/>
      <c r="BY65" s="199"/>
      <c r="BZ65" s="199"/>
      <c r="CA65" s="199"/>
      <c r="CB65" s="199"/>
      <c r="CC65" s="199"/>
      <c r="CD65" s="199"/>
      <c r="CE65" s="199"/>
      <c r="CF65" s="199"/>
      <c r="CG65" s="199"/>
      <c r="CH65" s="199"/>
      <c r="CI65" s="199"/>
      <c r="CJ65" s="199"/>
      <c r="CK65" s="199"/>
      <c r="CL65" s="199"/>
      <c r="CM65" s="199"/>
      <c r="CN65" s="199"/>
      <c r="CO65" s="199"/>
      <c r="CP65" s="199"/>
      <c r="CQ65" s="199"/>
      <c r="CR65" s="199"/>
      <c r="CS65" s="199"/>
      <c r="CT65" s="199"/>
      <c r="CU65" s="199"/>
      <c r="CV65" s="199"/>
      <c r="CW65" s="199"/>
      <c r="CX65" s="199"/>
      <c r="CY65" s="199"/>
      <c r="CZ65" s="199"/>
      <c r="DA65" s="199"/>
      <c r="DB65" s="199"/>
      <c r="DC65" s="199"/>
      <c r="DD65" s="199"/>
      <c r="DE65" s="199"/>
      <c r="DF65" s="199"/>
      <c r="DG65" s="199"/>
      <c r="DH65" s="199"/>
      <c r="DI65" s="199"/>
      <c r="DJ65" s="199"/>
      <c r="DK65" s="199"/>
      <c r="DL65" s="199"/>
      <c r="DM65" s="199"/>
      <c r="DN65" s="199"/>
    </row>
    <row r="66" spans="1:118" x14ac:dyDescent="0.2">
      <c r="A66" s="33" t="s">
        <v>138</v>
      </c>
      <c r="B66" s="33" t="s">
        <v>150</v>
      </c>
      <c r="C66" s="33">
        <v>23</v>
      </c>
      <c r="D66" s="33" t="s">
        <v>131</v>
      </c>
      <c r="E66" s="200">
        <v>0</v>
      </c>
      <c r="F66" s="199">
        <v>0</v>
      </c>
      <c r="G66" s="200">
        <v>0</v>
      </c>
      <c r="H66" s="199">
        <v>0</v>
      </c>
      <c r="I66" s="200">
        <v>0</v>
      </c>
      <c r="J66" s="199">
        <v>0</v>
      </c>
      <c r="K66" s="199">
        <v>0</v>
      </c>
      <c r="L66" s="199">
        <v>0</v>
      </c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9"/>
      <c r="AS66" s="199"/>
      <c r="AT66" s="199"/>
      <c r="AU66" s="199"/>
      <c r="AV66" s="199"/>
      <c r="AW66" s="199"/>
      <c r="AX66" s="199"/>
      <c r="AY66" s="199"/>
      <c r="AZ66" s="199"/>
      <c r="BA66" s="199"/>
      <c r="BB66" s="199"/>
      <c r="BC66" s="199"/>
      <c r="BD66" s="199"/>
      <c r="BE66" s="199"/>
      <c r="BF66" s="199"/>
      <c r="BG66" s="199"/>
      <c r="BH66" s="199"/>
      <c r="BI66" s="199"/>
      <c r="BJ66" s="199"/>
      <c r="BK66" s="199"/>
      <c r="BL66" s="199"/>
      <c r="BM66" s="199"/>
      <c r="BN66" s="199"/>
      <c r="BO66" s="199"/>
      <c r="BP66" s="199"/>
      <c r="BQ66" s="199"/>
      <c r="BR66" s="199"/>
      <c r="BS66" s="199"/>
      <c r="BT66" s="199"/>
      <c r="BU66" s="199"/>
      <c r="BV66" s="199"/>
      <c r="BW66" s="199"/>
      <c r="BX66" s="199"/>
      <c r="BY66" s="199"/>
      <c r="BZ66" s="199"/>
      <c r="CA66" s="199"/>
      <c r="CB66" s="199"/>
      <c r="CC66" s="199"/>
      <c r="CD66" s="199"/>
      <c r="CE66" s="199"/>
      <c r="CF66" s="199"/>
      <c r="CG66" s="199"/>
      <c r="CH66" s="199"/>
      <c r="CI66" s="199"/>
      <c r="CJ66" s="199"/>
      <c r="CK66" s="199"/>
      <c r="CL66" s="199"/>
      <c r="CM66" s="199"/>
      <c r="CN66" s="199"/>
      <c r="CO66" s="199"/>
      <c r="CP66" s="199"/>
      <c r="CQ66" s="199"/>
      <c r="CR66" s="199"/>
      <c r="CS66" s="199"/>
      <c r="CT66" s="199"/>
      <c r="CU66" s="199"/>
      <c r="CV66" s="199"/>
      <c r="CW66" s="199"/>
      <c r="CX66" s="199"/>
      <c r="CY66" s="199"/>
      <c r="CZ66" s="199"/>
      <c r="DA66" s="199"/>
      <c r="DB66" s="199"/>
      <c r="DC66" s="199"/>
      <c r="DD66" s="199"/>
      <c r="DE66" s="199"/>
      <c r="DF66" s="199"/>
      <c r="DG66" s="199"/>
      <c r="DH66" s="199"/>
      <c r="DI66" s="199"/>
      <c r="DJ66" s="199"/>
      <c r="DK66" s="199"/>
      <c r="DL66" s="199"/>
      <c r="DM66" s="199"/>
      <c r="DN66" s="199"/>
    </row>
    <row r="67" spans="1:118" x14ac:dyDescent="0.2">
      <c r="A67" s="33" t="s">
        <v>138</v>
      </c>
      <c r="B67" s="33" t="s">
        <v>150</v>
      </c>
      <c r="C67" s="33">
        <v>24</v>
      </c>
      <c r="D67" s="33" t="s">
        <v>55</v>
      </c>
      <c r="E67" s="200">
        <v>0</v>
      </c>
      <c r="F67" s="199">
        <v>0</v>
      </c>
      <c r="G67" s="200">
        <v>0</v>
      </c>
      <c r="H67" s="199">
        <v>0</v>
      </c>
      <c r="I67" s="200">
        <v>0</v>
      </c>
      <c r="J67" s="199">
        <v>0</v>
      </c>
      <c r="K67" s="199">
        <v>0</v>
      </c>
      <c r="L67" s="199">
        <v>0</v>
      </c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9"/>
      <c r="AS67" s="199"/>
      <c r="AT67" s="199"/>
      <c r="AU67" s="199"/>
      <c r="AV67" s="199"/>
      <c r="AW67" s="199"/>
      <c r="AX67" s="199"/>
      <c r="AY67" s="199"/>
      <c r="AZ67" s="199"/>
      <c r="BA67" s="199"/>
      <c r="BB67" s="199"/>
      <c r="BC67" s="199"/>
      <c r="BD67" s="199"/>
      <c r="BE67" s="199"/>
      <c r="BF67" s="199"/>
      <c r="BG67" s="199"/>
      <c r="BH67" s="199"/>
      <c r="BI67" s="199"/>
      <c r="BJ67" s="199"/>
      <c r="BK67" s="199"/>
      <c r="BL67" s="199"/>
      <c r="BM67" s="199"/>
      <c r="BN67" s="199"/>
      <c r="BO67" s="199"/>
      <c r="BP67" s="199"/>
      <c r="BQ67" s="199"/>
      <c r="BR67" s="199"/>
      <c r="BS67" s="199"/>
      <c r="BT67" s="199"/>
      <c r="BU67" s="199"/>
      <c r="BV67" s="199"/>
      <c r="BW67" s="199"/>
      <c r="BX67" s="199"/>
      <c r="BY67" s="199"/>
      <c r="BZ67" s="199"/>
      <c r="CA67" s="199"/>
      <c r="CB67" s="199"/>
      <c r="CC67" s="199"/>
      <c r="CD67" s="199"/>
      <c r="CE67" s="199"/>
      <c r="CF67" s="199"/>
      <c r="CG67" s="199"/>
      <c r="CH67" s="199"/>
      <c r="CI67" s="199"/>
      <c r="CJ67" s="199"/>
      <c r="CK67" s="199"/>
      <c r="CL67" s="199"/>
      <c r="CM67" s="199"/>
      <c r="CN67" s="199"/>
      <c r="CO67" s="199"/>
      <c r="CP67" s="199"/>
      <c r="CQ67" s="199"/>
      <c r="CR67" s="199"/>
      <c r="CS67" s="199"/>
      <c r="CT67" s="199"/>
      <c r="CU67" s="199"/>
      <c r="CV67" s="199"/>
      <c r="CW67" s="199"/>
      <c r="CX67" s="199"/>
      <c r="CY67" s="199"/>
      <c r="CZ67" s="199"/>
      <c r="DA67" s="199"/>
      <c r="DB67" s="199"/>
      <c r="DC67" s="199"/>
      <c r="DD67" s="199"/>
      <c r="DE67" s="199"/>
      <c r="DF67" s="199"/>
      <c r="DG67" s="199"/>
      <c r="DH67" s="199"/>
      <c r="DI67" s="199"/>
      <c r="DJ67" s="199"/>
      <c r="DK67" s="199"/>
      <c r="DL67" s="199"/>
      <c r="DM67" s="199"/>
      <c r="DN67" s="199"/>
    </row>
    <row r="68" spans="1:118" x14ac:dyDescent="0.2">
      <c r="A68" s="33" t="s">
        <v>138</v>
      </c>
      <c r="B68" s="33" t="s">
        <v>150</v>
      </c>
      <c r="C68" s="33">
        <v>25</v>
      </c>
      <c r="D68" s="33" t="s">
        <v>56</v>
      </c>
      <c r="E68" s="200">
        <v>0</v>
      </c>
      <c r="F68" s="199">
        <v>0</v>
      </c>
      <c r="G68" s="200">
        <v>0</v>
      </c>
      <c r="H68" s="199">
        <v>0</v>
      </c>
      <c r="I68" s="200">
        <v>0</v>
      </c>
      <c r="J68" s="199">
        <v>0</v>
      </c>
      <c r="K68" s="199">
        <v>0</v>
      </c>
      <c r="L68" s="199">
        <v>0</v>
      </c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9"/>
      <c r="AS68" s="199"/>
      <c r="AT68" s="199"/>
      <c r="AU68" s="199"/>
      <c r="AV68" s="199"/>
      <c r="AW68" s="199"/>
      <c r="AX68" s="199"/>
      <c r="AY68" s="199"/>
      <c r="AZ68" s="199"/>
      <c r="BA68" s="199"/>
      <c r="BB68" s="199"/>
      <c r="BC68" s="199"/>
      <c r="BD68" s="199"/>
      <c r="BE68" s="199"/>
      <c r="BF68" s="199"/>
      <c r="BG68" s="199"/>
      <c r="BH68" s="199"/>
      <c r="BI68" s="199"/>
      <c r="BJ68" s="199"/>
      <c r="BK68" s="199"/>
      <c r="BL68" s="199"/>
      <c r="BM68" s="199"/>
      <c r="BN68" s="199"/>
      <c r="BO68" s="199"/>
      <c r="BP68" s="199"/>
      <c r="BQ68" s="199"/>
      <c r="BR68" s="199"/>
      <c r="BS68" s="199"/>
      <c r="BT68" s="199"/>
      <c r="BU68" s="199"/>
      <c r="BV68" s="199"/>
      <c r="BW68" s="199"/>
      <c r="BX68" s="199"/>
      <c r="BY68" s="199"/>
      <c r="BZ68" s="199"/>
      <c r="CA68" s="199"/>
      <c r="CB68" s="199"/>
      <c r="CC68" s="199"/>
      <c r="CD68" s="199"/>
      <c r="CE68" s="199"/>
      <c r="CF68" s="199"/>
      <c r="CG68" s="199"/>
      <c r="CH68" s="199"/>
      <c r="CI68" s="199"/>
      <c r="CJ68" s="199"/>
      <c r="CK68" s="199"/>
      <c r="CL68" s="199"/>
      <c r="CM68" s="199"/>
      <c r="CN68" s="199"/>
      <c r="CO68" s="199"/>
      <c r="CP68" s="199"/>
      <c r="CQ68" s="199"/>
      <c r="CR68" s="199"/>
      <c r="CS68" s="199"/>
      <c r="CT68" s="199"/>
      <c r="CU68" s="199"/>
      <c r="CV68" s="199"/>
      <c r="CW68" s="199"/>
      <c r="CX68" s="199"/>
      <c r="CY68" s="199"/>
      <c r="CZ68" s="199"/>
      <c r="DA68" s="199"/>
      <c r="DB68" s="199"/>
      <c r="DC68" s="199"/>
      <c r="DD68" s="199"/>
      <c r="DE68" s="199"/>
      <c r="DF68" s="199"/>
      <c r="DG68" s="199"/>
      <c r="DH68" s="199"/>
      <c r="DI68" s="199"/>
      <c r="DJ68" s="199"/>
      <c r="DK68" s="199"/>
      <c r="DL68" s="199"/>
      <c r="DM68" s="199"/>
      <c r="DN68" s="199"/>
    </row>
    <row r="69" spans="1:118" x14ac:dyDescent="0.2">
      <c r="A69" s="33" t="s">
        <v>138</v>
      </c>
      <c r="B69" s="33" t="s">
        <v>150</v>
      </c>
      <c r="C69" s="33">
        <v>26</v>
      </c>
      <c r="D69" s="33" t="s">
        <v>132</v>
      </c>
      <c r="E69" s="200">
        <v>0</v>
      </c>
      <c r="F69" s="199">
        <v>0</v>
      </c>
      <c r="G69" s="200">
        <v>0</v>
      </c>
      <c r="H69" s="199">
        <v>0</v>
      </c>
      <c r="I69" s="200">
        <v>0</v>
      </c>
      <c r="J69" s="199">
        <v>0</v>
      </c>
      <c r="K69" s="199">
        <v>0</v>
      </c>
      <c r="L69" s="199">
        <v>0</v>
      </c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9"/>
      <c r="AS69" s="199"/>
      <c r="AT69" s="199"/>
      <c r="AU69" s="199"/>
      <c r="AV69" s="199"/>
      <c r="AW69" s="199"/>
      <c r="AX69" s="199"/>
      <c r="AY69" s="199"/>
      <c r="AZ69" s="199"/>
      <c r="BA69" s="199"/>
      <c r="BB69" s="199"/>
      <c r="BC69" s="199"/>
      <c r="BD69" s="199"/>
      <c r="BE69" s="199"/>
      <c r="BF69" s="199"/>
      <c r="BG69" s="199"/>
      <c r="BH69" s="199"/>
      <c r="BI69" s="199"/>
      <c r="BJ69" s="199"/>
      <c r="BK69" s="199"/>
      <c r="BL69" s="199"/>
      <c r="BM69" s="199"/>
      <c r="BN69" s="199"/>
      <c r="BO69" s="199"/>
      <c r="BP69" s="199"/>
      <c r="BQ69" s="199"/>
      <c r="BR69" s="199"/>
      <c r="BS69" s="199"/>
      <c r="BT69" s="199"/>
      <c r="BU69" s="199"/>
      <c r="BV69" s="199"/>
      <c r="BW69" s="199"/>
      <c r="BX69" s="199"/>
      <c r="BY69" s="199"/>
      <c r="BZ69" s="199"/>
      <c r="CA69" s="199"/>
      <c r="CB69" s="199"/>
      <c r="CC69" s="199"/>
      <c r="CD69" s="199"/>
      <c r="CE69" s="199"/>
      <c r="CF69" s="199"/>
      <c r="CG69" s="199"/>
      <c r="CH69" s="199"/>
      <c r="CI69" s="199"/>
      <c r="CJ69" s="199"/>
      <c r="CK69" s="199"/>
      <c r="CL69" s="199"/>
      <c r="CM69" s="199"/>
      <c r="CN69" s="199"/>
      <c r="CO69" s="199"/>
      <c r="CP69" s="199"/>
      <c r="CQ69" s="199"/>
      <c r="CR69" s="199"/>
      <c r="CS69" s="199"/>
      <c r="CT69" s="199"/>
      <c r="CU69" s="199"/>
      <c r="CV69" s="199"/>
      <c r="CW69" s="199"/>
      <c r="CX69" s="199"/>
      <c r="CY69" s="199"/>
      <c r="CZ69" s="199"/>
      <c r="DA69" s="199"/>
      <c r="DB69" s="199"/>
      <c r="DC69" s="199"/>
      <c r="DD69" s="199"/>
      <c r="DE69" s="199"/>
      <c r="DF69" s="199"/>
      <c r="DG69" s="199"/>
      <c r="DH69" s="199"/>
      <c r="DI69" s="199"/>
      <c r="DJ69" s="199"/>
      <c r="DK69" s="199"/>
      <c r="DL69" s="199"/>
      <c r="DM69" s="199"/>
      <c r="DN69" s="199"/>
    </row>
    <row r="70" spans="1:118" x14ac:dyDescent="0.2">
      <c r="A70" s="33" t="s">
        <v>138</v>
      </c>
      <c r="B70" s="33" t="s">
        <v>150</v>
      </c>
      <c r="C70" s="33">
        <v>27</v>
      </c>
      <c r="D70" s="33" t="s">
        <v>133</v>
      </c>
      <c r="E70" s="200">
        <v>0</v>
      </c>
      <c r="F70" s="199">
        <v>0</v>
      </c>
      <c r="G70" s="200">
        <v>0</v>
      </c>
      <c r="H70" s="199">
        <v>0</v>
      </c>
      <c r="I70" s="200">
        <v>0</v>
      </c>
      <c r="J70" s="199">
        <v>0</v>
      </c>
      <c r="K70" s="199">
        <v>0</v>
      </c>
      <c r="L70" s="199">
        <v>0</v>
      </c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  <c r="AS70" s="199"/>
      <c r="AT70" s="199"/>
      <c r="AU70" s="199"/>
      <c r="AV70" s="199"/>
      <c r="AW70" s="199"/>
      <c r="AX70" s="199"/>
      <c r="AY70" s="199"/>
      <c r="AZ70" s="199"/>
      <c r="BA70" s="199"/>
      <c r="BB70" s="199"/>
      <c r="BC70" s="199"/>
      <c r="BD70" s="199"/>
      <c r="BE70" s="199"/>
      <c r="BF70" s="199"/>
      <c r="BG70" s="199"/>
      <c r="BH70" s="199"/>
      <c r="BI70" s="199"/>
      <c r="BJ70" s="199"/>
      <c r="BK70" s="199"/>
      <c r="BL70" s="199"/>
      <c r="BM70" s="199"/>
      <c r="BN70" s="199"/>
      <c r="BO70" s="199"/>
      <c r="BP70" s="199"/>
      <c r="BQ70" s="199"/>
      <c r="BR70" s="199"/>
      <c r="BS70" s="199"/>
      <c r="BT70" s="199"/>
      <c r="BU70" s="199"/>
      <c r="BV70" s="199"/>
      <c r="BW70" s="199"/>
      <c r="BX70" s="199"/>
      <c r="BY70" s="199"/>
      <c r="BZ70" s="199"/>
      <c r="CA70" s="199"/>
      <c r="CB70" s="199"/>
      <c r="CC70" s="199"/>
      <c r="CD70" s="199"/>
      <c r="CE70" s="199"/>
      <c r="CF70" s="199"/>
      <c r="CG70" s="199"/>
      <c r="CH70" s="199"/>
      <c r="CI70" s="199"/>
      <c r="CJ70" s="199"/>
      <c r="CK70" s="199"/>
      <c r="CL70" s="199"/>
      <c r="CM70" s="199"/>
      <c r="CN70" s="199"/>
      <c r="CO70" s="199"/>
      <c r="CP70" s="199"/>
      <c r="CQ70" s="199"/>
      <c r="CR70" s="199"/>
      <c r="CS70" s="199"/>
      <c r="CT70" s="199"/>
      <c r="CU70" s="199"/>
      <c r="CV70" s="199"/>
      <c r="CW70" s="199"/>
      <c r="CX70" s="199"/>
      <c r="CY70" s="199"/>
      <c r="CZ70" s="199"/>
      <c r="DA70" s="199"/>
      <c r="DB70" s="199"/>
      <c r="DC70" s="199"/>
      <c r="DD70" s="199"/>
      <c r="DE70" s="199"/>
      <c r="DF70" s="199"/>
      <c r="DG70" s="199"/>
      <c r="DH70" s="199"/>
      <c r="DI70" s="199"/>
      <c r="DJ70" s="199"/>
      <c r="DK70" s="199"/>
      <c r="DL70" s="199"/>
      <c r="DM70" s="199"/>
      <c r="DN70" s="199"/>
    </row>
    <row r="71" spans="1:118" x14ac:dyDescent="0.2">
      <c r="A71" s="33" t="s">
        <v>138</v>
      </c>
      <c r="B71" s="33" t="s">
        <v>150</v>
      </c>
      <c r="C71" s="33">
        <v>28</v>
      </c>
      <c r="D71" s="33" t="s">
        <v>134</v>
      </c>
      <c r="E71" s="200">
        <v>0</v>
      </c>
      <c r="F71" s="199">
        <v>0</v>
      </c>
      <c r="G71" s="200">
        <v>0</v>
      </c>
      <c r="H71" s="199">
        <v>0</v>
      </c>
      <c r="I71" s="200">
        <v>0</v>
      </c>
      <c r="J71" s="199">
        <v>0</v>
      </c>
      <c r="K71" s="199">
        <v>0</v>
      </c>
      <c r="L71" s="199">
        <v>0</v>
      </c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199"/>
      <c r="AX71" s="199"/>
      <c r="AY71" s="199"/>
      <c r="AZ71" s="199"/>
      <c r="BA71" s="199"/>
      <c r="BB71" s="199"/>
      <c r="BC71" s="199"/>
      <c r="BD71" s="199"/>
      <c r="BE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  <c r="CL71" s="199"/>
      <c r="CM71" s="199"/>
      <c r="CN71" s="199"/>
      <c r="CO71" s="199"/>
      <c r="CP71" s="199"/>
      <c r="CQ71" s="199"/>
      <c r="CR71" s="199"/>
      <c r="CS71" s="199"/>
      <c r="CT71" s="199"/>
      <c r="CU71" s="199"/>
      <c r="CV71" s="199"/>
      <c r="CW71" s="199"/>
      <c r="CX71" s="199"/>
      <c r="CY71" s="199"/>
      <c r="CZ71" s="199"/>
      <c r="DA71" s="199"/>
      <c r="DB71" s="199"/>
      <c r="DC71" s="199"/>
      <c r="DD71" s="199"/>
      <c r="DE71" s="199"/>
      <c r="DF71" s="199"/>
      <c r="DG71" s="199"/>
      <c r="DH71" s="199"/>
      <c r="DI71" s="199"/>
      <c r="DJ71" s="199"/>
      <c r="DK71" s="199"/>
      <c r="DL71" s="199"/>
      <c r="DM71" s="199"/>
      <c r="DN71" s="199"/>
    </row>
    <row r="72" spans="1:118" x14ac:dyDescent="0.2">
      <c r="A72" s="33" t="s">
        <v>138</v>
      </c>
      <c r="B72" s="33" t="s">
        <v>150</v>
      </c>
      <c r="C72" s="33">
        <v>29</v>
      </c>
      <c r="D72" s="33" t="s">
        <v>135</v>
      </c>
      <c r="E72" s="200">
        <v>0</v>
      </c>
      <c r="F72" s="199">
        <v>0</v>
      </c>
      <c r="G72" s="200">
        <v>0</v>
      </c>
      <c r="H72" s="199">
        <v>0</v>
      </c>
      <c r="I72" s="200">
        <v>0</v>
      </c>
      <c r="J72" s="199">
        <v>0</v>
      </c>
      <c r="K72" s="199">
        <v>0</v>
      </c>
      <c r="L72" s="199">
        <v>0</v>
      </c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199"/>
      <c r="AX72" s="199"/>
      <c r="AY72" s="199"/>
      <c r="AZ72" s="199"/>
      <c r="BA72" s="199"/>
      <c r="BB72" s="199"/>
      <c r="BC72" s="199"/>
      <c r="BD72" s="199"/>
      <c r="BE72" s="199"/>
      <c r="BF72" s="199"/>
      <c r="BG72" s="199"/>
      <c r="BH72" s="199"/>
      <c r="BI72" s="199"/>
      <c r="BJ72" s="199"/>
      <c r="BK72" s="199"/>
      <c r="BL72" s="199"/>
      <c r="BM72" s="199"/>
      <c r="BN72" s="199"/>
      <c r="BO72" s="199"/>
      <c r="BP72" s="199"/>
      <c r="BQ72" s="199"/>
      <c r="BR72" s="199"/>
      <c r="BS72" s="199"/>
      <c r="BT72" s="199"/>
      <c r="BU72" s="199"/>
      <c r="BV72" s="199"/>
      <c r="BW72" s="199"/>
      <c r="BX72" s="199"/>
      <c r="BY72" s="199"/>
      <c r="BZ72" s="199"/>
      <c r="CA72" s="199"/>
      <c r="CB72" s="199"/>
      <c r="CC72" s="199"/>
      <c r="CD72" s="199"/>
      <c r="CE72" s="199"/>
      <c r="CF72" s="199"/>
      <c r="CG72" s="199"/>
      <c r="CH72" s="199"/>
      <c r="CI72" s="199"/>
      <c r="CJ72" s="199"/>
      <c r="CK72" s="199"/>
      <c r="CL72" s="199"/>
      <c r="CM72" s="199"/>
      <c r="CN72" s="199"/>
      <c r="CO72" s="199"/>
      <c r="CP72" s="199"/>
      <c r="CQ72" s="199"/>
      <c r="CR72" s="199"/>
      <c r="CS72" s="199"/>
      <c r="CT72" s="199"/>
      <c r="CU72" s="199"/>
      <c r="CV72" s="199"/>
      <c r="CW72" s="199"/>
      <c r="CX72" s="199"/>
      <c r="CY72" s="199"/>
      <c r="CZ72" s="199"/>
      <c r="DA72" s="199"/>
      <c r="DB72" s="199"/>
      <c r="DC72" s="199"/>
      <c r="DD72" s="199"/>
      <c r="DE72" s="199"/>
      <c r="DF72" s="199"/>
      <c r="DG72" s="199"/>
      <c r="DH72" s="199"/>
      <c r="DI72" s="199"/>
      <c r="DJ72" s="199"/>
      <c r="DK72" s="199"/>
      <c r="DL72" s="199"/>
      <c r="DM72" s="199"/>
      <c r="DN72" s="199"/>
    </row>
    <row r="73" spans="1:118" x14ac:dyDescent="0.2">
      <c r="A73" s="33" t="s">
        <v>138</v>
      </c>
      <c r="B73" s="33" t="s">
        <v>150</v>
      </c>
      <c r="C73" s="33">
        <v>30</v>
      </c>
      <c r="D73" s="33" t="s">
        <v>136</v>
      </c>
      <c r="E73" s="200">
        <v>0</v>
      </c>
      <c r="F73" s="199">
        <v>0</v>
      </c>
      <c r="G73" s="200">
        <v>0</v>
      </c>
      <c r="H73" s="199">
        <v>0</v>
      </c>
      <c r="I73" s="200">
        <v>0</v>
      </c>
      <c r="J73" s="199">
        <v>0</v>
      </c>
      <c r="K73" s="199">
        <v>0</v>
      </c>
      <c r="L73" s="199">
        <v>0</v>
      </c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199"/>
      <c r="AX73" s="199"/>
      <c r="AY73" s="199"/>
      <c r="AZ73" s="199"/>
      <c r="BA73" s="199"/>
      <c r="BB73" s="199"/>
      <c r="BC73" s="199"/>
      <c r="BD73" s="199"/>
      <c r="BE73" s="199"/>
      <c r="BF73" s="199"/>
      <c r="BG73" s="199"/>
      <c r="BH73" s="199"/>
      <c r="BI73" s="199"/>
      <c r="BJ73" s="199"/>
      <c r="BK73" s="199"/>
      <c r="BL73" s="199"/>
      <c r="BM73" s="199"/>
      <c r="BN73" s="199"/>
      <c r="BO73" s="199"/>
      <c r="BP73" s="199"/>
      <c r="BQ73" s="199"/>
      <c r="BR73" s="199"/>
      <c r="BS73" s="199"/>
      <c r="BT73" s="199"/>
      <c r="BU73" s="199"/>
      <c r="BV73" s="199"/>
      <c r="BW73" s="199"/>
      <c r="BX73" s="199"/>
      <c r="BY73" s="199"/>
      <c r="BZ73" s="199"/>
      <c r="CA73" s="199"/>
      <c r="CB73" s="199"/>
      <c r="CC73" s="199"/>
      <c r="CD73" s="199"/>
      <c r="CE73" s="199"/>
      <c r="CF73" s="199"/>
      <c r="CG73" s="199"/>
      <c r="CH73" s="199"/>
      <c r="CI73" s="199"/>
      <c r="CJ73" s="199"/>
      <c r="CK73" s="199"/>
      <c r="CL73" s="199"/>
      <c r="CM73" s="199"/>
      <c r="CN73" s="199"/>
      <c r="CO73" s="199"/>
      <c r="CP73" s="199"/>
      <c r="CQ73" s="199"/>
      <c r="CR73" s="199"/>
      <c r="CS73" s="199"/>
      <c r="CT73" s="199"/>
      <c r="CU73" s="199"/>
      <c r="CV73" s="199"/>
      <c r="CW73" s="199"/>
      <c r="CX73" s="199"/>
      <c r="CY73" s="199"/>
      <c r="CZ73" s="199"/>
      <c r="DA73" s="199"/>
      <c r="DB73" s="199"/>
      <c r="DC73" s="199"/>
      <c r="DD73" s="199"/>
      <c r="DE73" s="199"/>
      <c r="DF73" s="199"/>
      <c r="DG73" s="199"/>
      <c r="DH73" s="199"/>
      <c r="DI73" s="199"/>
      <c r="DJ73" s="199"/>
      <c r="DK73" s="199"/>
      <c r="DL73" s="199"/>
      <c r="DM73" s="199"/>
      <c r="DN73" s="199"/>
    </row>
    <row r="74" spans="1:118" x14ac:dyDescent="0.2">
      <c r="A74" s="33" t="s">
        <v>138</v>
      </c>
      <c r="B74" s="33" t="s">
        <v>150</v>
      </c>
      <c r="C74" s="33">
        <v>31</v>
      </c>
      <c r="D74" s="33" t="s">
        <v>137</v>
      </c>
      <c r="E74" s="200">
        <v>0</v>
      </c>
      <c r="F74" s="199">
        <v>0</v>
      </c>
      <c r="G74" s="200">
        <v>0</v>
      </c>
      <c r="H74" s="199">
        <v>0</v>
      </c>
      <c r="I74" s="200">
        <v>0</v>
      </c>
      <c r="J74" s="199">
        <v>0</v>
      </c>
      <c r="K74" s="199">
        <v>0</v>
      </c>
      <c r="L74" s="199">
        <v>0</v>
      </c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9"/>
      <c r="AS74" s="199"/>
      <c r="AT74" s="199"/>
      <c r="AU74" s="199"/>
      <c r="AV74" s="199"/>
      <c r="AW74" s="199"/>
      <c r="AX74" s="199"/>
      <c r="AY74" s="199"/>
      <c r="AZ74" s="199"/>
      <c r="BA74" s="199"/>
      <c r="BB74" s="199"/>
      <c r="BC74" s="199"/>
      <c r="BD74" s="199"/>
      <c r="BE74" s="199"/>
      <c r="BF74" s="199"/>
      <c r="BG74" s="199"/>
      <c r="BH74" s="199"/>
      <c r="BI74" s="199"/>
      <c r="BJ74" s="199"/>
      <c r="BK74" s="199"/>
      <c r="BL74" s="199"/>
      <c r="BM74" s="199"/>
      <c r="BN74" s="199"/>
      <c r="BO74" s="199"/>
      <c r="BP74" s="199"/>
      <c r="BQ74" s="199"/>
      <c r="BR74" s="199"/>
      <c r="BS74" s="199"/>
      <c r="BT74" s="199"/>
      <c r="BU74" s="199"/>
      <c r="BV74" s="199"/>
      <c r="BW74" s="199"/>
      <c r="BX74" s="199"/>
      <c r="BY74" s="199"/>
      <c r="BZ74" s="199"/>
      <c r="CA74" s="199"/>
      <c r="CB74" s="199"/>
      <c r="CC74" s="199"/>
      <c r="CD74" s="199"/>
      <c r="CE74" s="199"/>
      <c r="CF74" s="199"/>
      <c r="CG74" s="199"/>
      <c r="CH74" s="199"/>
      <c r="CI74" s="199"/>
      <c r="CJ74" s="199"/>
      <c r="CK74" s="199"/>
      <c r="CL74" s="199"/>
      <c r="CM74" s="199"/>
      <c r="CN74" s="199"/>
      <c r="CO74" s="199"/>
      <c r="CP74" s="199"/>
      <c r="CQ74" s="199"/>
      <c r="CR74" s="199"/>
      <c r="CS74" s="199"/>
      <c r="CT74" s="199"/>
      <c r="CU74" s="199"/>
      <c r="CV74" s="199"/>
      <c r="CW74" s="199"/>
      <c r="CX74" s="199"/>
      <c r="CY74" s="199"/>
      <c r="CZ74" s="199"/>
      <c r="DA74" s="199"/>
      <c r="DB74" s="199"/>
      <c r="DC74" s="199"/>
      <c r="DD74" s="199"/>
      <c r="DE74" s="199"/>
      <c r="DF74" s="199"/>
      <c r="DG74" s="199"/>
      <c r="DH74" s="199"/>
      <c r="DI74" s="199"/>
      <c r="DJ74" s="199"/>
      <c r="DK74" s="199"/>
      <c r="DL74" s="199"/>
      <c r="DM74" s="199"/>
      <c r="DN74" s="199"/>
    </row>
    <row r="75" spans="1:118" x14ac:dyDescent="0.2">
      <c r="A75" s="33" t="s">
        <v>138</v>
      </c>
      <c r="B75" s="33" t="s">
        <v>150</v>
      </c>
      <c r="C75" s="33">
        <v>32</v>
      </c>
      <c r="D75" s="33" t="s">
        <v>70</v>
      </c>
      <c r="E75" s="200">
        <v>0</v>
      </c>
      <c r="F75" s="199">
        <v>0</v>
      </c>
      <c r="G75" s="200">
        <v>0</v>
      </c>
      <c r="H75" s="199">
        <v>0</v>
      </c>
      <c r="I75" s="200">
        <v>0</v>
      </c>
      <c r="J75" s="199">
        <v>0</v>
      </c>
      <c r="K75" s="199">
        <v>0</v>
      </c>
      <c r="L75" s="199">
        <v>0</v>
      </c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  <c r="AS75" s="199"/>
      <c r="AT75" s="199"/>
      <c r="AU75" s="199"/>
      <c r="AV75" s="199"/>
      <c r="AW75" s="199"/>
      <c r="AX75" s="199"/>
      <c r="AY75" s="199"/>
      <c r="AZ75" s="199"/>
      <c r="BA75" s="199"/>
      <c r="BB75" s="199"/>
      <c r="BC75" s="199"/>
      <c r="BD75" s="199"/>
      <c r="BE75" s="199"/>
      <c r="BF75" s="199"/>
      <c r="BG75" s="199"/>
      <c r="BH75" s="199"/>
      <c r="BI75" s="199"/>
      <c r="BJ75" s="199"/>
      <c r="BK75" s="199"/>
      <c r="BL75" s="199"/>
      <c r="BM75" s="199"/>
      <c r="BN75" s="199"/>
      <c r="BO75" s="199"/>
      <c r="BP75" s="199"/>
      <c r="BQ75" s="199"/>
      <c r="BR75" s="199"/>
      <c r="BS75" s="199"/>
      <c r="BT75" s="199"/>
      <c r="BU75" s="199"/>
      <c r="BV75" s="199"/>
      <c r="BW75" s="199"/>
      <c r="BX75" s="199"/>
      <c r="BY75" s="199"/>
      <c r="BZ75" s="199"/>
      <c r="CA75" s="199"/>
      <c r="CB75" s="199"/>
      <c r="CC75" s="199"/>
      <c r="CD75" s="199"/>
      <c r="CE75" s="199"/>
      <c r="CF75" s="199"/>
      <c r="CG75" s="199"/>
      <c r="CH75" s="199"/>
      <c r="CI75" s="199"/>
      <c r="CJ75" s="199"/>
      <c r="CK75" s="199"/>
      <c r="CL75" s="199"/>
      <c r="CM75" s="199"/>
      <c r="CN75" s="199"/>
      <c r="CO75" s="199"/>
      <c r="CP75" s="199"/>
      <c r="CQ75" s="199"/>
      <c r="CR75" s="199"/>
      <c r="CS75" s="199"/>
      <c r="CT75" s="199"/>
      <c r="CU75" s="199"/>
      <c r="CV75" s="199"/>
      <c r="CW75" s="199"/>
      <c r="CX75" s="199"/>
      <c r="CY75" s="199"/>
      <c r="CZ75" s="199"/>
      <c r="DA75" s="199"/>
      <c r="DB75" s="199"/>
      <c r="DC75" s="199"/>
      <c r="DD75" s="199"/>
      <c r="DE75" s="199"/>
      <c r="DF75" s="199"/>
      <c r="DG75" s="199"/>
      <c r="DH75" s="199"/>
      <c r="DI75" s="199"/>
      <c r="DJ75" s="199"/>
      <c r="DK75" s="199"/>
      <c r="DL75" s="199"/>
      <c r="DM75" s="199"/>
      <c r="DN75" s="199"/>
    </row>
    <row r="76" spans="1:118" x14ac:dyDescent="0.2">
      <c r="A76" s="33" t="s">
        <v>138</v>
      </c>
      <c r="B76" s="33" t="s">
        <v>150</v>
      </c>
      <c r="C76" s="33">
        <v>33</v>
      </c>
      <c r="D76" s="33" t="s">
        <v>71</v>
      </c>
      <c r="E76" s="200">
        <v>0</v>
      </c>
      <c r="F76" s="199">
        <v>0</v>
      </c>
      <c r="G76" s="200">
        <v>0</v>
      </c>
      <c r="H76" s="199">
        <v>0</v>
      </c>
      <c r="I76" s="200">
        <v>0</v>
      </c>
      <c r="J76" s="199">
        <v>0</v>
      </c>
      <c r="K76" s="199">
        <v>0</v>
      </c>
      <c r="L76" s="199">
        <v>0</v>
      </c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9"/>
      <c r="AS76" s="199"/>
      <c r="AT76" s="199"/>
      <c r="AU76" s="199"/>
      <c r="AV76" s="199"/>
      <c r="AW76" s="199"/>
      <c r="AX76" s="199"/>
      <c r="AY76" s="199"/>
      <c r="AZ76" s="199"/>
      <c r="BA76" s="199"/>
      <c r="BB76" s="199"/>
      <c r="BC76" s="199"/>
      <c r="BD76" s="199"/>
      <c r="BE76" s="199"/>
      <c r="BF76" s="199"/>
      <c r="BG76" s="199"/>
      <c r="BH76" s="199"/>
      <c r="BI76" s="199"/>
      <c r="BJ76" s="199"/>
      <c r="BK76" s="199"/>
      <c r="BL76" s="199"/>
      <c r="BM76" s="199"/>
      <c r="BN76" s="199"/>
      <c r="BO76" s="199"/>
      <c r="BP76" s="199"/>
      <c r="BQ76" s="199"/>
      <c r="BR76" s="199"/>
      <c r="BS76" s="199"/>
      <c r="BT76" s="199"/>
      <c r="BU76" s="199"/>
      <c r="BV76" s="199"/>
      <c r="BW76" s="199"/>
      <c r="BX76" s="199"/>
      <c r="BY76" s="199"/>
      <c r="BZ76" s="199"/>
      <c r="CA76" s="199"/>
      <c r="CB76" s="199"/>
      <c r="CC76" s="199"/>
      <c r="CD76" s="199"/>
      <c r="CE76" s="199"/>
      <c r="CF76" s="199"/>
      <c r="CG76" s="199"/>
      <c r="CH76" s="199"/>
      <c r="CI76" s="199"/>
      <c r="CJ76" s="199"/>
      <c r="CK76" s="199"/>
      <c r="CL76" s="199"/>
      <c r="CM76" s="199"/>
      <c r="CN76" s="199"/>
      <c r="CO76" s="199"/>
      <c r="CP76" s="199"/>
      <c r="CQ76" s="199"/>
      <c r="CR76" s="199"/>
      <c r="CS76" s="199"/>
      <c r="CT76" s="199"/>
      <c r="CU76" s="199"/>
      <c r="CV76" s="199"/>
      <c r="CW76" s="199"/>
      <c r="CX76" s="199"/>
      <c r="CY76" s="199"/>
      <c r="CZ76" s="199"/>
      <c r="DA76" s="199"/>
      <c r="DB76" s="199"/>
      <c r="DC76" s="199"/>
      <c r="DD76" s="199"/>
      <c r="DE76" s="199"/>
      <c r="DF76" s="199"/>
      <c r="DG76" s="199"/>
      <c r="DH76" s="199"/>
      <c r="DI76" s="199"/>
      <c r="DJ76" s="199"/>
      <c r="DK76" s="199"/>
      <c r="DL76" s="199"/>
      <c r="DM76" s="199"/>
      <c r="DN76" s="199"/>
    </row>
    <row r="77" spans="1:118" x14ac:dyDescent="0.2">
      <c r="A77" s="33" t="s">
        <v>138</v>
      </c>
      <c r="B77" s="33" t="s">
        <v>150</v>
      </c>
      <c r="C77" s="33">
        <v>34</v>
      </c>
      <c r="D77" s="33" t="s">
        <v>72</v>
      </c>
      <c r="E77" s="200">
        <v>0</v>
      </c>
      <c r="F77" s="199">
        <v>0</v>
      </c>
      <c r="G77" s="200">
        <v>0</v>
      </c>
      <c r="H77" s="199">
        <v>0</v>
      </c>
      <c r="I77" s="200">
        <v>0</v>
      </c>
      <c r="J77" s="199">
        <v>0</v>
      </c>
      <c r="K77" s="199">
        <v>0</v>
      </c>
      <c r="L77" s="199">
        <v>0</v>
      </c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  <c r="AS77" s="199"/>
      <c r="AT77" s="199"/>
      <c r="AU77" s="199"/>
      <c r="AV77" s="199"/>
      <c r="AW77" s="199"/>
      <c r="AX77" s="199"/>
      <c r="AY77" s="199"/>
      <c r="AZ77" s="199"/>
      <c r="BA77" s="199"/>
      <c r="BB77" s="199"/>
      <c r="BC77" s="199"/>
      <c r="BD77" s="199"/>
      <c r="BE77" s="199"/>
      <c r="BF77" s="199"/>
      <c r="BG77" s="199"/>
      <c r="BH77" s="199"/>
      <c r="BI77" s="199"/>
      <c r="BJ77" s="199"/>
      <c r="BK77" s="199"/>
      <c r="BL77" s="199"/>
      <c r="BM77" s="199"/>
      <c r="BN77" s="199"/>
      <c r="BO77" s="199"/>
      <c r="BP77" s="199"/>
      <c r="BQ77" s="199"/>
      <c r="BR77" s="199"/>
      <c r="BS77" s="199"/>
      <c r="BT77" s="199"/>
      <c r="BU77" s="199"/>
      <c r="BV77" s="199"/>
      <c r="BW77" s="199"/>
      <c r="BX77" s="199"/>
      <c r="BY77" s="199"/>
      <c r="BZ77" s="199"/>
      <c r="CA77" s="199"/>
      <c r="CB77" s="199"/>
      <c r="CC77" s="199"/>
      <c r="CD77" s="199"/>
      <c r="CE77" s="199"/>
      <c r="CF77" s="199"/>
      <c r="CG77" s="199"/>
      <c r="CH77" s="199"/>
      <c r="CI77" s="199"/>
      <c r="CJ77" s="199"/>
      <c r="CK77" s="199"/>
      <c r="CL77" s="199"/>
      <c r="CM77" s="199"/>
      <c r="CN77" s="199"/>
      <c r="CO77" s="199"/>
      <c r="CP77" s="199"/>
      <c r="CQ77" s="199"/>
      <c r="CR77" s="199"/>
      <c r="CS77" s="199"/>
      <c r="CT77" s="199"/>
      <c r="CU77" s="199"/>
      <c r="CV77" s="199"/>
      <c r="CW77" s="199"/>
      <c r="CX77" s="199"/>
      <c r="CY77" s="199"/>
      <c r="CZ77" s="199"/>
      <c r="DA77" s="199"/>
      <c r="DB77" s="199"/>
      <c r="DC77" s="199"/>
      <c r="DD77" s="199"/>
      <c r="DE77" s="199"/>
      <c r="DF77" s="199"/>
      <c r="DG77" s="199"/>
      <c r="DH77" s="199"/>
      <c r="DI77" s="199"/>
      <c r="DJ77" s="199"/>
      <c r="DK77" s="199"/>
      <c r="DL77" s="199"/>
      <c r="DM77" s="199"/>
      <c r="DN77" s="199"/>
    </row>
    <row r="78" spans="1:118" x14ac:dyDescent="0.2">
      <c r="A78" s="33" t="s">
        <v>138</v>
      </c>
      <c r="B78" s="33" t="s">
        <v>150</v>
      </c>
      <c r="C78" s="33">
        <v>35</v>
      </c>
      <c r="D78" s="33" t="s">
        <v>73</v>
      </c>
      <c r="E78" s="200">
        <v>0</v>
      </c>
      <c r="F78" s="199">
        <v>0</v>
      </c>
      <c r="G78" s="200">
        <v>0</v>
      </c>
      <c r="H78" s="199">
        <v>0</v>
      </c>
      <c r="I78" s="200">
        <v>0</v>
      </c>
      <c r="J78" s="199">
        <v>0</v>
      </c>
      <c r="K78" s="199">
        <v>0</v>
      </c>
      <c r="L78" s="199">
        <v>0</v>
      </c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199"/>
      <c r="AX78" s="199"/>
      <c r="AY78" s="199"/>
      <c r="AZ78" s="199"/>
      <c r="BA78" s="199"/>
      <c r="BB78" s="199"/>
      <c r="BC78" s="199"/>
      <c r="BD78" s="199"/>
      <c r="BE78" s="199"/>
      <c r="BF78" s="199"/>
      <c r="BG78" s="199"/>
      <c r="BH78" s="199"/>
      <c r="BI78" s="199"/>
      <c r="BJ78" s="199"/>
      <c r="BK78" s="199"/>
      <c r="BL78" s="199"/>
      <c r="BM78" s="199"/>
      <c r="BN78" s="199"/>
      <c r="BO78" s="199"/>
      <c r="BP78" s="199"/>
      <c r="BQ78" s="199"/>
      <c r="BR78" s="199"/>
      <c r="BS78" s="199"/>
      <c r="BT78" s="199"/>
      <c r="BU78" s="199"/>
      <c r="BV78" s="199"/>
      <c r="BW78" s="199"/>
      <c r="BX78" s="199"/>
      <c r="BY78" s="199"/>
      <c r="BZ78" s="199"/>
      <c r="CA78" s="199"/>
      <c r="CB78" s="199"/>
      <c r="CC78" s="199"/>
      <c r="CD78" s="199"/>
      <c r="CE78" s="199"/>
      <c r="CF78" s="199"/>
      <c r="CG78" s="199"/>
      <c r="CH78" s="199"/>
      <c r="CI78" s="199"/>
      <c r="CJ78" s="199"/>
      <c r="CK78" s="199"/>
      <c r="CL78" s="199"/>
      <c r="CM78" s="199"/>
      <c r="CN78" s="199"/>
      <c r="CO78" s="199"/>
      <c r="CP78" s="199"/>
      <c r="CQ78" s="199"/>
      <c r="CR78" s="199"/>
      <c r="CS78" s="199"/>
      <c r="CT78" s="199"/>
      <c r="CU78" s="199"/>
      <c r="CV78" s="199"/>
      <c r="CW78" s="199"/>
      <c r="CX78" s="199"/>
      <c r="CY78" s="199"/>
      <c r="CZ78" s="199"/>
      <c r="DA78" s="199"/>
      <c r="DB78" s="199"/>
      <c r="DC78" s="199"/>
      <c r="DD78" s="199"/>
      <c r="DE78" s="199"/>
      <c r="DF78" s="199"/>
      <c r="DG78" s="199"/>
      <c r="DH78" s="199"/>
      <c r="DI78" s="199"/>
      <c r="DJ78" s="199"/>
      <c r="DK78" s="199"/>
      <c r="DL78" s="199"/>
      <c r="DM78" s="199"/>
      <c r="DN78" s="199"/>
    </row>
    <row r="79" spans="1:118" x14ac:dyDescent="0.2">
      <c r="A79" s="33" t="s">
        <v>138</v>
      </c>
      <c r="B79" s="33" t="s">
        <v>150</v>
      </c>
      <c r="C79" s="33">
        <v>36</v>
      </c>
      <c r="D79" s="33" t="s">
        <v>74</v>
      </c>
      <c r="E79" s="200">
        <v>0</v>
      </c>
      <c r="F79" s="199">
        <v>0</v>
      </c>
      <c r="G79" s="200">
        <v>0</v>
      </c>
      <c r="H79" s="199">
        <v>0</v>
      </c>
      <c r="I79" s="200">
        <v>0</v>
      </c>
      <c r="J79" s="199">
        <v>0</v>
      </c>
      <c r="K79" s="199">
        <v>0</v>
      </c>
      <c r="L79" s="199">
        <v>0</v>
      </c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199"/>
      <c r="AX79" s="199"/>
      <c r="AY79" s="199"/>
      <c r="AZ79" s="199"/>
      <c r="BA79" s="199"/>
      <c r="BB79" s="199"/>
      <c r="BC79" s="199"/>
      <c r="BD79" s="199"/>
      <c r="BE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  <c r="CL79" s="199"/>
      <c r="CM79" s="199"/>
      <c r="CN79" s="199"/>
      <c r="CO79" s="199"/>
      <c r="CP79" s="199"/>
      <c r="CQ79" s="199"/>
      <c r="CR79" s="199"/>
      <c r="CS79" s="199"/>
      <c r="CT79" s="199"/>
      <c r="CU79" s="199"/>
      <c r="CV79" s="199"/>
      <c r="CW79" s="199"/>
      <c r="CX79" s="199"/>
      <c r="CY79" s="199"/>
      <c r="CZ79" s="199"/>
      <c r="DA79" s="199"/>
      <c r="DB79" s="199"/>
      <c r="DC79" s="199"/>
      <c r="DD79" s="199"/>
      <c r="DE79" s="199"/>
      <c r="DF79" s="199"/>
      <c r="DG79" s="199"/>
      <c r="DH79" s="199"/>
      <c r="DI79" s="199"/>
      <c r="DJ79" s="199"/>
      <c r="DK79" s="199"/>
      <c r="DL79" s="199"/>
      <c r="DM79" s="199"/>
      <c r="DN79" s="199"/>
    </row>
    <row r="80" spans="1:118" x14ac:dyDescent="0.2">
      <c r="A80" s="33" t="s">
        <v>138</v>
      </c>
      <c r="B80" s="33" t="s">
        <v>150</v>
      </c>
      <c r="C80" s="33">
        <v>37</v>
      </c>
      <c r="D80" s="33" t="s">
        <v>75</v>
      </c>
      <c r="E80" s="200">
        <v>0</v>
      </c>
      <c r="F80" s="199">
        <v>0</v>
      </c>
      <c r="G80" s="200">
        <v>0</v>
      </c>
      <c r="H80" s="199">
        <v>0</v>
      </c>
      <c r="I80" s="200">
        <v>0</v>
      </c>
      <c r="J80" s="199">
        <v>0</v>
      </c>
      <c r="K80" s="199">
        <v>0</v>
      </c>
      <c r="L80" s="199">
        <v>0</v>
      </c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199"/>
      <c r="AX80" s="199"/>
      <c r="AY80" s="199"/>
      <c r="AZ80" s="199"/>
      <c r="BA80" s="199"/>
      <c r="BB80" s="199"/>
      <c r="BC80" s="199"/>
      <c r="BD80" s="199"/>
      <c r="BE80" s="199"/>
      <c r="BF80" s="199"/>
      <c r="BG80" s="199"/>
      <c r="BH80" s="199"/>
      <c r="BI80" s="199"/>
      <c r="BJ80" s="199"/>
      <c r="BK80" s="199"/>
      <c r="BL80" s="199"/>
      <c r="BM80" s="199"/>
      <c r="BN80" s="199"/>
      <c r="BO80" s="199"/>
      <c r="BP80" s="199"/>
      <c r="BQ80" s="199"/>
      <c r="BR80" s="199"/>
      <c r="BS80" s="199"/>
      <c r="BT80" s="199"/>
      <c r="BU80" s="199"/>
      <c r="BV80" s="199"/>
      <c r="BW80" s="199"/>
      <c r="BX80" s="199"/>
      <c r="BY80" s="199"/>
      <c r="BZ80" s="199"/>
      <c r="CA80" s="199"/>
      <c r="CB80" s="199"/>
      <c r="CC80" s="199"/>
      <c r="CD80" s="199"/>
      <c r="CE80" s="199"/>
      <c r="CF80" s="199"/>
      <c r="CG80" s="199"/>
      <c r="CH80" s="199"/>
      <c r="CI80" s="199"/>
      <c r="CJ80" s="199"/>
      <c r="CK80" s="199"/>
      <c r="CL80" s="199"/>
      <c r="CM80" s="199"/>
      <c r="CN80" s="199"/>
      <c r="CO80" s="199"/>
      <c r="CP80" s="199"/>
      <c r="CQ80" s="199"/>
      <c r="CR80" s="199"/>
      <c r="CS80" s="199"/>
      <c r="CT80" s="199"/>
      <c r="CU80" s="199"/>
      <c r="CV80" s="199"/>
      <c r="CW80" s="199"/>
      <c r="CX80" s="199"/>
      <c r="CY80" s="199"/>
      <c r="CZ80" s="199"/>
      <c r="DA80" s="199"/>
      <c r="DB80" s="199"/>
      <c r="DC80" s="199"/>
      <c r="DD80" s="199"/>
      <c r="DE80" s="199"/>
      <c r="DF80" s="199"/>
      <c r="DG80" s="199"/>
      <c r="DH80" s="199"/>
      <c r="DI80" s="199"/>
      <c r="DJ80" s="199"/>
      <c r="DK80" s="199"/>
      <c r="DL80" s="199"/>
      <c r="DM80" s="199"/>
      <c r="DN80" s="199"/>
    </row>
    <row r="81" spans="1:118" x14ac:dyDescent="0.2">
      <c r="A81" s="33" t="s">
        <v>138</v>
      </c>
      <c r="B81" s="33" t="s">
        <v>150</v>
      </c>
      <c r="C81" s="33">
        <v>38</v>
      </c>
      <c r="D81" s="33" t="s">
        <v>76</v>
      </c>
      <c r="E81" s="200">
        <v>0</v>
      </c>
      <c r="F81" s="199">
        <v>0</v>
      </c>
      <c r="G81" s="200">
        <v>0</v>
      </c>
      <c r="H81" s="199">
        <v>0</v>
      </c>
      <c r="I81" s="200">
        <v>0</v>
      </c>
      <c r="J81" s="199">
        <v>0</v>
      </c>
      <c r="K81" s="199">
        <v>0</v>
      </c>
      <c r="L81" s="199">
        <v>0</v>
      </c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199"/>
      <c r="AT81" s="199"/>
      <c r="AU81" s="199"/>
      <c r="AV81" s="199"/>
      <c r="AW81" s="199"/>
      <c r="AX81" s="199"/>
      <c r="AY81" s="199"/>
      <c r="AZ81" s="199"/>
      <c r="BA81" s="199"/>
      <c r="BB81" s="199"/>
      <c r="BC81" s="199"/>
      <c r="BD81" s="199"/>
      <c r="BE81" s="199"/>
      <c r="BF81" s="199"/>
      <c r="BG81" s="199"/>
      <c r="BH81" s="199"/>
      <c r="BI81" s="199"/>
      <c r="BJ81" s="199"/>
      <c r="BK81" s="199"/>
      <c r="BL81" s="199"/>
      <c r="BM81" s="199"/>
      <c r="BN81" s="199"/>
      <c r="BO81" s="199"/>
      <c r="BP81" s="199"/>
      <c r="BQ81" s="199"/>
      <c r="BR81" s="199"/>
      <c r="BS81" s="199"/>
      <c r="BT81" s="199"/>
      <c r="BU81" s="199"/>
      <c r="BV81" s="199"/>
      <c r="BW81" s="199"/>
      <c r="BX81" s="199"/>
      <c r="BY81" s="199"/>
      <c r="BZ81" s="199"/>
      <c r="CA81" s="199"/>
      <c r="CB81" s="199"/>
      <c r="CC81" s="199"/>
      <c r="CD81" s="199"/>
      <c r="CE81" s="199"/>
      <c r="CF81" s="199"/>
      <c r="CG81" s="199"/>
      <c r="CH81" s="199"/>
      <c r="CI81" s="199"/>
      <c r="CJ81" s="199"/>
      <c r="CK81" s="199"/>
      <c r="CL81" s="199"/>
      <c r="CM81" s="199"/>
      <c r="CN81" s="199"/>
      <c r="CO81" s="199"/>
      <c r="CP81" s="199"/>
      <c r="CQ81" s="199"/>
      <c r="CR81" s="199"/>
      <c r="CS81" s="199"/>
      <c r="CT81" s="199"/>
      <c r="CU81" s="199"/>
      <c r="CV81" s="199"/>
      <c r="CW81" s="199"/>
      <c r="CX81" s="199"/>
      <c r="CY81" s="199"/>
      <c r="CZ81" s="199"/>
      <c r="DA81" s="199"/>
      <c r="DB81" s="199"/>
      <c r="DC81" s="199"/>
      <c r="DD81" s="199"/>
      <c r="DE81" s="199"/>
      <c r="DF81" s="199"/>
      <c r="DG81" s="199"/>
      <c r="DH81" s="199"/>
      <c r="DI81" s="199"/>
      <c r="DJ81" s="199"/>
      <c r="DK81" s="199"/>
      <c r="DL81" s="199"/>
      <c r="DM81" s="199"/>
      <c r="DN81" s="199"/>
    </row>
    <row r="82" spans="1:118" x14ac:dyDescent="0.2">
      <c r="A82" s="33" t="s">
        <v>138</v>
      </c>
      <c r="B82" s="33" t="s">
        <v>150</v>
      </c>
      <c r="C82" s="33">
        <v>39</v>
      </c>
      <c r="D82" s="33" t="s">
        <v>77</v>
      </c>
      <c r="E82" s="200">
        <v>0</v>
      </c>
      <c r="F82" s="199">
        <v>0</v>
      </c>
      <c r="G82" s="200">
        <v>0</v>
      </c>
      <c r="H82" s="199">
        <v>0</v>
      </c>
      <c r="I82" s="200">
        <v>0</v>
      </c>
      <c r="J82" s="199">
        <v>0</v>
      </c>
      <c r="K82" s="199">
        <v>0</v>
      </c>
      <c r="L82" s="199">
        <v>0</v>
      </c>
      <c r="M82" s="199"/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199"/>
      <c r="AT82" s="199"/>
      <c r="AU82" s="199"/>
      <c r="AV82" s="199"/>
      <c r="AW82" s="199"/>
      <c r="AX82" s="199"/>
      <c r="AY82" s="199"/>
      <c r="AZ82" s="199"/>
      <c r="BA82" s="199"/>
      <c r="BB82" s="199"/>
      <c r="BC82" s="199"/>
      <c r="BD82" s="199"/>
      <c r="BE82" s="199"/>
      <c r="BF82" s="199"/>
      <c r="BG82" s="199"/>
      <c r="BH82" s="199"/>
      <c r="BI82" s="199"/>
      <c r="BJ82" s="199"/>
      <c r="BK82" s="199"/>
      <c r="BL82" s="199"/>
      <c r="BM82" s="199"/>
      <c r="BN82" s="199"/>
      <c r="BO82" s="199"/>
      <c r="BP82" s="199"/>
      <c r="BQ82" s="199"/>
      <c r="BR82" s="199"/>
      <c r="BS82" s="199"/>
      <c r="BT82" s="199"/>
      <c r="BU82" s="199"/>
      <c r="BV82" s="199"/>
      <c r="BW82" s="199"/>
      <c r="BX82" s="199"/>
      <c r="BY82" s="199"/>
      <c r="BZ82" s="199"/>
      <c r="CA82" s="199"/>
      <c r="CB82" s="199"/>
      <c r="CC82" s="199"/>
      <c r="CD82" s="199"/>
      <c r="CE82" s="199"/>
      <c r="CF82" s="199"/>
      <c r="CG82" s="199"/>
      <c r="CH82" s="199"/>
      <c r="CI82" s="199"/>
      <c r="CJ82" s="199"/>
      <c r="CK82" s="199"/>
      <c r="CL82" s="199"/>
      <c r="CM82" s="199"/>
      <c r="CN82" s="199"/>
      <c r="CO82" s="199"/>
      <c r="CP82" s="199"/>
      <c r="CQ82" s="199"/>
      <c r="CR82" s="199"/>
      <c r="CS82" s="199"/>
      <c r="CT82" s="199"/>
      <c r="CU82" s="199"/>
      <c r="CV82" s="199"/>
      <c r="CW82" s="199"/>
      <c r="CX82" s="199"/>
      <c r="CY82" s="199"/>
      <c r="CZ82" s="199"/>
      <c r="DA82" s="199"/>
      <c r="DB82" s="199"/>
      <c r="DC82" s="199"/>
      <c r="DD82" s="199"/>
      <c r="DE82" s="199"/>
      <c r="DF82" s="199"/>
      <c r="DG82" s="199"/>
      <c r="DH82" s="199"/>
      <c r="DI82" s="199"/>
      <c r="DJ82" s="199"/>
      <c r="DK82" s="199"/>
      <c r="DL82" s="199"/>
      <c r="DM82" s="199"/>
      <c r="DN82" s="199"/>
    </row>
    <row r="83" spans="1:118" x14ac:dyDescent="0.2">
      <c r="A83" s="33" t="s">
        <v>138</v>
      </c>
      <c r="B83" s="33" t="s">
        <v>150</v>
      </c>
      <c r="C83" s="33">
        <v>40</v>
      </c>
      <c r="D83" s="33" t="s">
        <v>78</v>
      </c>
      <c r="E83" s="200">
        <v>0</v>
      </c>
      <c r="F83" s="199">
        <v>0</v>
      </c>
      <c r="G83" s="200">
        <v>0</v>
      </c>
      <c r="H83" s="199">
        <v>0</v>
      </c>
      <c r="I83" s="200">
        <v>0</v>
      </c>
      <c r="J83" s="199">
        <v>0</v>
      </c>
      <c r="K83" s="199">
        <v>0</v>
      </c>
      <c r="L83" s="199">
        <v>0</v>
      </c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199"/>
      <c r="AX83" s="199"/>
      <c r="AY83" s="199"/>
      <c r="AZ83" s="199"/>
      <c r="BA83" s="199"/>
      <c r="BB83" s="199"/>
      <c r="BC83" s="199"/>
      <c r="BD83" s="199"/>
      <c r="BE83" s="199"/>
      <c r="BF83" s="199"/>
      <c r="BG83" s="199"/>
      <c r="BH83" s="199"/>
      <c r="BI83" s="199"/>
      <c r="BJ83" s="199"/>
      <c r="BK83" s="199"/>
      <c r="BL83" s="199"/>
      <c r="BM83" s="199"/>
      <c r="BN83" s="199"/>
      <c r="BO83" s="199"/>
      <c r="BP83" s="199"/>
      <c r="BQ83" s="199"/>
      <c r="BR83" s="199"/>
      <c r="BS83" s="199"/>
      <c r="BT83" s="199"/>
      <c r="BU83" s="199"/>
      <c r="BV83" s="199"/>
      <c r="BW83" s="199"/>
      <c r="BX83" s="199"/>
      <c r="BY83" s="199"/>
      <c r="BZ83" s="199"/>
      <c r="CA83" s="199"/>
      <c r="CB83" s="199"/>
      <c r="CC83" s="199"/>
      <c r="CD83" s="199"/>
      <c r="CE83" s="199"/>
      <c r="CF83" s="199"/>
      <c r="CG83" s="199"/>
      <c r="CH83" s="199"/>
      <c r="CI83" s="199"/>
      <c r="CJ83" s="199"/>
      <c r="CK83" s="199"/>
      <c r="CL83" s="199"/>
      <c r="CM83" s="199"/>
      <c r="CN83" s="199"/>
      <c r="CO83" s="199"/>
      <c r="CP83" s="199"/>
      <c r="CQ83" s="199"/>
      <c r="CR83" s="199"/>
      <c r="CS83" s="199"/>
      <c r="CT83" s="199"/>
      <c r="CU83" s="199"/>
      <c r="CV83" s="199"/>
      <c r="CW83" s="199"/>
      <c r="CX83" s="199"/>
      <c r="CY83" s="199"/>
      <c r="CZ83" s="199"/>
      <c r="DA83" s="199"/>
      <c r="DB83" s="199"/>
      <c r="DC83" s="199"/>
      <c r="DD83" s="199"/>
      <c r="DE83" s="199"/>
      <c r="DF83" s="199"/>
      <c r="DG83" s="199"/>
      <c r="DH83" s="199"/>
      <c r="DI83" s="199"/>
      <c r="DJ83" s="199"/>
      <c r="DK83" s="199"/>
      <c r="DL83" s="199"/>
      <c r="DM83" s="199"/>
      <c r="DN83" s="199"/>
    </row>
    <row r="84" spans="1:118" x14ac:dyDescent="0.2">
      <c r="A84" s="33" t="s">
        <v>140</v>
      </c>
      <c r="B84" s="33" t="s">
        <v>203</v>
      </c>
      <c r="C84" s="33">
        <v>1</v>
      </c>
      <c r="D84" s="33" t="s">
        <v>25</v>
      </c>
      <c r="E84" s="200">
        <v>0</v>
      </c>
      <c r="F84" s="199">
        <v>0</v>
      </c>
      <c r="G84" s="200">
        <v>0</v>
      </c>
      <c r="H84" s="199">
        <v>0</v>
      </c>
      <c r="I84" s="200">
        <v>0</v>
      </c>
      <c r="J84" s="199">
        <v>0</v>
      </c>
      <c r="K84" s="199">
        <v>0</v>
      </c>
      <c r="L84" s="199">
        <v>0</v>
      </c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199"/>
      <c r="AX84" s="199"/>
      <c r="AY84" s="199"/>
      <c r="AZ84" s="199"/>
      <c r="BA84" s="199"/>
      <c r="BB84" s="199"/>
      <c r="BC84" s="199"/>
      <c r="BD84" s="199"/>
      <c r="BE84" s="199"/>
      <c r="BF84" s="199"/>
      <c r="BG84" s="199"/>
      <c r="BH84" s="199"/>
      <c r="BI84" s="199"/>
      <c r="BJ84" s="199"/>
      <c r="BK84" s="199"/>
      <c r="BL84" s="199"/>
      <c r="BM84" s="199"/>
      <c r="BN84" s="199"/>
      <c r="BO84" s="199"/>
      <c r="BP84" s="199"/>
      <c r="BQ84" s="199"/>
      <c r="BR84" s="199"/>
      <c r="BS84" s="199"/>
      <c r="BT84" s="199"/>
      <c r="BU84" s="199"/>
      <c r="BV84" s="199"/>
      <c r="BW84" s="199"/>
      <c r="BX84" s="199"/>
      <c r="BY84" s="199"/>
      <c r="BZ84" s="199"/>
      <c r="CA84" s="199"/>
      <c r="CB84" s="199"/>
      <c r="CC84" s="199"/>
      <c r="CD84" s="199"/>
      <c r="CE84" s="199"/>
      <c r="CF84" s="199"/>
      <c r="CG84" s="199"/>
      <c r="CH84" s="199"/>
      <c r="CI84" s="199"/>
      <c r="CJ84" s="199"/>
      <c r="CK84" s="199"/>
      <c r="CL84" s="199"/>
      <c r="CM84" s="199"/>
      <c r="CN84" s="199"/>
      <c r="CO84" s="199"/>
      <c r="CP84" s="199"/>
      <c r="CQ84" s="199"/>
      <c r="CR84" s="199"/>
      <c r="CS84" s="199"/>
      <c r="CT84" s="199"/>
      <c r="CU84" s="199"/>
      <c r="CV84" s="199"/>
      <c r="CW84" s="199"/>
      <c r="CX84" s="199"/>
      <c r="CY84" s="199"/>
      <c r="CZ84" s="199"/>
      <c r="DA84" s="199"/>
      <c r="DB84" s="199"/>
      <c r="DC84" s="199"/>
      <c r="DD84" s="199"/>
      <c r="DE84" s="199"/>
      <c r="DF84" s="199"/>
      <c r="DG84" s="199"/>
      <c r="DH84" s="199"/>
      <c r="DI84" s="199"/>
      <c r="DJ84" s="199"/>
      <c r="DK84" s="199"/>
      <c r="DL84" s="199"/>
      <c r="DM84" s="199"/>
      <c r="DN84" s="199"/>
    </row>
    <row r="85" spans="1:118" x14ac:dyDescent="0.2">
      <c r="A85" s="33" t="s">
        <v>140</v>
      </c>
      <c r="B85" s="33" t="s">
        <v>203</v>
      </c>
      <c r="C85" s="33">
        <v>2</v>
      </c>
      <c r="D85" s="33" t="s">
        <v>26</v>
      </c>
      <c r="E85" s="200">
        <v>0</v>
      </c>
      <c r="F85" s="199">
        <v>0</v>
      </c>
      <c r="G85" s="200">
        <v>0</v>
      </c>
      <c r="H85" s="199">
        <v>0</v>
      </c>
      <c r="I85" s="200">
        <v>0</v>
      </c>
      <c r="J85" s="199">
        <v>0</v>
      </c>
      <c r="K85" s="199">
        <v>0</v>
      </c>
      <c r="L85" s="199">
        <v>0</v>
      </c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199"/>
      <c r="AX85" s="199"/>
      <c r="AY85" s="199"/>
      <c r="AZ85" s="199"/>
      <c r="BA85" s="199"/>
      <c r="BB85" s="199"/>
      <c r="BC85" s="199"/>
      <c r="BD85" s="199"/>
      <c r="BE85" s="199"/>
      <c r="BF85" s="199"/>
      <c r="BG85" s="199"/>
      <c r="BH85" s="199"/>
      <c r="BI85" s="199"/>
      <c r="BJ85" s="199"/>
      <c r="BK85" s="199"/>
      <c r="BL85" s="199"/>
      <c r="BM85" s="199"/>
      <c r="BN85" s="199"/>
      <c r="BO85" s="199"/>
      <c r="BP85" s="199"/>
      <c r="BQ85" s="199"/>
      <c r="BR85" s="199"/>
      <c r="BS85" s="199"/>
      <c r="BT85" s="199"/>
      <c r="BU85" s="199"/>
      <c r="BV85" s="199"/>
      <c r="BW85" s="199"/>
      <c r="BX85" s="199"/>
      <c r="BY85" s="199"/>
      <c r="BZ85" s="199"/>
      <c r="CA85" s="199"/>
      <c r="CB85" s="199"/>
      <c r="CC85" s="199"/>
      <c r="CD85" s="199"/>
      <c r="CE85" s="199"/>
      <c r="CF85" s="199"/>
      <c r="CG85" s="199"/>
      <c r="CH85" s="199"/>
      <c r="CI85" s="199"/>
      <c r="CJ85" s="199"/>
      <c r="CK85" s="199"/>
      <c r="CL85" s="199"/>
      <c r="CM85" s="199"/>
      <c r="CN85" s="199"/>
      <c r="CO85" s="199"/>
      <c r="CP85" s="199"/>
      <c r="CQ85" s="199"/>
      <c r="CR85" s="199"/>
      <c r="CS85" s="199"/>
      <c r="CT85" s="199"/>
      <c r="CU85" s="199"/>
      <c r="CV85" s="199"/>
      <c r="CW85" s="199"/>
      <c r="CX85" s="199"/>
      <c r="CY85" s="199"/>
      <c r="CZ85" s="199"/>
      <c r="DA85" s="199"/>
      <c r="DB85" s="199"/>
      <c r="DC85" s="199"/>
      <c r="DD85" s="199"/>
      <c r="DE85" s="199"/>
      <c r="DF85" s="199"/>
      <c r="DG85" s="199"/>
      <c r="DH85" s="199"/>
      <c r="DI85" s="199"/>
      <c r="DJ85" s="199"/>
      <c r="DK85" s="199"/>
      <c r="DL85" s="199"/>
      <c r="DM85" s="199"/>
      <c r="DN85" s="199"/>
    </row>
    <row r="86" spans="1:118" x14ac:dyDescent="0.2">
      <c r="A86" s="33" t="s">
        <v>140</v>
      </c>
      <c r="B86" s="33" t="s">
        <v>203</v>
      </c>
      <c r="C86" s="33">
        <v>3</v>
      </c>
      <c r="D86" s="33" t="s">
        <v>27</v>
      </c>
      <c r="E86" s="200">
        <v>0</v>
      </c>
      <c r="F86" s="199">
        <v>0</v>
      </c>
      <c r="G86" s="200">
        <v>0</v>
      </c>
      <c r="H86" s="199">
        <v>0</v>
      </c>
      <c r="I86" s="200">
        <v>0</v>
      </c>
      <c r="J86" s="199">
        <v>0</v>
      </c>
      <c r="K86" s="199">
        <v>0</v>
      </c>
      <c r="L86" s="199">
        <v>0</v>
      </c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  <c r="AS86" s="199"/>
      <c r="AT86" s="199"/>
      <c r="AU86" s="199"/>
      <c r="AV86" s="199"/>
      <c r="AW86" s="199"/>
      <c r="AX86" s="199"/>
      <c r="AY86" s="199"/>
      <c r="AZ86" s="199"/>
      <c r="BA86" s="199"/>
      <c r="BB86" s="199"/>
      <c r="BC86" s="199"/>
      <c r="BD86" s="199"/>
      <c r="BE86" s="199"/>
      <c r="BF86" s="199"/>
      <c r="BG86" s="199"/>
      <c r="BH86" s="199"/>
      <c r="BI86" s="199"/>
      <c r="BJ86" s="199"/>
      <c r="BK86" s="199"/>
      <c r="BL86" s="199"/>
      <c r="BM86" s="199"/>
      <c r="BN86" s="199"/>
      <c r="BO86" s="199"/>
      <c r="BP86" s="199"/>
      <c r="BQ86" s="199"/>
      <c r="BR86" s="199"/>
      <c r="BS86" s="199"/>
      <c r="BT86" s="199"/>
      <c r="BU86" s="199"/>
      <c r="BV86" s="199"/>
      <c r="BW86" s="199"/>
      <c r="BX86" s="199"/>
      <c r="BY86" s="199"/>
      <c r="BZ86" s="199"/>
      <c r="CA86" s="199"/>
      <c r="CB86" s="199"/>
      <c r="CC86" s="199"/>
      <c r="CD86" s="199"/>
      <c r="CE86" s="199"/>
      <c r="CF86" s="199"/>
      <c r="CG86" s="199"/>
      <c r="CH86" s="199"/>
      <c r="CI86" s="199"/>
      <c r="CJ86" s="199"/>
      <c r="CK86" s="199"/>
      <c r="CL86" s="199"/>
      <c r="CM86" s="199"/>
      <c r="CN86" s="199"/>
      <c r="CO86" s="199"/>
      <c r="CP86" s="199"/>
      <c r="CQ86" s="199"/>
      <c r="CR86" s="199"/>
      <c r="CS86" s="199"/>
      <c r="CT86" s="199"/>
      <c r="CU86" s="199"/>
      <c r="CV86" s="199"/>
      <c r="CW86" s="199"/>
      <c r="CX86" s="199"/>
      <c r="CY86" s="199"/>
      <c r="CZ86" s="199"/>
      <c r="DA86" s="199"/>
      <c r="DB86" s="199"/>
      <c r="DC86" s="199"/>
      <c r="DD86" s="199"/>
      <c r="DE86" s="199"/>
      <c r="DF86" s="199"/>
      <c r="DG86" s="199"/>
      <c r="DH86" s="199"/>
      <c r="DI86" s="199"/>
      <c r="DJ86" s="199"/>
      <c r="DK86" s="199"/>
      <c r="DL86" s="199"/>
      <c r="DM86" s="199"/>
      <c r="DN86" s="199"/>
    </row>
    <row r="87" spans="1:118" x14ac:dyDescent="0.2">
      <c r="A87" s="33" t="s">
        <v>140</v>
      </c>
      <c r="B87" s="33" t="s">
        <v>203</v>
      </c>
      <c r="C87" s="33">
        <v>4</v>
      </c>
      <c r="D87" s="33" t="s">
        <v>28</v>
      </c>
      <c r="E87" s="200">
        <v>0</v>
      </c>
      <c r="F87" s="199">
        <v>0</v>
      </c>
      <c r="G87" s="200">
        <v>0</v>
      </c>
      <c r="H87" s="199">
        <v>0</v>
      </c>
      <c r="I87" s="200">
        <v>0</v>
      </c>
      <c r="J87" s="199">
        <v>0</v>
      </c>
      <c r="K87" s="199">
        <v>0</v>
      </c>
      <c r="L87" s="199">
        <v>0</v>
      </c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9"/>
      <c r="AS87" s="199"/>
      <c r="AT87" s="199"/>
      <c r="AU87" s="199"/>
      <c r="AV87" s="199"/>
      <c r="AW87" s="199"/>
      <c r="AX87" s="199"/>
      <c r="AY87" s="199"/>
      <c r="AZ87" s="199"/>
      <c r="BA87" s="199"/>
      <c r="BB87" s="199"/>
      <c r="BC87" s="199"/>
      <c r="BD87" s="199"/>
      <c r="BE87" s="199"/>
      <c r="BF87" s="199"/>
      <c r="BG87" s="199"/>
      <c r="BH87" s="199"/>
      <c r="BI87" s="199"/>
      <c r="BJ87" s="199"/>
      <c r="BK87" s="199"/>
      <c r="BL87" s="199"/>
      <c r="BM87" s="199"/>
      <c r="BN87" s="199"/>
      <c r="BO87" s="199"/>
      <c r="BP87" s="199"/>
      <c r="BQ87" s="199"/>
      <c r="BR87" s="199"/>
      <c r="BS87" s="199"/>
      <c r="BT87" s="199"/>
      <c r="BU87" s="199"/>
      <c r="BV87" s="199"/>
      <c r="BW87" s="199"/>
      <c r="BX87" s="199"/>
      <c r="BY87" s="199"/>
      <c r="BZ87" s="199"/>
      <c r="CA87" s="199"/>
      <c r="CB87" s="199"/>
      <c r="CC87" s="199"/>
      <c r="CD87" s="199"/>
      <c r="CE87" s="199"/>
      <c r="CF87" s="199"/>
      <c r="CG87" s="199"/>
      <c r="CH87" s="199"/>
      <c r="CI87" s="199"/>
      <c r="CJ87" s="199"/>
      <c r="CK87" s="199"/>
      <c r="CL87" s="199"/>
      <c r="CM87" s="199"/>
      <c r="CN87" s="199"/>
      <c r="CO87" s="199"/>
      <c r="CP87" s="199"/>
      <c r="CQ87" s="199"/>
      <c r="CR87" s="199"/>
      <c r="CS87" s="199"/>
      <c r="CT87" s="199"/>
      <c r="CU87" s="199"/>
      <c r="CV87" s="199"/>
      <c r="CW87" s="199"/>
      <c r="CX87" s="199"/>
      <c r="CY87" s="199"/>
      <c r="CZ87" s="199"/>
      <c r="DA87" s="199"/>
      <c r="DB87" s="199"/>
      <c r="DC87" s="199"/>
      <c r="DD87" s="199"/>
      <c r="DE87" s="199"/>
      <c r="DF87" s="199"/>
      <c r="DG87" s="199"/>
      <c r="DH87" s="199"/>
      <c r="DI87" s="199"/>
      <c r="DJ87" s="199"/>
      <c r="DK87" s="199"/>
      <c r="DL87" s="199"/>
      <c r="DM87" s="199"/>
      <c r="DN87" s="199"/>
    </row>
    <row r="88" spans="1:118" x14ac:dyDescent="0.2">
      <c r="A88" s="33" t="s">
        <v>140</v>
      </c>
      <c r="B88" s="33" t="s">
        <v>203</v>
      </c>
      <c r="C88" s="33">
        <v>5</v>
      </c>
      <c r="D88" s="33" t="s">
        <v>125</v>
      </c>
      <c r="E88" s="200">
        <v>0</v>
      </c>
      <c r="F88" s="199">
        <v>0</v>
      </c>
      <c r="G88" s="200">
        <v>0</v>
      </c>
      <c r="H88" s="199">
        <v>0</v>
      </c>
      <c r="I88" s="200">
        <v>0</v>
      </c>
      <c r="J88" s="199">
        <v>0</v>
      </c>
      <c r="K88" s="199">
        <v>0</v>
      </c>
      <c r="L88" s="199">
        <v>0</v>
      </c>
      <c r="M88" s="199"/>
      <c r="N88" s="199"/>
      <c r="O88" s="199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9"/>
      <c r="AS88" s="199"/>
      <c r="AT88" s="199"/>
      <c r="AU88" s="199"/>
      <c r="AV88" s="199"/>
      <c r="AW88" s="199"/>
      <c r="AX88" s="199"/>
      <c r="AY88" s="199"/>
      <c r="AZ88" s="199"/>
      <c r="BA88" s="199"/>
      <c r="BB88" s="199"/>
      <c r="BC88" s="199"/>
      <c r="BD88" s="199"/>
      <c r="BE88" s="199"/>
      <c r="BF88" s="199"/>
      <c r="BG88" s="199"/>
      <c r="BH88" s="199"/>
      <c r="BI88" s="199"/>
      <c r="BJ88" s="199"/>
      <c r="BK88" s="199"/>
      <c r="BL88" s="199"/>
      <c r="BM88" s="199"/>
      <c r="BN88" s="199"/>
      <c r="BO88" s="199"/>
      <c r="BP88" s="199"/>
      <c r="BQ88" s="199"/>
      <c r="BR88" s="199"/>
      <c r="BS88" s="199"/>
      <c r="BT88" s="199"/>
      <c r="BU88" s="199"/>
      <c r="BV88" s="199"/>
      <c r="BW88" s="199"/>
      <c r="BX88" s="199"/>
      <c r="BY88" s="199"/>
      <c r="BZ88" s="199"/>
      <c r="CA88" s="199"/>
      <c r="CB88" s="199"/>
      <c r="CC88" s="199"/>
      <c r="CD88" s="199"/>
      <c r="CE88" s="199"/>
      <c r="CF88" s="199"/>
      <c r="CG88" s="199"/>
      <c r="CH88" s="199"/>
      <c r="CI88" s="199"/>
      <c r="CJ88" s="199"/>
      <c r="CK88" s="199"/>
      <c r="CL88" s="199"/>
      <c r="CM88" s="199"/>
      <c r="CN88" s="199"/>
      <c r="CO88" s="199"/>
      <c r="CP88" s="199"/>
      <c r="CQ88" s="199"/>
      <c r="CR88" s="199"/>
      <c r="CS88" s="199"/>
      <c r="CT88" s="199"/>
      <c r="CU88" s="199"/>
      <c r="CV88" s="199"/>
      <c r="CW88" s="199"/>
      <c r="CX88" s="199"/>
      <c r="CY88" s="199"/>
      <c r="CZ88" s="199"/>
      <c r="DA88" s="199"/>
      <c r="DB88" s="199"/>
      <c r="DC88" s="199"/>
      <c r="DD88" s="199"/>
      <c r="DE88" s="199"/>
      <c r="DF88" s="199"/>
      <c r="DG88" s="199"/>
      <c r="DH88" s="199"/>
      <c r="DI88" s="199"/>
      <c r="DJ88" s="199"/>
      <c r="DK88" s="199"/>
      <c r="DL88" s="199"/>
      <c r="DM88" s="199"/>
      <c r="DN88" s="199"/>
    </row>
    <row r="89" spans="1:118" x14ac:dyDescent="0.2">
      <c r="A89" s="33" t="s">
        <v>140</v>
      </c>
      <c r="B89" s="33" t="s">
        <v>203</v>
      </c>
      <c r="C89" s="33">
        <v>6</v>
      </c>
      <c r="D89" s="33" t="s">
        <v>25</v>
      </c>
      <c r="E89" s="200">
        <v>0</v>
      </c>
      <c r="F89" s="199">
        <v>0</v>
      </c>
      <c r="G89" s="200">
        <v>0</v>
      </c>
      <c r="H89" s="199">
        <v>0</v>
      </c>
      <c r="I89" s="200">
        <v>0</v>
      </c>
      <c r="J89" s="199">
        <v>0</v>
      </c>
      <c r="K89" s="199">
        <v>0</v>
      </c>
      <c r="L89" s="199">
        <v>0</v>
      </c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199"/>
      <c r="AX89" s="199"/>
      <c r="AY89" s="199"/>
      <c r="AZ89" s="199"/>
      <c r="BA89" s="199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  <c r="BP89" s="199"/>
      <c r="BQ89" s="199"/>
      <c r="BR89" s="199"/>
      <c r="BS89" s="199"/>
      <c r="BT89" s="199"/>
      <c r="BU89" s="199"/>
      <c r="BV89" s="199"/>
      <c r="BW89" s="199"/>
      <c r="BX89" s="199"/>
      <c r="BY89" s="199"/>
      <c r="BZ89" s="199"/>
      <c r="CA89" s="199"/>
      <c r="CB89" s="199"/>
      <c r="CC89" s="199"/>
      <c r="CD89" s="199"/>
      <c r="CE89" s="199"/>
      <c r="CF89" s="199"/>
      <c r="CG89" s="199"/>
      <c r="CH89" s="199"/>
      <c r="CI89" s="199"/>
      <c r="CJ89" s="199"/>
      <c r="CK89" s="199"/>
      <c r="CL89" s="199"/>
      <c r="CM89" s="199"/>
      <c r="CN89" s="199"/>
      <c r="CO89" s="199"/>
      <c r="CP89" s="199"/>
      <c r="CQ89" s="199"/>
      <c r="CR89" s="199"/>
      <c r="CS89" s="199"/>
      <c r="CT89" s="199"/>
      <c r="CU89" s="199"/>
      <c r="CV89" s="199"/>
      <c r="CW89" s="199"/>
      <c r="CX89" s="199"/>
      <c r="CY89" s="199"/>
      <c r="CZ89" s="199"/>
      <c r="DA89" s="199"/>
      <c r="DB89" s="199"/>
      <c r="DC89" s="199"/>
      <c r="DD89" s="199"/>
      <c r="DE89" s="199"/>
      <c r="DF89" s="199"/>
      <c r="DG89" s="199"/>
      <c r="DH89" s="199"/>
      <c r="DI89" s="199"/>
      <c r="DJ89" s="199"/>
      <c r="DK89" s="199"/>
      <c r="DL89" s="199"/>
      <c r="DM89" s="199"/>
      <c r="DN89" s="199"/>
    </row>
    <row r="90" spans="1:118" x14ac:dyDescent="0.2">
      <c r="A90" s="33" t="s">
        <v>140</v>
      </c>
      <c r="B90" s="33" t="s">
        <v>203</v>
      </c>
      <c r="C90" s="33">
        <v>7</v>
      </c>
      <c r="D90" s="33" t="s">
        <v>26</v>
      </c>
      <c r="E90" s="200">
        <v>0</v>
      </c>
      <c r="F90" s="199">
        <v>0</v>
      </c>
      <c r="G90" s="200">
        <v>0</v>
      </c>
      <c r="H90" s="199">
        <v>0</v>
      </c>
      <c r="I90" s="200">
        <v>0</v>
      </c>
      <c r="J90" s="199">
        <v>0</v>
      </c>
      <c r="K90" s="199">
        <v>0</v>
      </c>
      <c r="L90" s="199">
        <v>0</v>
      </c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199"/>
      <c r="AX90" s="199"/>
      <c r="AY90" s="199"/>
      <c r="AZ90" s="199"/>
      <c r="BA90" s="199"/>
      <c r="BB90" s="199"/>
      <c r="BC90" s="199"/>
      <c r="BD90" s="199"/>
      <c r="BE90" s="199"/>
      <c r="BF90" s="199"/>
      <c r="BG90" s="199"/>
      <c r="BH90" s="199"/>
      <c r="BI90" s="199"/>
      <c r="BJ90" s="199"/>
      <c r="BK90" s="199"/>
      <c r="BL90" s="199"/>
      <c r="BM90" s="199"/>
      <c r="BN90" s="199"/>
      <c r="BO90" s="199"/>
      <c r="BP90" s="199"/>
      <c r="BQ90" s="199"/>
      <c r="BR90" s="199"/>
      <c r="BS90" s="199"/>
      <c r="BT90" s="199"/>
      <c r="BU90" s="199"/>
      <c r="BV90" s="199"/>
      <c r="BW90" s="199"/>
      <c r="BX90" s="199"/>
      <c r="BY90" s="199"/>
      <c r="BZ90" s="199"/>
      <c r="CA90" s="199"/>
      <c r="CB90" s="199"/>
      <c r="CC90" s="199"/>
      <c r="CD90" s="199"/>
      <c r="CE90" s="199"/>
      <c r="CF90" s="199"/>
      <c r="CG90" s="199"/>
      <c r="CH90" s="199"/>
      <c r="CI90" s="199"/>
      <c r="CJ90" s="199"/>
      <c r="CK90" s="199"/>
      <c r="CL90" s="199"/>
      <c r="CM90" s="199"/>
      <c r="CN90" s="199"/>
      <c r="CO90" s="199"/>
      <c r="CP90" s="199"/>
      <c r="CQ90" s="199"/>
      <c r="CR90" s="199"/>
      <c r="CS90" s="199"/>
      <c r="CT90" s="199"/>
      <c r="CU90" s="199"/>
      <c r="CV90" s="199"/>
      <c r="CW90" s="199"/>
      <c r="CX90" s="199"/>
      <c r="CY90" s="199"/>
      <c r="CZ90" s="199"/>
      <c r="DA90" s="199"/>
      <c r="DB90" s="199"/>
      <c r="DC90" s="199"/>
      <c r="DD90" s="199"/>
      <c r="DE90" s="199"/>
      <c r="DF90" s="199"/>
      <c r="DG90" s="199"/>
      <c r="DH90" s="199"/>
      <c r="DI90" s="199"/>
      <c r="DJ90" s="199"/>
      <c r="DK90" s="199"/>
      <c r="DL90" s="199"/>
      <c r="DM90" s="199"/>
      <c r="DN90" s="199"/>
    </row>
    <row r="91" spans="1:118" x14ac:dyDescent="0.2">
      <c r="A91" s="33" t="s">
        <v>140</v>
      </c>
      <c r="B91" s="33" t="s">
        <v>203</v>
      </c>
      <c r="C91" s="33">
        <v>8</v>
      </c>
      <c r="D91" s="33" t="s">
        <v>27</v>
      </c>
      <c r="E91" s="200">
        <v>0</v>
      </c>
      <c r="F91" s="199">
        <v>0</v>
      </c>
      <c r="G91" s="200">
        <v>0</v>
      </c>
      <c r="H91" s="199">
        <v>0</v>
      </c>
      <c r="I91" s="200">
        <v>0</v>
      </c>
      <c r="J91" s="199">
        <v>0</v>
      </c>
      <c r="K91" s="199">
        <v>0</v>
      </c>
      <c r="L91" s="199">
        <v>0</v>
      </c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199"/>
      <c r="AX91" s="199"/>
      <c r="AY91" s="199"/>
      <c r="AZ91" s="199"/>
      <c r="BA91" s="199"/>
      <c r="BB91" s="199"/>
      <c r="BC91" s="199"/>
      <c r="BD91" s="199"/>
      <c r="BE91" s="199"/>
      <c r="BF91" s="199"/>
      <c r="BG91" s="199"/>
      <c r="BH91" s="199"/>
      <c r="BI91" s="199"/>
      <c r="BJ91" s="199"/>
      <c r="BK91" s="199"/>
      <c r="BL91" s="199"/>
      <c r="BM91" s="199"/>
      <c r="BN91" s="199"/>
      <c r="BO91" s="199"/>
      <c r="BP91" s="199"/>
      <c r="BQ91" s="199"/>
      <c r="BR91" s="199"/>
      <c r="BS91" s="199"/>
      <c r="BT91" s="199"/>
      <c r="BU91" s="199"/>
      <c r="BV91" s="199"/>
      <c r="BW91" s="199"/>
      <c r="BX91" s="199"/>
      <c r="BY91" s="199"/>
      <c r="BZ91" s="199"/>
      <c r="CA91" s="199"/>
      <c r="CB91" s="199"/>
      <c r="CC91" s="199"/>
      <c r="CD91" s="199"/>
      <c r="CE91" s="199"/>
      <c r="CF91" s="199"/>
      <c r="CG91" s="199"/>
      <c r="CH91" s="199"/>
      <c r="CI91" s="199"/>
      <c r="CJ91" s="199"/>
      <c r="CK91" s="199"/>
      <c r="CL91" s="199"/>
      <c r="CM91" s="199"/>
      <c r="CN91" s="199"/>
      <c r="CO91" s="199"/>
      <c r="CP91" s="199"/>
      <c r="CQ91" s="199"/>
      <c r="CR91" s="199"/>
      <c r="CS91" s="199"/>
      <c r="CT91" s="199"/>
      <c r="CU91" s="199"/>
      <c r="CV91" s="199"/>
      <c r="CW91" s="199"/>
      <c r="CX91" s="199"/>
      <c r="CY91" s="199"/>
      <c r="CZ91" s="199"/>
      <c r="DA91" s="199"/>
      <c r="DB91" s="199"/>
      <c r="DC91" s="199"/>
      <c r="DD91" s="199"/>
      <c r="DE91" s="199"/>
      <c r="DF91" s="199"/>
      <c r="DG91" s="199"/>
      <c r="DH91" s="199"/>
      <c r="DI91" s="199"/>
      <c r="DJ91" s="199"/>
      <c r="DK91" s="199"/>
      <c r="DL91" s="199"/>
      <c r="DM91" s="199"/>
      <c r="DN91" s="199"/>
    </row>
    <row r="92" spans="1:118" x14ac:dyDescent="0.2">
      <c r="A92" s="33" t="s">
        <v>140</v>
      </c>
      <c r="B92" s="33" t="s">
        <v>203</v>
      </c>
      <c r="C92" s="33">
        <v>9</v>
      </c>
      <c r="D92" s="33" t="s">
        <v>28</v>
      </c>
      <c r="E92" s="200">
        <v>0</v>
      </c>
      <c r="F92" s="199">
        <v>0</v>
      </c>
      <c r="G92" s="200">
        <v>0</v>
      </c>
      <c r="H92" s="199">
        <v>0</v>
      </c>
      <c r="I92" s="200">
        <v>0</v>
      </c>
      <c r="J92" s="199">
        <v>0</v>
      </c>
      <c r="K92" s="199">
        <v>0</v>
      </c>
      <c r="L92" s="199">
        <v>0</v>
      </c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199"/>
      <c r="AX92" s="199"/>
      <c r="AY92" s="199"/>
      <c r="AZ92" s="199"/>
      <c r="BA92" s="199"/>
      <c r="BB92" s="199"/>
      <c r="BC92" s="199"/>
      <c r="BD92" s="199"/>
      <c r="BE92" s="199"/>
      <c r="BF92" s="199"/>
      <c r="BG92" s="199"/>
      <c r="BH92" s="199"/>
      <c r="BI92" s="199"/>
      <c r="BJ92" s="199"/>
      <c r="BK92" s="199"/>
      <c r="BL92" s="199"/>
      <c r="BM92" s="199"/>
      <c r="BN92" s="199"/>
      <c r="BO92" s="199"/>
      <c r="BP92" s="199"/>
      <c r="BQ92" s="199"/>
      <c r="BR92" s="199"/>
      <c r="BS92" s="199"/>
      <c r="BT92" s="199"/>
      <c r="BU92" s="199"/>
      <c r="BV92" s="199"/>
      <c r="BW92" s="199"/>
      <c r="BX92" s="199"/>
      <c r="BY92" s="199"/>
      <c r="BZ92" s="199"/>
      <c r="CA92" s="199"/>
      <c r="CB92" s="199"/>
      <c r="CC92" s="199"/>
      <c r="CD92" s="199"/>
      <c r="CE92" s="199"/>
      <c r="CF92" s="199"/>
      <c r="CG92" s="199"/>
      <c r="CH92" s="199"/>
      <c r="CI92" s="199"/>
      <c r="CJ92" s="199"/>
      <c r="CK92" s="199"/>
      <c r="CL92" s="199"/>
      <c r="CM92" s="199"/>
      <c r="CN92" s="199"/>
      <c r="CO92" s="199"/>
      <c r="CP92" s="199"/>
      <c r="CQ92" s="199"/>
      <c r="CR92" s="199"/>
      <c r="CS92" s="199"/>
      <c r="CT92" s="199"/>
      <c r="CU92" s="199"/>
      <c r="CV92" s="199"/>
      <c r="CW92" s="199"/>
      <c r="CX92" s="199"/>
      <c r="CY92" s="199"/>
      <c r="CZ92" s="199"/>
      <c r="DA92" s="199"/>
      <c r="DB92" s="199"/>
      <c r="DC92" s="199"/>
      <c r="DD92" s="199"/>
      <c r="DE92" s="199"/>
      <c r="DF92" s="199"/>
      <c r="DG92" s="199"/>
      <c r="DH92" s="199"/>
      <c r="DI92" s="199"/>
      <c r="DJ92" s="199"/>
      <c r="DK92" s="199"/>
      <c r="DL92" s="199"/>
      <c r="DM92" s="199"/>
      <c r="DN92" s="199"/>
    </row>
    <row r="93" spans="1:118" x14ac:dyDescent="0.2">
      <c r="A93" s="33" t="s">
        <v>140</v>
      </c>
      <c r="B93" s="33" t="s">
        <v>203</v>
      </c>
      <c r="C93" s="33">
        <v>10</v>
      </c>
      <c r="D93" s="33" t="s">
        <v>32</v>
      </c>
      <c r="E93" s="200">
        <v>0</v>
      </c>
      <c r="F93" s="199">
        <v>0</v>
      </c>
      <c r="G93" s="200">
        <v>0</v>
      </c>
      <c r="H93" s="199">
        <v>0</v>
      </c>
      <c r="I93" s="200">
        <v>0</v>
      </c>
      <c r="J93" s="199">
        <v>0</v>
      </c>
      <c r="K93" s="199">
        <v>0</v>
      </c>
      <c r="L93" s="199">
        <v>0</v>
      </c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199"/>
      <c r="AX93" s="199"/>
      <c r="AY93" s="199"/>
      <c r="AZ93" s="199"/>
      <c r="BA93" s="199"/>
      <c r="BB93" s="199"/>
      <c r="BC93" s="199"/>
      <c r="BD93" s="199"/>
      <c r="BE93" s="199"/>
      <c r="BF93" s="199"/>
      <c r="BG93" s="199"/>
      <c r="BH93" s="199"/>
      <c r="BI93" s="199"/>
      <c r="BJ93" s="199"/>
      <c r="BK93" s="199"/>
      <c r="BL93" s="199"/>
      <c r="BM93" s="199"/>
      <c r="BN93" s="199"/>
      <c r="BO93" s="199"/>
      <c r="BP93" s="199"/>
      <c r="BQ93" s="199"/>
      <c r="BR93" s="199"/>
      <c r="BS93" s="199"/>
      <c r="BT93" s="199"/>
      <c r="BU93" s="199"/>
      <c r="BV93" s="199"/>
      <c r="BW93" s="199"/>
      <c r="BX93" s="199"/>
      <c r="BY93" s="199"/>
      <c r="BZ93" s="199"/>
      <c r="CA93" s="199"/>
      <c r="CB93" s="199"/>
      <c r="CC93" s="199"/>
      <c r="CD93" s="199"/>
      <c r="CE93" s="199"/>
      <c r="CF93" s="199"/>
      <c r="CG93" s="199"/>
      <c r="CH93" s="199"/>
      <c r="CI93" s="199"/>
      <c r="CJ93" s="199"/>
      <c r="CK93" s="199"/>
      <c r="CL93" s="199"/>
      <c r="CM93" s="199"/>
      <c r="CN93" s="199"/>
      <c r="CO93" s="199"/>
      <c r="CP93" s="199"/>
      <c r="CQ93" s="199"/>
      <c r="CR93" s="199"/>
      <c r="CS93" s="199"/>
      <c r="CT93" s="199"/>
      <c r="CU93" s="199"/>
      <c r="CV93" s="199"/>
      <c r="CW93" s="199"/>
      <c r="CX93" s="199"/>
      <c r="CY93" s="199"/>
      <c r="CZ93" s="199"/>
      <c r="DA93" s="199"/>
      <c r="DB93" s="199"/>
      <c r="DC93" s="199"/>
      <c r="DD93" s="199"/>
      <c r="DE93" s="199"/>
      <c r="DF93" s="199"/>
      <c r="DG93" s="199"/>
      <c r="DH93" s="199"/>
      <c r="DI93" s="199"/>
      <c r="DJ93" s="199"/>
      <c r="DK93" s="199"/>
      <c r="DL93" s="199"/>
      <c r="DM93" s="199"/>
      <c r="DN93" s="199"/>
    </row>
    <row r="94" spans="1:118" x14ac:dyDescent="0.2">
      <c r="A94" s="33" t="s">
        <v>140</v>
      </c>
      <c r="B94" s="33" t="s">
        <v>203</v>
      </c>
      <c r="C94" s="33">
        <v>11</v>
      </c>
      <c r="D94" s="33" t="s">
        <v>35</v>
      </c>
      <c r="E94" s="200">
        <v>0</v>
      </c>
      <c r="F94" s="199">
        <v>0</v>
      </c>
      <c r="G94" s="200">
        <v>0</v>
      </c>
      <c r="H94" s="199">
        <v>0</v>
      </c>
      <c r="I94" s="200">
        <v>0</v>
      </c>
      <c r="J94" s="199">
        <v>0</v>
      </c>
      <c r="K94" s="199">
        <v>0</v>
      </c>
      <c r="L94" s="199">
        <v>0</v>
      </c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199"/>
      <c r="AX94" s="199"/>
      <c r="AY94" s="199"/>
      <c r="AZ94" s="199"/>
      <c r="BA94" s="199"/>
      <c r="BB94" s="199"/>
      <c r="BC94" s="199"/>
      <c r="BD94" s="199"/>
      <c r="BE94" s="199"/>
      <c r="BF94" s="199"/>
      <c r="BG94" s="199"/>
      <c r="BH94" s="199"/>
      <c r="BI94" s="199"/>
      <c r="BJ94" s="199"/>
      <c r="BK94" s="199"/>
      <c r="BL94" s="199"/>
      <c r="BM94" s="199"/>
      <c r="BN94" s="199"/>
      <c r="BO94" s="199"/>
      <c r="BP94" s="199"/>
      <c r="BQ94" s="199"/>
      <c r="BR94" s="199"/>
      <c r="BS94" s="199"/>
      <c r="BT94" s="199"/>
      <c r="BU94" s="199"/>
      <c r="BV94" s="199"/>
      <c r="BW94" s="199"/>
      <c r="BX94" s="199"/>
      <c r="BY94" s="199"/>
      <c r="BZ94" s="199"/>
      <c r="CA94" s="199"/>
      <c r="CB94" s="199"/>
      <c r="CC94" s="199"/>
      <c r="CD94" s="199"/>
      <c r="CE94" s="199"/>
      <c r="CF94" s="199"/>
      <c r="CG94" s="199"/>
      <c r="CH94" s="199"/>
      <c r="CI94" s="199"/>
      <c r="CJ94" s="199"/>
      <c r="CK94" s="199"/>
      <c r="CL94" s="199"/>
      <c r="CM94" s="199"/>
      <c r="CN94" s="199"/>
      <c r="CO94" s="199"/>
      <c r="CP94" s="199"/>
      <c r="CQ94" s="199"/>
      <c r="CR94" s="199"/>
      <c r="CS94" s="199"/>
      <c r="CT94" s="199"/>
      <c r="CU94" s="199"/>
      <c r="CV94" s="199"/>
      <c r="CW94" s="199"/>
      <c r="CX94" s="199"/>
      <c r="CY94" s="199"/>
      <c r="CZ94" s="199"/>
      <c r="DA94" s="199"/>
      <c r="DB94" s="199"/>
      <c r="DC94" s="199"/>
      <c r="DD94" s="199"/>
      <c r="DE94" s="199"/>
      <c r="DF94" s="199"/>
      <c r="DG94" s="199"/>
      <c r="DH94" s="199"/>
      <c r="DI94" s="199"/>
      <c r="DJ94" s="199"/>
      <c r="DK94" s="199"/>
      <c r="DL94" s="199"/>
      <c r="DM94" s="199"/>
      <c r="DN94" s="199"/>
    </row>
    <row r="95" spans="1:118" x14ac:dyDescent="0.2">
      <c r="A95" s="33" t="s">
        <v>140</v>
      </c>
      <c r="B95" s="33" t="s">
        <v>203</v>
      </c>
      <c r="C95" s="33">
        <v>12</v>
      </c>
      <c r="D95" s="33" t="s">
        <v>36</v>
      </c>
      <c r="E95" s="200">
        <v>0</v>
      </c>
      <c r="F95" s="199">
        <v>0</v>
      </c>
      <c r="G95" s="200">
        <v>0</v>
      </c>
      <c r="H95" s="199">
        <v>0</v>
      </c>
      <c r="I95" s="200">
        <v>0</v>
      </c>
      <c r="J95" s="199">
        <v>0</v>
      </c>
      <c r="K95" s="199">
        <v>0</v>
      </c>
      <c r="L95" s="199">
        <v>0</v>
      </c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199"/>
      <c r="AX95" s="199"/>
      <c r="AY95" s="199"/>
      <c r="AZ95" s="199"/>
      <c r="BA95" s="199"/>
      <c r="BB95" s="199"/>
      <c r="BC95" s="199"/>
      <c r="BD95" s="199"/>
      <c r="BE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199"/>
      <c r="BR95" s="199"/>
      <c r="BS95" s="199"/>
      <c r="BT95" s="199"/>
      <c r="BU95" s="199"/>
      <c r="BV95" s="199"/>
      <c r="BW95" s="199"/>
      <c r="BX95" s="199"/>
      <c r="BY95" s="199"/>
      <c r="BZ95" s="199"/>
      <c r="CA95" s="199"/>
      <c r="CB95" s="199"/>
      <c r="CC95" s="199"/>
      <c r="CD95" s="199"/>
      <c r="CE95" s="199"/>
      <c r="CF95" s="199"/>
      <c r="CG95" s="199"/>
      <c r="CH95" s="199"/>
      <c r="CI95" s="199"/>
      <c r="CJ95" s="199"/>
      <c r="CK95" s="199"/>
      <c r="CL95" s="199"/>
      <c r="CM95" s="199"/>
      <c r="CN95" s="199"/>
      <c r="CO95" s="199"/>
      <c r="CP95" s="199"/>
      <c r="CQ95" s="199"/>
      <c r="CR95" s="199"/>
      <c r="CS95" s="199"/>
      <c r="CT95" s="199"/>
      <c r="CU95" s="199"/>
      <c r="CV95" s="199"/>
      <c r="CW95" s="199"/>
      <c r="CX95" s="199"/>
      <c r="CY95" s="199"/>
      <c r="CZ95" s="199"/>
      <c r="DA95" s="199"/>
      <c r="DB95" s="199"/>
      <c r="DC95" s="199"/>
      <c r="DD95" s="199"/>
      <c r="DE95" s="199"/>
      <c r="DF95" s="199"/>
      <c r="DG95" s="199"/>
      <c r="DH95" s="199"/>
      <c r="DI95" s="199"/>
      <c r="DJ95" s="199"/>
      <c r="DK95" s="199"/>
      <c r="DL95" s="199"/>
      <c r="DM95" s="199"/>
      <c r="DN95" s="199"/>
    </row>
    <row r="96" spans="1:118" x14ac:dyDescent="0.2">
      <c r="A96" s="33" t="s">
        <v>140</v>
      </c>
      <c r="B96" s="33" t="s">
        <v>203</v>
      </c>
      <c r="C96" s="33">
        <v>13</v>
      </c>
      <c r="D96" s="33" t="s">
        <v>39</v>
      </c>
      <c r="E96" s="200">
        <v>0</v>
      </c>
      <c r="F96" s="199">
        <v>0</v>
      </c>
      <c r="G96" s="200">
        <v>0</v>
      </c>
      <c r="H96" s="199">
        <v>0</v>
      </c>
      <c r="I96" s="200">
        <v>0</v>
      </c>
      <c r="J96" s="199">
        <v>0</v>
      </c>
      <c r="K96" s="199">
        <v>0</v>
      </c>
      <c r="L96" s="199">
        <v>0</v>
      </c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  <c r="AS96" s="199"/>
      <c r="AT96" s="199"/>
      <c r="AU96" s="199"/>
      <c r="AV96" s="199"/>
      <c r="AW96" s="199"/>
      <c r="AX96" s="199"/>
      <c r="AY96" s="199"/>
      <c r="AZ96" s="199"/>
      <c r="BA96" s="199"/>
      <c r="BB96" s="199"/>
      <c r="BC96" s="199"/>
      <c r="BD96" s="199"/>
      <c r="BE96" s="199"/>
      <c r="BF96" s="199"/>
      <c r="BG96" s="199"/>
      <c r="BH96" s="199"/>
      <c r="BI96" s="199"/>
      <c r="BJ96" s="199"/>
      <c r="BK96" s="199"/>
      <c r="BL96" s="199"/>
      <c r="BM96" s="199"/>
      <c r="BN96" s="199"/>
      <c r="BO96" s="199"/>
      <c r="BP96" s="199"/>
      <c r="BQ96" s="199"/>
      <c r="BR96" s="199"/>
      <c r="BS96" s="199"/>
      <c r="BT96" s="199"/>
      <c r="BU96" s="199"/>
      <c r="BV96" s="199"/>
      <c r="BW96" s="199"/>
      <c r="BX96" s="199"/>
      <c r="BY96" s="199"/>
      <c r="BZ96" s="199"/>
      <c r="CA96" s="199"/>
      <c r="CB96" s="199"/>
      <c r="CC96" s="199"/>
      <c r="CD96" s="199"/>
      <c r="CE96" s="199"/>
      <c r="CF96" s="199"/>
      <c r="CG96" s="199"/>
      <c r="CH96" s="199"/>
      <c r="CI96" s="199"/>
      <c r="CJ96" s="199"/>
      <c r="CK96" s="199"/>
      <c r="CL96" s="199"/>
      <c r="CM96" s="199"/>
      <c r="CN96" s="199"/>
      <c r="CO96" s="199"/>
      <c r="CP96" s="199"/>
      <c r="CQ96" s="199"/>
      <c r="CR96" s="199"/>
      <c r="CS96" s="199"/>
      <c r="CT96" s="199"/>
      <c r="CU96" s="199"/>
      <c r="CV96" s="199"/>
      <c r="CW96" s="199"/>
      <c r="CX96" s="199"/>
      <c r="CY96" s="199"/>
      <c r="CZ96" s="199"/>
      <c r="DA96" s="199"/>
      <c r="DB96" s="199"/>
      <c r="DC96" s="199"/>
      <c r="DD96" s="199"/>
      <c r="DE96" s="199"/>
      <c r="DF96" s="199"/>
      <c r="DG96" s="199"/>
      <c r="DH96" s="199"/>
      <c r="DI96" s="199"/>
      <c r="DJ96" s="199"/>
      <c r="DK96" s="199"/>
      <c r="DL96" s="199"/>
      <c r="DM96" s="199"/>
      <c r="DN96" s="199"/>
    </row>
    <row r="97" spans="1:118" x14ac:dyDescent="0.2">
      <c r="A97" s="33" t="s">
        <v>140</v>
      </c>
      <c r="B97" s="33" t="s">
        <v>203</v>
      </c>
      <c r="C97" s="33">
        <v>14</v>
      </c>
      <c r="D97" s="33" t="s">
        <v>40</v>
      </c>
      <c r="E97" s="200">
        <v>0</v>
      </c>
      <c r="F97" s="199">
        <v>0</v>
      </c>
      <c r="G97" s="200">
        <v>0</v>
      </c>
      <c r="H97" s="199">
        <v>0</v>
      </c>
      <c r="I97" s="200">
        <v>0</v>
      </c>
      <c r="J97" s="199">
        <v>0</v>
      </c>
      <c r="K97" s="199">
        <v>0</v>
      </c>
      <c r="L97" s="199">
        <v>0</v>
      </c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  <c r="AS97" s="199"/>
      <c r="AT97" s="199"/>
      <c r="AU97" s="199"/>
      <c r="AV97" s="199"/>
      <c r="AW97" s="199"/>
      <c r="AX97" s="199"/>
      <c r="AY97" s="199"/>
      <c r="AZ97" s="199"/>
      <c r="BA97" s="199"/>
      <c r="BB97" s="199"/>
      <c r="BC97" s="199"/>
      <c r="BD97" s="199"/>
      <c r="BE97" s="199"/>
      <c r="BF97" s="199"/>
      <c r="BG97" s="199"/>
      <c r="BH97" s="199"/>
      <c r="BI97" s="199"/>
      <c r="BJ97" s="199"/>
      <c r="BK97" s="199"/>
      <c r="BL97" s="199"/>
      <c r="BM97" s="199"/>
      <c r="BN97" s="199"/>
      <c r="BO97" s="199"/>
      <c r="BP97" s="199"/>
      <c r="BQ97" s="199"/>
      <c r="BR97" s="199"/>
      <c r="BS97" s="199"/>
      <c r="BT97" s="199"/>
      <c r="BU97" s="199"/>
      <c r="BV97" s="199"/>
      <c r="BW97" s="199"/>
      <c r="BX97" s="199"/>
      <c r="BY97" s="199"/>
      <c r="BZ97" s="199"/>
      <c r="CA97" s="199"/>
      <c r="CB97" s="199"/>
      <c r="CC97" s="199"/>
      <c r="CD97" s="199"/>
      <c r="CE97" s="199"/>
      <c r="CF97" s="199"/>
      <c r="CG97" s="199"/>
      <c r="CH97" s="199"/>
      <c r="CI97" s="199"/>
      <c r="CJ97" s="199"/>
      <c r="CK97" s="199"/>
      <c r="CL97" s="199"/>
      <c r="CM97" s="199"/>
      <c r="CN97" s="199"/>
      <c r="CO97" s="199"/>
      <c r="CP97" s="199"/>
      <c r="CQ97" s="199"/>
      <c r="CR97" s="199"/>
      <c r="CS97" s="199"/>
      <c r="CT97" s="199"/>
      <c r="CU97" s="199"/>
      <c r="CV97" s="199"/>
      <c r="CW97" s="199"/>
      <c r="CX97" s="199"/>
      <c r="CY97" s="199"/>
      <c r="CZ97" s="199"/>
      <c r="DA97" s="199"/>
      <c r="DB97" s="199"/>
      <c r="DC97" s="199"/>
      <c r="DD97" s="199"/>
      <c r="DE97" s="199"/>
      <c r="DF97" s="199"/>
      <c r="DG97" s="199"/>
      <c r="DH97" s="199"/>
      <c r="DI97" s="199"/>
      <c r="DJ97" s="199"/>
      <c r="DK97" s="199"/>
      <c r="DL97" s="199"/>
      <c r="DM97" s="199"/>
      <c r="DN97" s="199"/>
    </row>
    <row r="98" spans="1:118" x14ac:dyDescent="0.2">
      <c r="A98" s="33" t="s">
        <v>140</v>
      </c>
      <c r="B98" s="33" t="s">
        <v>203</v>
      </c>
      <c r="C98" s="33">
        <v>15</v>
      </c>
      <c r="D98" s="33" t="s">
        <v>41</v>
      </c>
      <c r="E98" s="200">
        <v>0</v>
      </c>
      <c r="F98" s="199">
        <v>0</v>
      </c>
      <c r="G98" s="200">
        <v>0</v>
      </c>
      <c r="H98" s="199">
        <v>0</v>
      </c>
      <c r="I98" s="200">
        <v>0</v>
      </c>
      <c r="J98" s="199">
        <v>0</v>
      </c>
      <c r="K98" s="199">
        <v>0</v>
      </c>
      <c r="L98" s="199">
        <v>0</v>
      </c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  <c r="AE98" s="199"/>
      <c r="AF98" s="199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199"/>
      <c r="AX98" s="199"/>
      <c r="AY98" s="199"/>
      <c r="AZ98" s="199"/>
      <c r="BA98" s="199"/>
      <c r="BB98" s="199"/>
      <c r="BC98" s="199"/>
      <c r="BD98" s="199"/>
      <c r="BE98" s="199"/>
      <c r="BF98" s="199"/>
      <c r="BG98" s="199"/>
      <c r="BH98" s="199"/>
      <c r="BI98" s="199"/>
      <c r="BJ98" s="199"/>
      <c r="BK98" s="199"/>
      <c r="BL98" s="199"/>
      <c r="BM98" s="199"/>
      <c r="BN98" s="199"/>
      <c r="BO98" s="199"/>
      <c r="BP98" s="199"/>
      <c r="BQ98" s="199"/>
      <c r="BR98" s="199"/>
      <c r="BS98" s="199"/>
      <c r="BT98" s="199"/>
      <c r="BU98" s="199"/>
      <c r="BV98" s="199"/>
      <c r="BW98" s="199"/>
      <c r="BX98" s="199"/>
      <c r="BY98" s="199"/>
      <c r="BZ98" s="199"/>
      <c r="CA98" s="199"/>
      <c r="CB98" s="199"/>
      <c r="CC98" s="199"/>
      <c r="CD98" s="199"/>
      <c r="CE98" s="199"/>
      <c r="CF98" s="199"/>
      <c r="CG98" s="199"/>
      <c r="CH98" s="199"/>
      <c r="CI98" s="199"/>
      <c r="CJ98" s="199"/>
      <c r="CK98" s="199"/>
      <c r="CL98" s="199"/>
      <c r="CM98" s="199"/>
      <c r="CN98" s="199"/>
      <c r="CO98" s="199"/>
      <c r="CP98" s="199"/>
      <c r="CQ98" s="199"/>
      <c r="CR98" s="199"/>
      <c r="CS98" s="199"/>
      <c r="CT98" s="199"/>
      <c r="CU98" s="199"/>
      <c r="CV98" s="199"/>
      <c r="CW98" s="199"/>
      <c r="CX98" s="199"/>
      <c r="CY98" s="199"/>
      <c r="CZ98" s="199"/>
      <c r="DA98" s="199"/>
      <c r="DB98" s="199"/>
      <c r="DC98" s="199"/>
      <c r="DD98" s="199"/>
      <c r="DE98" s="199"/>
      <c r="DF98" s="199"/>
      <c r="DG98" s="199"/>
      <c r="DH98" s="199"/>
      <c r="DI98" s="199"/>
      <c r="DJ98" s="199"/>
      <c r="DK98" s="199"/>
      <c r="DL98" s="199"/>
      <c r="DM98" s="199"/>
      <c r="DN98" s="199"/>
    </row>
    <row r="99" spans="1:118" x14ac:dyDescent="0.2">
      <c r="A99" s="33" t="s">
        <v>140</v>
      </c>
      <c r="B99" s="33" t="s">
        <v>203</v>
      </c>
      <c r="C99" s="33">
        <v>16</v>
      </c>
      <c r="D99" s="33" t="s">
        <v>42</v>
      </c>
      <c r="E99" s="200">
        <v>0</v>
      </c>
      <c r="F99" s="199">
        <v>0</v>
      </c>
      <c r="G99" s="200">
        <v>0</v>
      </c>
      <c r="H99" s="199">
        <v>0</v>
      </c>
      <c r="I99" s="200">
        <v>0</v>
      </c>
      <c r="J99" s="199">
        <v>0</v>
      </c>
      <c r="K99" s="199">
        <v>0</v>
      </c>
      <c r="L99" s="199">
        <v>0</v>
      </c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199"/>
      <c r="AE99" s="199"/>
      <c r="AF99" s="199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  <c r="AS99" s="199"/>
      <c r="AT99" s="199"/>
      <c r="AU99" s="199"/>
      <c r="AV99" s="199"/>
      <c r="AW99" s="199"/>
      <c r="AX99" s="199"/>
      <c r="AY99" s="199"/>
      <c r="AZ99" s="199"/>
      <c r="BA99" s="199"/>
      <c r="BB99" s="199"/>
      <c r="BC99" s="199"/>
      <c r="BD99" s="199"/>
      <c r="BE99" s="199"/>
      <c r="BF99" s="199"/>
      <c r="BG99" s="199"/>
      <c r="BH99" s="199"/>
      <c r="BI99" s="199"/>
      <c r="BJ99" s="199"/>
      <c r="BK99" s="199"/>
      <c r="BL99" s="199"/>
      <c r="BM99" s="199"/>
      <c r="BN99" s="199"/>
      <c r="BO99" s="199"/>
      <c r="BP99" s="199"/>
      <c r="BQ99" s="199"/>
      <c r="BR99" s="199"/>
      <c r="BS99" s="199"/>
      <c r="BT99" s="199"/>
      <c r="BU99" s="199"/>
      <c r="BV99" s="199"/>
      <c r="BW99" s="199"/>
      <c r="BX99" s="199"/>
      <c r="BY99" s="199"/>
      <c r="BZ99" s="199"/>
      <c r="CA99" s="199"/>
      <c r="CB99" s="199"/>
      <c r="CC99" s="199"/>
      <c r="CD99" s="199"/>
      <c r="CE99" s="199"/>
      <c r="CF99" s="199"/>
      <c r="CG99" s="199"/>
      <c r="CH99" s="199"/>
      <c r="CI99" s="199"/>
      <c r="CJ99" s="199"/>
      <c r="CK99" s="199"/>
      <c r="CL99" s="199"/>
      <c r="CM99" s="199"/>
      <c r="CN99" s="199"/>
      <c r="CO99" s="199"/>
      <c r="CP99" s="199"/>
      <c r="CQ99" s="199"/>
      <c r="CR99" s="199"/>
      <c r="CS99" s="199"/>
      <c r="CT99" s="199"/>
      <c r="CU99" s="199"/>
      <c r="CV99" s="199"/>
      <c r="CW99" s="199"/>
      <c r="CX99" s="199"/>
      <c r="CY99" s="199"/>
      <c r="CZ99" s="199"/>
      <c r="DA99" s="199"/>
      <c r="DB99" s="199"/>
      <c r="DC99" s="199"/>
      <c r="DD99" s="199"/>
      <c r="DE99" s="199"/>
      <c r="DF99" s="199"/>
      <c r="DG99" s="199"/>
      <c r="DH99" s="199"/>
      <c r="DI99" s="199"/>
      <c r="DJ99" s="199"/>
      <c r="DK99" s="199"/>
      <c r="DL99" s="199"/>
      <c r="DM99" s="199"/>
      <c r="DN99" s="199"/>
    </row>
    <row r="100" spans="1:118" x14ac:dyDescent="0.2">
      <c r="A100" s="33" t="s">
        <v>140</v>
      </c>
      <c r="B100" s="33" t="s">
        <v>203</v>
      </c>
      <c r="C100" s="33">
        <v>17</v>
      </c>
      <c r="D100" s="33" t="s">
        <v>126</v>
      </c>
      <c r="E100" s="200">
        <v>0</v>
      </c>
      <c r="F100" s="199">
        <v>0</v>
      </c>
      <c r="G100" s="200">
        <v>0</v>
      </c>
      <c r="H100" s="199">
        <v>0</v>
      </c>
      <c r="I100" s="200">
        <v>0</v>
      </c>
      <c r="J100" s="199">
        <v>0</v>
      </c>
      <c r="K100" s="199">
        <v>0</v>
      </c>
      <c r="L100" s="199">
        <v>0</v>
      </c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  <c r="AS100" s="199"/>
      <c r="AT100" s="199"/>
      <c r="AU100" s="199"/>
      <c r="AV100" s="199"/>
      <c r="AW100" s="199"/>
      <c r="AX100" s="199"/>
      <c r="AY100" s="199"/>
      <c r="AZ100" s="199"/>
      <c r="BA100" s="199"/>
      <c r="BB100" s="199"/>
      <c r="BC100" s="199"/>
      <c r="BD100" s="199"/>
      <c r="BE100" s="199"/>
      <c r="BF100" s="199"/>
      <c r="BG100" s="199"/>
      <c r="BH100" s="199"/>
      <c r="BI100" s="199"/>
      <c r="BJ100" s="199"/>
      <c r="BK100" s="199"/>
      <c r="BL100" s="199"/>
      <c r="BM100" s="199"/>
      <c r="BN100" s="199"/>
      <c r="BO100" s="199"/>
      <c r="BP100" s="199"/>
      <c r="BQ100" s="199"/>
      <c r="BR100" s="199"/>
      <c r="BS100" s="199"/>
      <c r="BT100" s="199"/>
      <c r="BU100" s="199"/>
      <c r="BV100" s="199"/>
      <c r="BW100" s="199"/>
      <c r="BX100" s="199"/>
      <c r="BY100" s="199"/>
      <c r="BZ100" s="199"/>
      <c r="CA100" s="199"/>
      <c r="CB100" s="199"/>
      <c r="CC100" s="199"/>
      <c r="CD100" s="199"/>
      <c r="CE100" s="199"/>
      <c r="CF100" s="199"/>
      <c r="CG100" s="199"/>
      <c r="CH100" s="199"/>
      <c r="CI100" s="199"/>
      <c r="CJ100" s="199"/>
      <c r="CK100" s="199"/>
      <c r="CL100" s="199"/>
      <c r="CM100" s="199"/>
      <c r="CN100" s="199"/>
      <c r="CO100" s="199"/>
      <c r="CP100" s="199"/>
      <c r="CQ100" s="199"/>
      <c r="CR100" s="199"/>
      <c r="CS100" s="199"/>
      <c r="CT100" s="199"/>
      <c r="CU100" s="199"/>
      <c r="CV100" s="199"/>
      <c r="CW100" s="199"/>
      <c r="CX100" s="199"/>
      <c r="CY100" s="199"/>
      <c r="CZ100" s="199"/>
      <c r="DA100" s="199"/>
      <c r="DB100" s="199"/>
      <c r="DC100" s="199"/>
      <c r="DD100" s="199"/>
      <c r="DE100" s="199"/>
      <c r="DF100" s="199"/>
      <c r="DG100" s="199"/>
      <c r="DH100" s="199"/>
      <c r="DI100" s="199"/>
      <c r="DJ100" s="199"/>
      <c r="DK100" s="199"/>
      <c r="DL100" s="199"/>
      <c r="DM100" s="199"/>
      <c r="DN100" s="199"/>
    </row>
    <row r="101" spans="1:118" x14ac:dyDescent="0.2">
      <c r="A101" s="33" t="s">
        <v>140</v>
      </c>
      <c r="B101" s="33" t="s">
        <v>203</v>
      </c>
      <c r="C101" s="33">
        <v>18</v>
      </c>
      <c r="D101" s="33" t="s">
        <v>127</v>
      </c>
      <c r="E101" s="200">
        <v>0</v>
      </c>
      <c r="F101" s="199">
        <v>0</v>
      </c>
      <c r="G101" s="200">
        <v>0</v>
      </c>
      <c r="H101" s="199">
        <v>0</v>
      </c>
      <c r="I101" s="200">
        <v>0</v>
      </c>
      <c r="J101" s="199">
        <v>0</v>
      </c>
      <c r="K101" s="199">
        <v>0</v>
      </c>
      <c r="L101" s="199">
        <v>0</v>
      </c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199"/>
      <c r="AD101" s="199"/>
      <c r="AE101" s="199"/>
      <c r="AF101" s="199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199"/>
      <c r="AS101" s="199"/>
      <c r="AT101" s="199"/>
      <c r="AU101" s="199"/>
      <c r="AV101" s="199"/>
      <c r="AW101" s="199"/>
      <c r="AX101" s="199"/>
      <c r="AY101" s="199"/>
      <c r="AZ101" s="199"/>
      <c r="BA101" s="199"/>
      <c r="BB101" s="199"/>
      <c r="BC101" s="199"/>
      <c r="BD101" s="199"/>
      <c r="BE101" s="199"/>
      <c r="BF101" s="199"/>
      <c r="BG101" s="199"/>
      <c r="BH101" s="199"/>
      <c r="BI101" s="199"/>
      <c r="BJ101" s="199"/>
      <c r="BK101" s="199"/>
      <c r="BL101" s="199"/>
      <c r="BM101" s="199"/>
      <c r="BN101" s="199"/>
      <c r="BO101" s="199"/>
      <c r="BP101" s="199"/>
      <c r="BQ101" s="199"/>
      <c r="BR101" s="199"/>
      <c r="BS101" s="199"/>
      <c r="BT101" s="199"/>
      <c r="BU101" s="199"/>
      <c r="BV101" s="199"/>
      <c r="BW101" s="199"/>
      <c r="BX101" s="199"/>
      <c r="BY101" s="199"/>
      <c r="BZ101" s="199"/>
      <c r="CA101" s="199"/>
      <c r="CB101" s="199"/>
      <c r="CC101" s="199"/>
      <c r="CD101" s="199"/>
      <c r="CE101" s="199"/>
      <c r="CF101" s="199"/>
      <c r="CG101" s="199"/>
      <c r="CH101" s="199"/>
      <c r="CI101" s="199"/>
      <c r="CJ101" s="199"/>
      <c r="CK101" s="199"/>
      <c r="CL101" s="199"/>
      <c r="CM101" s="199"/>
      <c r="CN101" s="199"/>
      <c r="CO101" s="199"/>
      <c r="CP101" s="199"/>
      <c r="CQ101" s="199"/>
      <c r="CR101" s="199"/>
      <c r="CS101" s="199"/>
      <c r="CT101" s="199"/>
      <c r="CU101" s="199"/>
      <c r="CV101" s="199"/>
      <c r="CW101" s="199"/>
      <c r="CX101" s="199"/>
      <c r="CY101" s="199"/>
      <c r="CZ101" s="199"/>
      <c r="DA101" s="199"/>
      <c r="DB101" s="199"/>
      <c r="DC101" s="199"/>
      <c r="DD101" s="199"/>
      <c r="DE101" s="199"/>
      <c r="DF101" s="199"/>
      <c r="DG101" s="199"/>
      <c r="DH101" s="199"/>
      <c r="DI101" s="199"/>
      <c r="DJ101" s="199"/>
      <c r="DK101" s="199"/>
      <c r="DL101" s="199"/>
      <c r="DM101" s="199"/>
      <c r="DN101" s="199"/>
    </row>
    <row r="102" spans="1:118" x14ac:dyDescent="0.2">
      <c r="A102" s="33" t="s">
        <v>140</v>
      </c>
      <c r="B102" s="33" t="s">
        <v>203</v>
      </c>
      <c r="C102" s="33">
        <v>19</v>
      </c>
      <c r="D102" s="33" t="s">
        <v>47</v>
      </c>
      <c r="E102" s="200">
        <v>0</v>
      </c>
      <c r="F102" s="199">
        <v>0</v>
      </c>
      <c r="G102" s="200">
        <v>0</v>
      </c>
      <c r="H102" s="199">
        <v>0</v>
      </c>
      <c r="I102" s="200">
        <v>0</v>
      </c>
      <c r="J102" s="199">
        <v>0</v>
      </c>
      <c r="K102" s="199">
        <v>0</v>
      </c>
      <c r="L102" s="199">
        <v>0</v>
      </c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199"/>
      <c r="BD102" s="199"/>
      <c r="BE102" s="199"/>
      <c r="BF102" s="199"/>
      <c r="BG102" s="199"/>
      <c r="BH102" s="199"/>
      <c r="BI102" s="199"/>
      <c r="BJ102" s="199"/>
      <c r="BK102" s="199"/>
      <c r="BL102" s="199"/>
      <c r="BM102" s="199"/>
      <c r="BN102" s="199"/>
      <c r="BO102" s="199"/>
      <c r="BP102" s="199"/>
      <c r="BQ102" s="199"/>
      <c r="BR102" s="199"/>
      <c r="BS102" s="199"/>
      <c r="BT102" s="199"/>
      <c r="BU102" s="199"/>
      <c r="BV102" s="199"/>
      <c r="BW102" s="199"/>
      <c r="BX102" s="199"/>
      <c r="BY102" s="199"/>
      <c r="BZ102" s="199"/>
      <c r="CA102" s="199"/>
      <c r="CB102" s="199"/>
      <c r="CC102" s="199"/>
      <c r="CD102" s="199"/>
      <c r="CE102" s="199"/>
      <c r="CF102" s="199"/>
      <c r="CG102" s="199"/>
      <c r="CH102" s="199"/>
      <c r="CI102" s="199"/>
      <c r="CJ102" s="199"/>
      <c r="CK102" s="199"/>
      <c r="CL102" s="199"/>
      <c r="CM102" s="199"/>
      <c r="CN102" s="199"/>
      <c r="CO102" s="199"/>
      <c r="CP102" s="199"/>
      <c r="CQ102" s="199"/>
      <c r="CR102" s="199"/>
      <c r="CS102" s="199"/>
      <c r="CT102" s="199"/>
      <c r="CU102" s="199"/>
      <c r="CV102" s="199"/>
      <c r="CW102" s="199"/>
      <c r="CX102" s="199"/>
      <c r="CY102" s="199"/>
      <c r="CZ102" s="199"/>
      <c r="DA102" s="199"/>
      <c r="DB102" s="199"/>
      <c r="DC102" s="199"/>
      <c r="DD102" s="199"/>
      <c r="DE102" s="199"/>
      <c r="DF102" s="199"/>
      <c r="DG102" s="199"/>
      <c r="DH102" s="199"/>
      <c r="DI102" s="199"/>
      <c r="DJ102" s="199"/>
      <c r="DK102" s="199"/>
      <c r="DL102" s="199"/>
      <c r="DM102" s="199"/>
      <c r="DN102" s="199"/>
    </row>
    <row r="103" spans="1:118" x14ac:dyDescent="0.2">
      <c r="A103" s="33" t="s">
        <v>140</v>
      </c>
      <c r="B103" s="33" t="s">
        <v>203</v>
      </c>
      <c r="C103" s="33">
        <v>20</v>
      </c>
      <c r="D103" s="33" t="s">
        <v>128</v>
      </c>
      <c r="E103" s="200">
        <v>0</v>
      </c>
      <c r="F103" s="199">
        <v>0</v>
      </c>
      <c r="G103" s="200">
        <v>0</v>
      </c>
      <c r="H103" s="199">
        <v>0</v>
      </c>
      <c r="I103" s="200">
        <v>0</v>
      </c>
      <c r="J103" s="199">
        <v>0</v>
      </c>
      <c r="K103" s="199">
        <v>0</v>
      </c>
      <c r="L103" s="199">
        <v>0</v>
      </c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199"/>
      <c r="AX103" s="199"/>
      <c r="AY103" s="199"/>
      <c r="AZ103" s="199"/>
      <c r="BA103" s="199"/>
      <c r="BB103" s="199"/>
      <c r="BC103" s="199"/>
      <c r="BD103" s="199"/>
      <c r="BE103" s="199"/>
      <c r="BF103" s="199"/>
      <c r="BG103" s="199"/>
      <c r="BH103" s="199"/>
      <c r="BI103" s="199"/>
      <c r="BJ103" s="199"/>
      <c r="BK103" s="199"/>
      <c r="BL103" s="199"/>
      <c r="BM103" s="199"/>
      <c r="BN103" s="199"/>
      <c r="BO103" s="199"/>
      <c r="BP103" s="199"/>
      <c r="BQ103" s="199"/>
      <c r="BR103" s="199"/>
      <c r="BS103" s="199"/>
      <c r="BT103" s="199"/>
      <c r="BU103" s="199"/>
      <c r="BV103" s="199"/>
      <c r="BW103" s="199"/>
      <c r="BX103" s="199"/>
      <c r="BY103" s="199"/>
      <c r="BZ103" s="199"/>
      <c r="CA103" s="199"/>
      <c r="CB103" s="199"/>
      <c r="CC103" s="199"/>
      <c r="CD103" s="199"/>
      <c r="CE103" s="199"/>
      <c r="CF103" s="199"/>
      <c r="CG103" s="199"/>
      <c r="CH103" s="199"/>
      <c r="CI103" s="199"/>
      <c r="CJ103" s="199"/>
      <c r="CK103" s="199"/>
      <c r="CL103" s="199"/>
      <c r="CM103" s="199"/>
      <c r="CN103" s="199"/>
      <c r="CO103" s="199"/>
      <c r="CP103" s="199"/>
      <c r="CQ103" s="199"/>
      <c r="CR103" s="199"/>
      <c r="CS103" s="199"/>
      <c r="CT103" s="199"/>
      <c r="CU103" s="199"/>
      <c r="CV103" s="199"/>
      <c r="CW103" s="199"/>
      <c r="CX103" s="199"/>
      <c r="CY103" s="199"/>
      <c r="CZ103" s="199"/>
      <c r="DA103" s="199"/>
      <c r="DB103" s="199"/>
      <c r="DC103" s="199"/>
      <c r="DD103" s="199"/>
      <c r="DE103" s="199"/>
      <c r="DF103" s="199"/>
      <c r="DG103" s="199"/>
      <c r="DH103" s="199"/>
      <c r="DI103" s="199"/>
      <c r="DJ103" s="199"/>
      <c r="DK103" s="199"/>
      <c r="DL103" s="199"/>
      <c r="DM103" s="199"/>
      <c r="DN103" s="199"/>
    </row>
    <row r="104" spans="1:118" x14ac:dyDescent="0.2">
      <c r="A104" s="33" t="s">
        <v>140</v>
      </c>
      <c r="B104" s="33" t="s">
        <v>203</v>
      </c>
      <c r="C104" s="33">
        <v>21</v>
      </c>
      <c r="D104" s="33" t="s">
        <v>129</v>
      </c>
      <c r="E104" s="200">
        <v>0</v>
      </c>
      <c r="F104" s="199">
        <v>0</v>
      </c>
      <c r="G104" s="200">
        <v>0</v>
      </c>
      <c r="H104" s="199">
        <v>0</v>
      </c>
      <c r="I104" s="200">
        <v>0</v>
      </c>
      <c r="J104" s="199">
        <v>0</v>
      </c>
      <c r="K104" s="199">
        <v>0</v>
      </c>
      <c r="L104" s="199">
        <v>0</v>
      </c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  <c r="AS104" s="199"/>
      <c r="AT104" s="199"/>
      <c r="AU104" s="199"/>
      <c r="AV104" s="199"/>
      <c r="AW104" s="199"/>
      <c r="AX104" s="199"/>
      <c r="AY104" s="199"/>
      <c r="AZ104" s="199"/>
      <c r="BA104" s="199"/>
      <c r="BB104" s="199"/>
      <c r="BC104" s="199"/>
      <c r="BD104" s="199"/>
      <c r="BE104" s="199"/>
      <c r="BF104" s="199"/>
      <c r="BG104" s="199"/>
      <c r="BH104" s="199"/>
      <c r="BI104" s="199"/>
      <c r="BJ104" s="199"/>
      <c r="BK104" s="199"/>
      <c r="BL104" s="199"/>
      <c r="BM104" s="199"/>
      <c r="BN104" s="199"/>
      <c r="BO104" s="199"/>
      <c r="BP104" s="199"/>
      <c r="BQ104" s="199"/>
      <c r="BR104" s="199"/>
      <c r="BS104" s="199"/>
      <c r="BT104" s="199"/>
      <c r="BU104" s="199"/>
      <c r="BV104" s="199"/>
      <c r="BW104" s="199"/>
      <c r="BX104" s="199"/>
      <c r="BY104" s="199"/>
      <c r="BZ104" s="199"/>
      <c r="CA104" s="199"/>
      <c r="CB104" s="199"/>
      <c r="CC104" s="199"/>
      <c r="CD104" s="199"/>
      <c r="CE104" s="199"/>
      <c r="CF104" s="199"/>
      <c r="CG104" s="199"/>
      <c r="CH104" s="199"/>
      <c r="CI104" s="199"/>
      <c r="CJ104" s="199"/>
      <c r="CK104" s="199"/>
      <c r="CL104" s="199"/>
      <c r="CM104" s="199"/>
      <c r="CN104" s="199"/>
      <c r="CO104" s="199"/>
      <c r="CP104" s="199"/>
      <c r="CQ104" s="199"/>
      <c r="CR104" s="199"/>
      <c r="CS104" s="199"/>
      <c r="CT104" s="199"/>
      <c r="CU104" s="199"/>
      <c r="CV104" s="199"/>
      <c r="CW104" s="199"/>
      <c r="CX104" s="199"/>
      <c r="CY104" s="199"/>
      <c r="CZ104" s="199"/>
      <c r="DA104" s="199"/>
      <c r="DB104" s="199"/>
      <c r="DC104" s="199"/>
      <c r="DD104" s="199"/>
      <c r="DE104" s="199"/>
      <c r="DF104" s="199"/>
      <c r="DG104" s="199"/>
      <c r="DH104" s="199"/>
      <c r="DI104" s="199"/>
      <c r="DJ104" s="199"/>
      <c r="DK104" s="199"/>
      <c r="DL104" s="199"/>
      <c r="DM104" s="199"/>
      <c r="DN104" s="199"/>
    </row>
    <row r="105" spans="1:118" x14ac:dyDescent="0.2">
      <c r="A105" s="33" t="s">
        <v>140</v>
      </c>
      <c r="B105" s="33" t="s">
        <v>203</v>
      </c>
      <c r="C105" s="33">
        <v>22</v>
      </c>
      <c r="D105" s="33" t="s">
        <v>130</v>
      </c>
      <c r="E105" s="200">
        <v>0</v>
      </c>
      <c r="F105" s="199">
        <v>0</v>
      </c>
      <c r="G105" s="200">
        <v>0</v>
      </c>
      <c r="H105" s="199">
        <v>0</v>
      </c>
      <c r="I105" s="200">
        <v>0</v>
      </c>
      <c r="J105" s="199">
        <v>0</v>
      </c>
      <c r="K105" s="199">
        <v>0</v>
      </c>
      <c r="L105" s="199">
        <v>0</v>
      </c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  <c r="AS105" s="199"/>
      <c r="AT105" s="199"/>
      <c r="AU105" s="199"/>
      <c r="AV105" s="199"/>
      <c r="AW105" s="199"/>
      <c r="AX105" s="199"/>
      <c r="AY105" s="199"/>
      <c r="AZ105" s="199"/>
      <c r="BA105" s="199"/>
      <c r="BB105" s="199"/>
      <c r="BC105" s="199"/>
      <c r="BD105" s="199"/>
      <c r="BE105" s="199"/>
      <c r="BF105" s="199"/>
      <c r="BG105" s="199"/>
      <c r="BH105" s="199"/>
      <c r="BI105" s="199"/>
      <c r="BJ105" s="199"/>
      <c r="BK105" s="199"/>
      <c r="BL105" s="199"/>
      <c r="BM105" s="199"/>
      <c r="BN105" s="199"/>
      <c r="BO105" s="199"/>
      <c r="BP105" s="199"/>
      <c r="BQ105" s="199"/>
      <c r="BR105" s="199"/>
      <c r="BS105" s="199"/>
      <c r="BT105" s="199"/>
      <c r="BU105" s="199"/>
      <c r="BV105" s="199"/>
      <c r="BW105" s="199"/>
      <c r="BX105" s="199"/>
      <c r="BY105" s="199"/>
      <c r="BZ105" s="199"/>
      <c r="CA105" s="199"/>
      <c r="CB105" s="199"/>
      <c r="CC105" s="199"/>
      <c r="CD105" s="199"/>
      <c r="CE105" s="199"/>
      <c r="CF105" s="199"/>
      <c r="CG105" s="199"/>
      <c r="CH105" s="199"/>
      <c r="CI105" s="199"/>
      <c r="CJ105" s="199"/>
      <c r="CK105" s="199"/>
      <c r="CL105" s="199"/>
      <c r="CM105" s="199"/>
      <c r="CN105" s="199"/>
      <c r="CO105" s="199"/>
      <c r="CP105" s="199"/>
      <c r="CQ105" s="199"/>
      <c r="CR105" s="199"/>
      <c r="CS105" s="199"/>
      <c r="CT105" s="199"/>
      <c r="CU105" s="199"/>
      <c r="CV105" s="199"/>
      <c r="CW105" s="199"/>
      <c r="CX105" s="199"/>
      <c r="CY105" s="199"/>
      <c r="CZ105" s="199"/>
      <c r="DA105" s="199"/>
      <c r="DB105" s="199"/>
      <c r="DC105" s="199"/>
      <c r="DD105" s="199"/>
      <c r="DE105" s="199"/>
      <c r="DF105" s="199"/>
      <c r="DG105" s="199"/>
      <c r="DH105" s="199"/>
      <c r="DI105" s="199"/>
      <c r="DJ105" s="199"/>
      <c r="DK105" s="199"/>
      <c r="DL105" s="199"/>
      <c r="DM105" s="199"/>
      <c r="DN105" s="199"/>
    </row>
    <row r="106" spans="1:118" x14ac:dyDescent="0.2">
      <c r="A106" s="33" t="s">
        <v>140</v>
      </c>
      <c r="B106" s="33" t="s">
        <v>203</v>
      </c>
      <c r="C106" s="33">
        <v>23</v>
      </c>
      <c r="D106" s="33" t="s">
        <v>131</v>
      </c>
      <c r="E106" s="200">
        <v>0</v>
      </c>
      <c r="F106" s="199">
        <v>0</v>
      </c>
      <c r="G106" s="200">
        <v>0</v>
      </c>
      <c r="H106" s="199">
        <v>0</v>
      </c>
      <c r="I106" s="200">
        <v>0</v>
      </c>
      <c r="J106" s="199">
        <v>0</v>
      </c>
      <c r="K106" s="199">
        <v>0</v>
      </c>
      <c r="L106" s="199">
        <v>0</v>
      </c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99"/>
      <c r="AB106" s="199"/>
      <c r="AC106" s="199"/>
      <c r="AD106" s="199"/>
      <c r="AE106" s="199"/>
      <c r="AF106" s="199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  <c r="AS106" s="199"/>
      <c r="AT106" s="199"/>
      <c r="AU106" s="199"/>
      <c r="AV106" s="199"/>
      <c r="AW106" s="199"/>
      <c r="AX106" s="199"/>
      <c r="AY106" s="199"/>
      <c r="AZ106" s="199"/>
      <c r="BA106" s="199"/>
      <c r="BB106" s="199"/>
      <c r="BC106" s="199"/>
      <c r="BD106" s="199"/>
      <c r="BE106" s="199"/>
      <c r="BF106" s="199"/>
      <c r="BG106" s="199"/>
      <c r="BH106" s="199"/>
      <c r="BI106" s="199"/>
      <c r="BJ106" s="199"/>
      <c r="BK106" s="199"/>
      <c r="BL106" s="199"/>
      <c r="BM106" s="199"/>
      <c r="BN106" s="199"/>
      <c r="BO106" s="199"/>
      <c r="BP106" s="199"/>
      <c r="BQ106" s="199"/>
      <c r="BR106" s="199"/>
      <c r="BS106" s="199"/>
      <c r="BT106" s="199"/>
      <c r="BU106" s="199"/>
      <c r="BV106" s="199"/>
      <c r="BW106" s="199"/>
      <c r="BX106" s="199"/>
      <c r="BY106" s="199"/>
      <c r="BZ106" s="199"/>
      <c r="CA106" s="199"/>
      <c r="CB106" s="199"/>
      <c r="CC106" s="199"/>
      <c r="CD106" s="199"/>
      <c r="CE106" s="199"/>
      <c r="CF106" s="199"/>
      <c r="CG106" s="199"/>
      <c r="CH106" s="199"/>
      <c r="CI106" s="199"/>
      <c r="CJ106" s="199"/>
      <c r="CK106" s="199"/>
      <c r="CL106" s="199"/>
      <c r="CM106" s="199"/>
      <c r="CN106" s="199"/>
      <c r="CO106" s="199"/>
      <c r="CP106" s="199"/>
      <c r="CQ106" s="199"/>
      <c r="CR106" s="199"/>
      <c r="CS106" s="199"/>
      <c r="CT106" s="199"/>
      <c r="CU106" s="199"/>
      <c r="CV106" s="199"/>
      <c r="CW106" s="199"/>
      <c r="CX106" s="199"/>
      <c r="CY106" s="199"/>
      <c r="CZ106" s="199"/>
      <c r="DA106" s="199"/>
      <c r="DB106" s="199"/>
      <c r="DC106" s="199"/>
      <c r="DD106" s="199"/>
      <c r="DE106" s="199"/>
      <c r="DF106" s="199"/>
      <c r="DG106" s="199"/>
      <c r="DH106" s="199"/>
      <c r="DI106" s="199"/>
      <c r="DJ106" s="199"/>
      <c r="DK106" s="199"/>
      <c r="DL106" s="199"/>
      <c r="DM106" s="199"/>
      <c r="DN106" s="199"/>
    </row>
    <row r="107" spans="1:118" x14ac:dyDescent="0.2">
      <c r="A107" s="33" t="s">
        <v>140</v>
      </c>
      <c r="B107" s="33" t="s">
        <v>203</v>
      </c>
      <c r="C107" s="33">
        <v>24</v>
      </c>
      <c r="D107" s="33" t="s">
        <v>55</v>
      </c>
      <c r="E107" s="200">
        <v>0</v>
      </c>
      <c r="F107" s="199">
        <v>0</v>
      </c>
      <c r="G107" s="200">
        <v>0</v>
      </c>
      <c r="H107" s="199">
        <v>0</v>
      </c>
      <c r="I107" s="200">
        <v>0</v>
      </c>
      <c r="J107" s="199">
        <v>0</v>
      </c>
      <c r="K107" s="199">
        <v>0</v>
      </c>
      <c r="L107" s="199">
        <v>0</v>
      </c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99"/>
      <c r="AB107" s="199"/>
      <c r="AC107" s="199"/>
      <c r="AD107" s="199"/>
      <c r="AE107" s="199"/>
      <c r="AF107" s="199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  <c r="AS107" s="199"/>
      <c r="AT107" s="199"/>
      <c r="AU107" s="199"/>
      <c r="AV107" s="199"/>
      <c r="AW107" s="199"/>
      <c r="AX107" s="199"/>
      <c r="AY107" s="199"/>
      <c r="AZ107" s="199"/>
      <c r="BA107" s="199"/>
      <c r="BB107" s="199"/>
      <c r="BC107" s="199"/>
      <c r="BD107" s="199"/>
      <c r="BE107" s="199"/>
      <c r="BF107" s="199"/>
      <c r="BG107" s="199"/>
      <c r="BH107" s="199"/>
      <c r="BI107" s="199"/>
      <c r="BJ107" s="199"/>
      <c r="BK107" s="199"/>
      <c r="BL107" s="199"/>
      <c r="BM107" s="199"/>
      <c r="BN107" s="199"/>
      <c r="BO107" s="199"/>
      <c r="BP107" s="199"/>
      <c r="BQ107" s="199"/>
      <c r="BR107" s="199"/>
      <c r="BS107" s="199"/>
      <c r="BT107" s="199"/>
      <c r="BU107" s="199"/>
      <c r="BV107" s="199"/>
      <c r="BW107" s="199"/>
      <c r="BX107" s="199"/>
      <c r="BY107" s="199"/>
      <c r="BZ107" s="199"/>
      <c r="CA107" s="199"/>
      <c r="CB107" s="199"/>
      <c r="CC107" s="199"/>
      <c r="CD107" s="199"/>
      <c r="CE107" s="199"/>
      <c r="CF107" s="199"/>
      <c r="CG107" s="199"/>
      <c r="CH107" s="199"/>
      <c r="CI107" s="199"/>
      <c r="CJ107" s="199"/>
      <c r="CK107" s="199"/>
      <c r="CL107" s="199"/>
      <c r="CM107" s="199"/>
      <c r="CN107" s="199"/>
      <c r="CO107" s="199"/>
      <c r="CP107" s="199"/>
      <c r="CQ107" s="199"/>
      <c r="CR107" s="199"/>
      <c r="CS107" s="199"/>
      <c r="CT107" s="199"/>
      <c r="CU107" s="199"/>
      <c r="CV107" s="199"/>
      <c r="CW107" s="199"/>
      <c r="CX107" s="199"/>
      <c r="CY107" s="199"/>
      <c r="CZ107" s="199"/>
      <c r="DA107" s="199"/>
      <c r="DB107" s="199"/>
      <c r="DC107" s="199"/>
      <c r="DD107" s="199"/>
      <c r="DE107" s="199"/>
      <c r="DF107" s="199"/>
      <c r="DG107" s="199"/>
      <c r="DH107" s="199"/>
      <c r="DI107" s="199"/>
      <c r="DJ107" s="199"/>
      <c r="DK107" s="199"/>
      <c r="DL107" s="199"/>
      <c r="DM107" s="199"/>
      <c r="DN107" s="199"/>
    </row>
    <row r="108" spans="1:118" x14ac:dyDescent="0.2">
      <c r="A108" s="33" t="s">
        <v>140</v>
      </c>
      <c r="B108" s="33" t="s">
        <v>203</v>
      </c>
      <c r="C108" s="33">
        <v>25</v>
      </c>
      <c r="D108" s="33" t="s">
        <v>56</v>
      </c>
      <c r="E108" s="200">
        <v>0</v>
      </c>
      <c r="F108" s="199">
        <v>0</v>
      </c>
      <c r="G108" s="200">
        <v>0</v>
      </c>
      <c r="H108" s="199">
        <v>0</v>
      </c>
      <c r="I108" s="200">
        <v>0</v>
      </c>
      <c r="J108" s="199">
        <v>0</v>
      </c>
      <c r="K108" s="199">
        <v>0</v>
      </c>
      <c r="L108" s="199">
        <v>0</v>
      </c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199"/>
      <c r="AC108" s="199"/>
      <c r="AD108" s="199"/>
      <c r="AE108" s="199"/>
      <c r="AF108" s="199"/>
      <c r="AG108" s="199"/>
      <c r="AH108" s="199"/>
      <c r="AI108" s="199"/>
      <c r="AJ108" s="199"/>
      <c r="AK108" s="199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199"/>
      <c r="AX108" s="199"/>
      <c r="AY108" s="199"/>
      <c r="AZ108" s="199"/>
      <c r="BA108" s="199"/>
      <c r="BB108" s="199"/>
      <c r="BC108" s="199"/>
      <c r="BD108" s="199"/>
      <c r="BE108" s="199"/>
      <c r="BF108" s="199"/>
      <c r="BG108" s="199"/>
      <c r="BH108" s="199"/>
      <c r="BI108" s="199"/>
      <c r="BJ108" s="199"/>
      <c r="BK108" s="199"/>
      <c r="BL108" s="199"/>
      <c r="BM108" s="199"/>
      <c r="BN108" s="199"/>
      <c r="BO108" s="199"/>
      <c r="BP108" s="199"/>
      <c r="BQ108" s="199"/>
      <c r="BR108" s="199"/>
      <c r="BS108" s="199"/>
      <c r="BT108" s="199"/>
      <c r="BU108" s="199"/>
      <c r="BV108" s="199"/>
      <c r="BW108" s="199"/>
      <c r="BX108" s="199"/>
      <c r="BY108" s="199"/>
      <c r="BZ108" s="199"/>
      <c r="CA108" s="199"/>
      <c r="CB108" s="199"/>
      <c r="CC108" s="199"/>
      <c r="CD108" s="199"/>
      <c r="CE108" s="199"/>
      <c r="CF108" s="199"/>
      <c r="CG108" s="199"/>
      <c r="CH108" s="199"/>
      <c r="CI108" s="199"/>
      <c r="CJ108" s="199"/>
      <c r="CK108" s="199"/>
      <c r="CL108" s="199"/>
      <c r="CM108" s="199"/>
      <c r="CN108" s="199"/>
      <c r="CO108" s="199"/>
      <c r="CP108" s="199"/>
      <c r="CQ108" s="199"/>
      <c r="CR108" s="199"/>
      <c r="CS108" s="199"/>
      <c r="CT108" s="199"/>
      <c r="CU108" s="199"/>
      <c r="CV108" s="199"/>
      <c r="CW108" s="199"/>
      <c r="CX108" s="199"/>
      <c r="CY108" s="199"/>
      <c r="CZ108" s="199"/>
      <c r="DA108" s="199"/>
      <c r="DB108" s="199"/>
      <c r="DC108" s="199"/>
      <c r="DD108" s="199"/>
      <c r="DE108" s="199"/>
      <c r="DF108" s="199"/>
      <c r="DG108" s="199"/>
      <c r="DH108" s="199"/>
      <c r="DI108" s="199"/>
      <c r="DJ108" s="199"/>
      <c r="DK108" s="199"/>
      <c r="DL108" s="199"/>
      <c r="DM108" s="199"/>
      <c r="DN108" s="199"/>
    </row>
    <row r="109" spans="1:118" x14ac:dyDescent="0.2">
      <c r="A109" s="33" t="s">
        <v>140</v>
      </c>
      <c r="B109" s="33" t="s">
        <v>203</v>
      </c>
      <c r="C109" s="33">
        <v>26</v>
      </c>
      <c r="D109" s="33" t="s">
        <v>132</v>
      </c>
      <c r="E109" s="200">
        <v>0</v>
      </c>
      <c r="F109" s="199">
        <v>0</v>
      </c>
      <c r="G109" s="200">
        <v>0</v>
      </c>
      <c r="H109" s="199">
        <v>0</v>
      </c>
      <c r="I109" s="200">
        <v>0</v>
      </c>
      <c r="J109" s="199">
        <v>0</v>
      </c>
      <c r="K109" s="199">
        <v>0</v>
      </c>
      <c r="L109" s="199">
        <v>0</v>
      </c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199"/>
      <c r="AI109" s="199"/>
      <c r="AJ109" s="199"/>
      <c r="AK109" s="199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199"/>
      <c r="AX109" s="199"/>
      <c r="AY109" s="199"/>
      <c r="AZ109" s="199"/>
      <c r="BA109" s="199"/>
      <c r="BB109" s="199"/>
      <c r="BC109" s="199"/>
      <c r="BD109" s="199"/>
      <c r="BE109" s="199"/>
      <c r="BF109" s="199"/>
      <c r="BG109" s="199"/>
      <c r="BH109" s="199"/>
      <c r="BI109" s="199"/>
      <c r="BJ109" s="199"/>
      <c r="BK109" s="199"/>
      <c r="BL109" s="199"/>
      <c r="BM109" s="199"/>
      <c r="BN109" s="199"/>
      <c r="BO109" s="199"/>
      <c r="BP109" s="199"/>
      <c r="BQ109" s="199"/>
      <c r="BR109" s="199"/>
      <c r="BS109" s="199"/>
      <c r="BT109" s="199"/>
      <c r="BU109" s="199"/>
      <c r="BV109" s="199"/>
      <c r="BW109" s="199"/>
      <c r="BX109" s="199"/>
      <c r="BY109" s="199"/>
      <c r="BZ109" s="199"/>
      <c r="CA109" s="199"/>
      <c r="CB109" s="199"/>
      <c r="CC109" s="199"/>
      <c r="CD109" s="199"/>
      <c r="CE109" s="199"/>
      <c r="CF109" s="199"/>
      <c r="CG109" s="199"/>
      <c r="CH109" s="199"/>
      <c r="CI109" s="199"/>
      <c r="CJ109" s="199"/>
      <c r="CK109" s="199"/>
      <c r="CL109" s="199"/>
      <c r="CM109" s="199"/>
      <c r="CN109" s="199"/>
      <c r="CO109" s="199"/>
      <c r="CP109" s="199"/>
      <c r="CQ109" s="199"/>
      <c r="CR109" s="199"/>
      <c r="CS109" s="199"/>
      <c r="CT109" s="199"/>
      <c r="CU109" s="199"/>
      <c r="CV109" s="199"/>
      <c r="CW109" s="199"/>
      <c r="CX109" s="199"/>
      <c r="CY109" s="199"/>
      <c r="CZ109" s="199"/>
      <c r="DA109" s="199"/>
      <c r="DB109" s="199"/>
      <c r="DC109" s="199"/>
      <c r="DD109" s="199"/>
      <c r="DE109" s="199"/>
      <c r="DF109" s="199"/>
      <c r="DG109" s="199"/>
      <c r="DH109" s="199"/>
      <c r="DI109" s="199"/>
      <c r="DJ109" s="199"/>
      <c r="DK109" s="199"/>
      <c r="DL109" s="199"/>
      <c r="DM109" s="199"/>
      <c r="DN109" s="199"/>
    </row>
    <row r="110" spans="1:118" x14ac:dyDescent="0.2">
      <c r="A110" s="33" t="s">
        <v>140</v>
      </c>
      <c r="B110" s="33" t="s">
        <v>203</v>
      </c>
      <c r="C110" s="33">
        <v>27</v>
      </c>
      <c r="D110" s="33" t="s">
        <v>133</v>
      </c>
      <c r="E110" s="200">
        <v>0</v>
      </c>
      <c r="F110" s="199">
        <v>0</v>
      </c>
      <c r="G110" s="200">
        <v>0</v>
      </c>
      <c r="H110" s="199">
        <v>0</v>
      </c>
      <c r="I110" s="200">
        <v>0</v>
      </c>
      <c r="J110" s="199">
        <v>0</v>
      </c>
      <c r="K110" s="199">
        <v>0</v>
      </c>
      <c r="L110" s="199">
        <v>0</v>
      </c>
      <c r="M110" s="199"/>
      <c r="N110" s="199"/>
      <c r="O110" s="199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199"/>
      <c r="AI110" s="199"/>
      <c r="AJ110" s="199"/>
      <c r="AK110" s="199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199"/>
      <c r="AX110" s="199"/>
      <c r="AY110" s="199"/>
      <c r="AZ110" s="199"/>
      <c r="BA110" s="199"/>
      <c r="BB110" s="199"/>
      <c r="BC110" s="199"/>
      <c r="BD110" s="199"/>
      <c r="BE110" s="199"/>
      <c r="BF110" s="199"/>
      <c r="BG110" s="199"/>
      <c r="BH110" s="199"/>
      <c r="BI110" s="199"/>
      <c r="BJ110" s="199"/>
      <c r="BK110" s="199"/>
      <c r="BL110" s="199"/>
      <c r="BM110" s="199"/>
      <c r="BN110" s="199"/>
      <c r="BO110" s="199"/>
      <c r="BP110" s="199"/>
      <c r="BQ110" s="199"/>
      <c r="BR110" s="199"/>
      <c r="BS110" s="199"/>
      <c r="BT110" s="199"/>
      <c r="BU110" s="199"/>
      <c r="BV110" s="199"/>
      <c r="BW110" s="199"/>
      <c r="BX110" s="199"/>
      <c r="BY110" s="199"/>
      <c r="BZ110" s="199"/>
      <c r="CA110" s="199"/>
      <c r="CB110" s="199"/>
      <c r="CC110" s="199"/>
      <c r="CD110" s="199"/>
      <c r="CE110" s="199"/>
      <c r="CF110" s="199"/>
      <c r="CG110" s="199"/>
      <c r="CH110" s="199"/>
      <c r="CI110" s="199"/>
      <c r="CJ110" s="199"/>
      <c r="CK110" s="199"/>
      <c r="CL110" s="199"/>
      <c r="CM110" s="199"/>
      <c r="CN110" s="199"/>
      <c r="CO110" s="199"/>
      <c r="CP110" s="199"/>
      <c r="CQ110" s="199"/>
      <c r="CR110" s="199"/>
      <c r="CS110" s="199"/>
      <c r="CT110" s="199"/>
      <c r="CU110" s="199"/>
      <c r="CV110" s="199"/>
      <c r="CW110" s="199"/>
      <c r="CX110" s="199"/>
      <c r="CY110" s="199"/>
      <c r="CZ110" s="199"/>
      <c r="DA110" s="199"/>
      <c r="DB110" s="199"/>
      <c r="DC110" s="199"/>
      <c r="DD110" s="199"/>
      <c r="DE110" s="199"/>
      <c r="DF110" s="199"/>
      <c r="DG110" s="199"/>
      <c r="DH110" s="199"/>
      <c r="DI110" s="199"/>
      <c r="DJ110" s="199"/>
      <c r="DK110" s="199"/>
      <c r="DL110" s="199"/>
      <c r="DM110" s="199"/>
      <c r="DN110" s="199"/>
    </row>
    <row r="111" spans="1:118" x14ac:dyDescent="0.2">
      <c r="A111" s="33" t="s">
        <v>140</v>
      </c>
      <c r="B111" s="33" t="s">
        <v>203</v>
      </c>
      <c r="C111" s="33">
        <v>28</v>
      </c>
      <c r="D111" s="33" t="s">
        <v>134</v>
      </c>
      <c r="E111" s="200">
        <v>0</v>
      </c>
      <c r="F111" s="199">
        <v>0</v>
      </c>
      <c r="G111" s="200">
        <v>0</v>
      </c>
      <c r="H111" s="199">
        <v>0</v>
      </c>
      <c r="I111" s="200">
        <v>0</v>
      </c>
      <c r="J111" s="199">
        <v>0</v>
      </c>
      <c r="K111" s="199">
        <v>0</v>
      </c>
      <c r="L111" s="199">
        <v>0</v>
      </c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199"/>
      <c r="AX111" s="199"/>
      <c r="AY111" s="199"/>
      <c r="AZ111" s="199"/>
      <c r="BA111" s="199"/>
      <c r="BB111" s="199"/>
      <c r="BC111" s="199"/>
      <c r="BD111" s="199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  <c r="CL111" s="199"/>
      <c r="CM111" s="199"/>
      <c r="CN111" s="199"/>
      <c r="CO111" s="199"/>
      <c r="CP111" s="199"/>
      <c r="CQ111" s="199"/>
      <c r="CR111" s="199"/>
      <c r="CS111" s="199"/>
      <c r="CT111" s="199"/>
      <c r="CU111" s="199"/>
      <c r="CV111" s="199"/>
      <c r="CW111" s="199"/>
      <c r="CX111" s="199"/>
      <c r="CY111" s="199"/>
      <c r="CZ111" s="199"/>
      <c r="DA111" s="199"/>
      <c r="DB111" s="199"/>
      <c r="DC111" s="199"/>
      <c r="DD111" s="199"/>
      <c r="DE111" s="199"/>
      <c r="DF111" s="199"/>
      <c r="DG111" s="199"/>
      <c r="DH111" s="199"/>
      <c r="DI111" s="199"/>
      <c r="DJ111" s="199"/>
      <c r="DK111" s="199"/>
      <c r="DL111" s="199"/>
      <c r="DM111" s="199"/>
      <c r="DN111" s="199"/>
    </row>
    <row r="112" spans="1:118" x14ac:dyDescent="0.2">
      <c r="A112" s="33" t="s">
        <v>140</v>
      </c>
      <c r="B112" s="33" t="s">
        <v>203</v>
      </c>
      <c r="C112" s="33">
        <v>29</v>
      </c>
      <c r="D112" s="33" t="s">
        <v>135</v>
      </c>
      <c r="E112" s="200">
        <v>0</v>
      </c>
      <c r="F112" s="199">
        <v>0</v>
      </c>
      <c r="G112" s="200">
        <v>0</v>
      </c>
      <c r="H112" s="199">
        <v>0</v>
      </c>
      <c r="I112" s="200">
        <v>0</v>
      </c>
      <c r="J112" s="199">
        <v>0</v>
      </c>
      <c r="K112" s="199">
        <v>0</v>
      </c>
      <c r="L112" s="199">
        <v>0</v>
      </c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99"/>
      <c r="AB112" s="199"/>
      <c r="AC112" s="199"/>
      <c r="AD112" s="199"/>
      <c r="AE112" s="199"/>
      <c r="AF112" s="199"/>
      <c r="AG112" s="199"/>
      <c r="AH112" s="199"/>
      <c r="AI112" s="199"/>
      <c r="AJ112" s="199"/>
      <c r="AK112" s="199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199"/>
      <c r="AX112" s="199"/>
      <c r="AY112" s="199"/>
      <c r="AZ112" s="199"/>
      <c r="BA112" s="199"/>
      <c r="BB112" s="199"/>
      <c r="BC112" s="199"/>
      <c r="BD112" s="199"/>
      <c r="BE112" s="199"/>
      <c r="BF112" s="199"/>
      <c r="BG112" s="199"/>
      <c r="BH112" s="199"/>
      <c r="BI112" s="199"/>
      <c r="BJ112" s="199"/>
      <c r="BK112" s="199"/>
      <c r="BL112" s="199"/>
      <c r="BM112" s="199"/>
      <c r="BN112" s="199"/>
      <c r="BO112" s="199"/>
      <c r="BP112" s="199"/>
      <c r="BQ112" s="199"/>
      <c r="BR112" s="199"/>
      <c r="BS112" s="199"/>
      <c r="BT112" s="199"/>
      <c r="BU112" s="199"/>
      <c r="BV112" s="199"/>
      <c r="BW112" s="199"/>
      <c r="BX112" s="199"/>
      <c r="BY112" s="199"/>
      <c r="BZ112" s="199"/>
      <c r="CA112" s="199"/>
      <c r="CB112" s="199"/>
      <c r="CC112" s="199"/>
      <c r="CD112" s="199"/>
      <c r="CE112" s="199"/>
      <c r="CF112" s="199"/>
      <c r="CG112" s="199"/>
      <c r="CH112" s="199"/>
      <c r="CI112" s="199"/>
      <c r="CJ112" s="199"/>
      <c r="CK112" s="199"/>
      <c r="CL112" s="199"/>
      <c r="CM112" s="199"/>
      <c r="CN112" s="199"/>
      <c r="CO112" s="199"/>
      <c r="CP112" s="199"/>
      <c r="CQ112" s="199"/>
      <c r="CR112" s="199"/>
      <c r="CS112" s="199"/>
      <c r="CT112" s="199"/>
      <c r="CU112" s="199"/>
      <c r="CV112" s="199"/>
      <c r="CW112" s="199"/>
      <c r="CX112" s="199"/>
      <c r="CY112" s="199"/>
      <c r="CZ112" s="199"/>
      <c r="DA112" s="199"/>
      <c r="DB112" s="199"/>
      <c r="DC112" s="199"/>
      <c r="DD112" s="199"/>
      <c r="DE112" s="199"/>
      <c r="DF112" s="199"/>
      <c r="DG112" s="199"/>
      <c r="DH112" s="199"/>
      <c r="DI112" s="199"/>
      <c r="DJ112" s="199"/>
      <c r="DK112" s="199"/>
      <c r="DL112" s="199"/>
      <c r="DM112" s="199"/>
      <c r="DN112" s="199"/>
    </row>
    <row r="113" spans="1:118" x14ac:dyDescent="0.2">
      <c r="A113" s="33" t="s">
        <v>140</v>
      </c>
      <c r="B113" s="33" t="s">
        <v>203</v>
      </c>
      <c r="C113" s="33">
        <v>30</v>
      </c>
      <c r="D113" s="33" t="s">
        <v>136</v>
      </c>
      <c r="E113" s="200">
        <v>0</v>
      </c>
      <c r="F113" s="199">
        <v>0</v>
      </c>
      <c r="G113" s="200">
        <v>0</v>
      </c>
      <c r="H113" s="199">
        <v>0</v>
      </c>
      <c r="I113" s="200">
        <v>0</v>
      </c>
      <c r="J113" s="199">
        <v>0</v>
      </c>
      <c r="K113" s="199">
        <v>0</v>
      </c>
      <c r="L113" s="199">
        <v>0</v>
      </c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199"/>
      <c r="AX113" s="199"/>
      <c r="AY113" s="199"/>
      <c r="AZ113" s="199"/>
      <c r="BA113" s="199"/>
      <c r="BB113" s="199"/>
      <c r="BC113" s="199"/>
      <c r="BD113" s="199"/>
      <c r="BE113" s="199"/>
      <c r="BF113" s="199"/>
      <c r="BG113" s="199"/>
      <c r="BH113" s="199"/>
      <c r="BI113" s="199"/>
      <c r="BJ113" s="199"/>
      <c r="BK113" s="199"/>
      <c r="BL113" s="199"/>
      <c r="BM113" s="199"/>
      <c r="BN113" s="199"/>
      <c r="BO113" s="199"/>
      <c r="BP113" s="199"/>
      <c r="BQ113" s="199"/>
      <c r="BR113" s="199"/>
      <c r="BS113" s="199"/>
      <c r="BT113" s="199"/>
      <c r="BU113" s="199"/>
      <c r="BV113" s="199"/>
      <c r="BW113" s="199"/>
      <c r="BX113" s="199"/>
      <c r="BY113" s="199"/>
      <c r="BZ113" s="199"/>
      <c r="CA113" s="199"/>
      <c r="CB113" s="199"/>
      <c r="CC113" s="199"/>
      <c r="CD113" s="199"/>
      <c r="CE113" s="199"/>
      <c r="CF113" s="199"/>
      <c r="CG113" s="199"/>
      <c r="CH113" s="199"/>
      <c r="CI113" s="199"/>
      <c r="CJ113" s="199"/>
      <c r="CK113" s="199"/>
      <c r="CL113" s="199"/>
      <c r="CM113" s="199"/>
      <c r="CN113" s="199"/>
      <c r="CO113" s="199"/>
      <c r="CP113" s="199"/>
      <c r="CQ113" s="199"/>
      <c r="CR113" s="199"/>
      <c r="CS113" s="199"/>
      <c r="CT113" s="199"/>
      <c r="CU113" s="199"/>
      <c r="CV113" s="199"/>
      <c r="CW113" s="199"/>
      <c r="CX113" s="199"/>
      <c r="CY113" s="199"/>
      <c r="CZ113" s="199"/>
      <c r="DA113" s="199"/>
      <c r="DB113" s="199"/>
      <c r="DC113" s="199"/>
      <c r="DD113" s="199"/>
      <c r="DE113" s="199"/>
      <c r="DF113" s="199"/>
      <c r="DG113" s="199"/>
      <c r="DH113" s="199"/>
      <c r="DI113" s="199"/>
      <c r="DJ113" s="199"/>
      <c r="DK113" s="199"/>
      <c r="DL113" s="199"/>
      <c r="DM113" s="199"/>
      <c r="DN113" s="199"/>
    </row>
    <row r="114" spans="1:118" x14ac:dyDescent="0.2">
      <c r="A114" s="33" t="s">
        <v>140</v>
      </c>
      <c r="B114" s="33" t="s">
        <v>203</v>
      </c>
      <c r="C114" s="33">
        <v>31</v>
      </c>
      <c r="D114" s="33" t="s">
        <v>137</v>
      </c>
      <c r="E114" s="200">
        <v>0</v>
      </c>
      <c r="F114" s="199">
        <v>0</v>
      </c>
      <c r="G114" s="200">
        <v>0</v>
      </c>
      <c r="H114" s="199">
        <v>0</v>
      </c>
      <c r="I114" s="200">
        <v>0</v>
      </c>
      <c r="J114" s="199">
        <v>0</v>
      </c>
      <c r="K114" s="199">
        <v>0</v>
      </c>
      <c r="L114" s="199">
        <v>0</v>
      </c>
      <c r="M114" s="199"/>
      <c r="N114" s="199"/>
      <c r="O114" s="199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99"/>
      <c r="AB114" s="199"/>
      <c r="AC114" s="199"/>
      <c r="AD114" s="199"/>
      <c r="AE114" s="199"/>
      <c r="AF114" s="199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199"/>
      <c r="AX114" s="199"/>
      <c r="AY114" s="199"/>
      <c r="AZ114" s="199"/>
      <c r="BA114" s="199"/>
      <c r="BB114" s="199"/>
      <c r="BC114" s="199"/>
      <c r="BD114" s="199"/>
      <c r="BE114" s="199"/>
      <c r="BF114" s="199"/>
      <c r="BG114" s="199"/>
      <c r="BH114" s="199"/>
      <c r="BI114" s="199"/>
      <c r="BJ114" s="199"/>
      <c r="BK114" s="199"/>
      <c r="BL114" s="199"/>
      <c r="BM114" s="199"/>
      <c r="BN114" s="199"/>
      <c r="BO114" s="199"/>
      <c r="BP114" s="199"/>
      <c r="BQ114" s="199"/>
      <c r="BR114" s="199"/>
      <c r="BS114" s="199"/>
      <c r="BT114" s="199"/>
      <c r="BU114" s="199"/>
      <c r="BV114" s="199"/>
      <c r="BW114" s="199"/>
      <c r="BX114" s="199"/>
      <c r="BY114" s="199"/>
      <c r="BZ114" s="199"/>
      <c r="CA114" s="199"/>
      <c r="CB114" s="199"/>
      <c r="CC114" s="199"/>
      <c r="CD114" s="199"/>
      <c r="CE114" s="199"/>
      <c r="CF114" s="199"/>
      <c r="CG114" s="199"/>
      <c r="CH114" s="199"/>
      <c r="CI114" s="199"/>
      <c r="CJ114" s="199"/>
      <c r="CK114" s="199"/>
      <c r="CL114" s="199"/>
      <c r="CM114" s="199"/>
      <c r="CN114" s="199"/>
      <c r="CO114" s="199"/>
      <c r="CP114" s="199"/>
      <c r="CQ114" s="199"/>
      <c r="CR114" s="199"/>
      <c r="CS114" s="199"/>
      <c r="CT114" s="199"/>
      <c r="CU114" s="199"/>
      <c r="CV114" s="199"/>
      <c r="CW114" s="199"/>
      <c r="CX114" s="199"/>
      <c r="CY114" s="199"/>
      <c r="CZ114" s="199"/>
      <c r="DA114" s="199"/>
      <c r="DB114" s="199"/>
      <c r="DC114" s="199"/>
      <c r="DD114" s="199"/>
      <c r="DE114" s="199"/>
      <c r="DF114" s="199"/>
      <c r="DG114" s="199"/>
      <c r="DH114" s="199"/>
      <c r="DI114" s="199"/>
      <c r="DJ114" s="199"/>
      <c r="DK114" s="199"/>
      <c r="DL114" s="199"/>
      <c r="DM114" s="199"/>
      <c r="DN114" s="199"/>
    </row>
    <row r="115" spans="1:118" x14ac:dyDescent="0.2">
      <c r="A115" s="33" t="s">
        <v>140</v>
      </c>
      <c r="B115" s="33" t="s">
        <v>203</v>
      </c>
      <c r="C115" s="33">
        <v>32</v>
      </c>
      <c r="D115" s="33" t="s">
        <v>70</v>
      </c>
      <c r="E115" s="200">
        <v>0</v>
      </c>
      <c r="F115" s="199">
        <v>0</v>
      </c>
      <c r="G115" s="200">
        <v>0</v>
      </c>
      <c r="H115" s="199">
        <v>0</v>
      </c>
      <c r="I115" s="200">
        <v>0</v>
      </c>
      <c r="J115" s="199">
        <v>0</v>
      </c>
      <c r="K115" s="199">
        <v>0</v>
      </c>
      <c r="L115" s="199">
        <v>0</v>
      </c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199"/>
      <c r="AX115" s="199"/>
      <c r="AY115" s="199"/>
      <c r="AZ115" s="199"/>
      <c r="BA115" s="199"/>
      <c r="BB115" s="199"/>
      <c r="BC115" s="199"/>
      <c r="BD115" s="199"/>
      <c r="BE115" s="199"/>
      <c r="BF115" s="199"/>
      <c r="BG115" s="199"/>
      <c r="BH115" s="199"/>
      <c r="BI115" s="199"/>
      <c r="BJ115" s="199"/>
      <c r="BK115" s="199"/>
      <c r="BL115" s="199"/>
      <c r="BM115" s="199"/>
      <c r="BN115" s="199"/>
      <c r="BO115" s="199"/>
      <c r="BP115" s="199"/>
      <c r="BQ115" s="199"/>
      <c r="BR115" s="199"/>
      <c r="BS115" s="199"/>
      <c r="BT115" s="199"/>
      <c r="BU115" s="199"/>
      <c r="BV115" s="199"/>
      <c r="BW115" s="199"/>
      <c r="BX115" s="199"/>
      <c r="BY115" s="199"/>
      <c r="BZ115" s="199"/>
      <c r="CA115" s="199"/>
      <c r="CB115" s="199"/>
      <c r="CC115" s="199"/>
      <c r="CD115" s="199"/>
      <c r="CE115" s="199"/>
      <c r="CF115" s="199"/>
      <c r="CG115" s="199"/>
      <c r="CH115" s="199"/>
      <c r="CI115" s="199"/>
      <c r="CJ115" s="199"/>
      <c r="CK115" s="199"/>
      <c r="CL115" s="199"/>
      <c r="CM115" s="199"/>
      <c r="CN115" s="199"/>
      <c r="CO115" s="199"/>
      <c r="CP115" s="199"/>
      <c r="CQ115" s="199"/>
      <c r="CR115" s="199"/>
      <c r="CS115" s="199"/>
      <c r="CT115" s="199"/>
      <c r="CU115" s="199"/>
      <c r="CV115" s="199"/>
      <c r="CW115" s="199"/>
      <c r="CX115" s="199"/>
      <c r="CY115" s="199"/>
      <c r="CZ115" s="199"/>
      <c r="DA115" s="199"/>
      <c r="DB115" s="199"/>
      <c r="DC115" s="199"/>
      <c r="DD115" s="199"/>
      <c r="DE115" s="199"/>
      <c r="DF115" s="199"/>
      <c r="DG115" s="199"/>
      <c r="DH115" s="199"/>
      <c r="DI115" s="199"/>
      <c r="DJ115" s="199"/>
      <c r="DK115" s="199"/>
      <c r="DL115" s="199"/>
      <c r="DM115" s="199"/>
      <c r="DN115" s="199"/>
    </row>
    <row r="116" spans="1:118" x14ac:dyDescent="0.2">
      <c r="A116" s="33" t="s">
        <v>140</v>
      </c>
      <c r="B116" s="33" t="s">
        <v>203</v>
      </c>
      <c r="C116" s="33">
        <v>33</v>
      </c>
      <c r="D116" s="33" t="s">
        <v>71</v>
      </c>
      <c r="E116" s="200">
        <v>0</v>
      </c>
      <c r="F116" s="199">
        <v>0</v>
      </c>
      <c r="G116" s="200">
        <v>0</v>
      </c>
      <c r="H116" s="199">
        <v>0</v>
      </c>
      <c r="I116" s="200">
        <v>0</v>
      </c>
      <c r="J116" s="199">
        <v>0</v>
      </c>
      <c r="K116" s="199">
        <v>0</v>
      </c>
      <c r="L116" s="199">
        <v>0</v>
      </c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199"/>
      <c r="AX116" s="199"/>
      <c r="AY116" s="199"/>
      <c r="AZ116" s="199"/>
      <c r="BA116" s="199"/>
      <c r="BB116" s="199"/>
      <c r="BC116" s="199"/>
      <c r="BD116" s="199"/>
      <c r="BE116" s="199"/>
      <c r="BF116" s="199"/>
      <c r="BG116" s="199"/>
      <c r="BH116" s="199"/>
      <c r="BI116" s="199"/>
      <c r="BJ116" s="199"/>
      <c r="BK116" s="199"/>
      <c r="BL116" s="199"/>
      <c r="BM116" s="199"/>
      <c r="BN116" s="199"/>
      <c r="BO116" s="199"/>
      <c r="BP116" s="199"/>
      <c r="BQ116" s="199"/>
      <c r="BR116" s="199"/>
      <c r="BS116" s="199"/>
      <c r="BT116" s="199"/>
      <c r="BU116" s="199"/>
      <c r="BV116" s="199"/>
      <c r="BW116" s="199"/>
      <c r="BX116" s="199"/>
      <c r="BY116" s="199"/>
      <c r="BZ116" s="199"/>
      <c r="CA116" s="199"/>
      <c r="CB116" s="199"/>
      <c r="CC116" s="199"/>
      <c r="CD116" s="199"/>
      <c r="CE116" s="199"/>
      <c r="CF116" s="199"/>
      <c r="CG116" s="199"/>
      <c r="CH116" s="199"/>
      <c r="CI116" s="199"/>
      <c r="CJ116" s="199"/>
      <c r="CK116" s="199"/>
      <c r="CL116" s="199"/>
      <c r="CM116" s="199"/>
      <c r="CN116" s="199"/>
      <c r="CO116" s="199"/>
      <c r="CP116" s="199"/>
      <c r="CQ116" s="199"/>
      <c r="CR116" s="199"/>
      <c r="CS116" s="199"/>
      <c r="CT116" s="199"/>
      <c r="CU116" s="199"/>
      <c r="CV116" s="199"/>
      <c r="CW116" s="199"/>
      <c r="CX116" s="199"/>
      <c r="CY116" s="199"/>
      <c r="CZ116" s="199"/>
      <c r="DA116" s="199"/>
      <c r="DB116" s="199"/>
      <c r="DC116" s="199"/>
      <c r="DD116" s="199"/>
      <c r="DE116" s="199"/>
      <c r="DF116" s="199"/>
      <c r="DG116" s="199"/>
      <c r="DH116" s="199"/>
      <c r="DI116" s="199"/>
      <c r="DJ116" s="199"/>
      <c r="DK116" s="199"/>
      <c r="DL116" s="199"/>
      <c r="DM116" s="199"/>
      <c r="DN116" s="199"/>
    </row>
    <row r="117" spans="1:118" x14ac:dyDescent="0.2">
      <c r="A117" s="33" t="s">
        <v>140</v>
      </c>
      <c r="B117" s="33" t="s">
        <v>203</v>
      </c>
      <c r="C117" s="33">
        <v>34</v>
      </c>
      <c r="D117" s="33" t="s">
        <v>72</v>
      </c>
      <c r="E117" s="200">
        <v>0</v>
      </c>
      <c r="F117" s="199">
        <v>0</v>
      </c>
      <c r="G117" s="200">
        <v>0</v>
      </c>
      <c r="H117" s="199">
        <v>0</v>
      </c>
      <c r="I117" s="200">
        <v>0</v>
      </c>
      <c r="J117" s="199">
        <v>0</v>
      </c>
      <c r="K117" s="199">
        <v>0</v>
      </c>
      <c r="L117" s="199">
        <v>0</v>
      </c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199"/>
      <c r="AX117" s="199"/>
      <c r="AY117" s="199"/>
      <c r="AZ117" s="199"/>
      <c r="BA117" s="199"/>
      <c r="BB117" s="199"/>
      <c r="BC117" s="199"/>
      <c r="BD117" s="199"/>
      <c r="BE117" s="199"/>
      <c r="BF117" s="199"/>
      <c r="BG117" s="199"/>
      <c r="BH117" s="199"/>
      <c r="BI117" s="199"/>
      <c r="BJ117" s="199"/>
      <c r="BK117" s="199"/>
      <c r="BL117" s="199"/>
      <c r="BM117" s="199"/>
      <c r="BN117" s="199"/>
      <c r="BO117" s="199"/>
      <c r="BP117" s="199"/>
      <c r="BQ117" s="199"/>
      <c r="BR117" s="199"/>
      <c r="BS117" s="199"/>
      <c r="BT117" s="199"/>
      <c r="BU117" s="199"/>
      <c r="BV117" s="199"/>
      <c r="BW117" s="199"/>
      <c r="BX117" s="199"/>
      <c r="BY117" s="199"/>
      <c r="BZ117" s="199"/>
      <c r="CA117" s="199"/>
      <c r="CB117" s="199"/>
      <c r="CC117" s="199"/>
      <c r="CD117" s="199"/>
      <c r="CE117" s="199"/>
      <c r="CF117" s="199"/>
      <c r="CG117" s="199"/>
      <c r="CH117" s="199"/>
      <c r="CI117" s="199"/>
      <c r="CJ117" s="199"/>
      <c r="CK117" s="199"/>
      <c r="CL117" s="199"/>
      <c r="CM117" s="199"/>
      <c r="CN117" s="199"/>
      <c r="CO117" s="199"/>
      <c r="CP117" s="199"/>
      <c r="CQ117" s="199"/>
      <c r="CR117" s="199"/>
      <c r="CS117" s="199"/>
      <c r="CT117" s="199"/>
      <c r="CU117" s="199"/>
      <c r="CV117" s="199"/>
      <c r="CW117" s="199"/>
      <c r="CX117" s="199"/>
      <c r="CY117" s="199"/>
      <c r="CZ117" s="199"/>
      <c r="DA117" s="199"/>
      <c r="DB117" s="199"/>
      <c r="DC117" s="199"/>
      <c r="DD117" s="199"/>
      <c r="DE117" s="199"/>
      <c r="DF117" s="199"/>
      <c r="DG117" s="199"/>
      <c r="DH117" s="199"/>
      <c r="DI117" s="199"/>
      <c r="DJ117" s="199"/>
      <c r="DK117" s="199"/>
      <c r="DL117" s="199"/>
      <c r="DM117" s="199"/>
      <c r="DN117" s="199"/>
    </row>
    <row r="118" spans="1:118" x14ac:dyDescent="0.2">
      <c r="A118" s="33" t="s">
        <v>140</v>
      </c>
      <c r="B118" s="33" t="s">
        <v>203</v>
      </c>
      <c r="C118" s="33">
        <v>35</v>
      </c>
      <c r="D118" s="33" t="s">
        <v>73</v>
      </c>
      <c r="E118" s="200">
        <v>0</v>
      </c>
      <c r="F118" s="199">
        <v>0</v>
      </c>
      <c r="G118" s="200">
        <v>0</v>
      </c>
      <c r="H118" s="199">
        <v>0</v>
      </c>
      <c r="I118" s="200">
        <v>0</v>
      </c>
      <c r="J118" s="199">
        <v>0</v>
      </c>
      <c r="K118" s="199">
        <v>0</v>
      </c>
      <c r="L118" s="199">
        <v>0</v>
      </c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9"/>
      <c r="AA118" s="199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199"/>
      <c r="AX118" s="199"/>
      <c r="AY118" s="199"/>
      <c r="AZ118" s="199"/>
      <c r="BA118" s="199"/>
      <c r="BB118" s="199"/>
      <c r="BC118" s="199"/>
      <c r="BD118" s="199"/>
      <c r="BE118" s="199"/>
      <c r="BF118" s="199"/>
      <c r="BG118" s="199"/>
      <c r="BH118" s="199"/>
      <c r="BI118" s="199"/>
      <c r="BJ118" s="199"/>
      <c r="BK118" s="199"/>
      <c r="BL118" s="199"/>
      <c r="BM118" s="199"/>
      <c r="BN118" s="199"/>
      <c r="BO118" s="199"/>
      <c r="BP118" s="199"/>
      <c r="BQ118" s="199"/>
      <c r="BR118" s="199"/>
      <c r="BS118" s="199"/>
      <c r="BT118" s="199"/>
      <c r="BU118" s="199"/>
      <c r="BV118" s="199"/>
      <c r="BW118" s="199"/>
      <c r="BX118" s="199"/>
      <c r="BY118" s="199"/>
      <c r="BZ118" s="199"/>
      <c r="CA118" s="199"/>
      <c r="CB118" s="199"/>
      <c r="CC118" s="199"/>
      <c r="CD118" s="199"/>
      <c r="CE118" s="199"/>
      <c r="CF118" s="199"/>
      <c r="CG118" s="199"/>
      <c r="CH118" s="199"/>
      <c r="CI118" s="199"/>
      <c r="CJ118" s="199"/>
      <c r="CK118" s="199"/>
      <c r="CL118" s="199"/>
      <c r="CM118" s="199"/>
      <c r="CN118" s="199"/>
      <c r="CO118" s="199"/>
      <c r="CP118" s="199"/>
      <c r="CQ118" s="199"/>
      <c r="CR118" s="199"/>
      <c r="CS118" s="199"/>
      <c r="CT118" s="199"/>
      <c r="CU118" s="199"/>
      <c r="CV118" s="199"/>
      <c r="CW118" s="199"/>
      <c r="CX118" s="199"/>
      <c r="CY118" s="199"/>
      <c r="CZ118" s="199"/>
      <c r="DA118" s="199"/>
      <c r="DB118" s="199"/>
      <c r="DC118" s="199"/>
      <c r="DD118" s="199"/>
      <c r="DE118" s="199"/>
      <c r="DF118" s="199"/>
      <c r="DG118" s="199"/>
      <c r="DH118" s="199"/>
      <c r="DI118" s="199"/>
      <c r="DJ118" s="199"/>
      <c r="DK118" s="199"/>
      <c r="DL118" s="199"/>
      <c r="DM118" s="199"/>
      <c r="DN118" s="199"/>
    </row>
    <row r="119" spans="1:118" x14ac:dyDescent="0.2">
      <c r="A119" s="33" t="s">
        <v>140</v>
      </c>
      <c r="B119" s="33" t="s">
        <v>203</v>
      </c>
      <c r="C119" s="33">
        <v>36</v>
      </c>
      <c r="D119" s="33" t="s">
        <v>74</v>
      </c>
      <c r="E119" s="200">
        <v>0</v>
      </c>
      <c r="F119" s="199">
        <v>0</v>
      </c>
      <c r="G119" s="200">
        <v>0</v>
      </c>
      <c r="H119" s="199">
        <v>0</v>
      </c>
      <c r="I119" s="200">
        <v>0</v>
      </c>
      <c r="J119" s="199">
        <v>0</v>
      </c>
      <c r="K119" s="199">
        <v>0</v>
      </c>
      <c r="L119" s="199">
        <v>0</v>
      </c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199"/>
      <c r="AX119" s="199"/>
      <c r="AY119" s="199"/>
      <c r="AZ119" s="199"/>
      <c r="BA119" s="199"/>
      <c r="BB119" s="199"/>
      <c r="BC119" s="199"/>
      <c r="BD119" s="199"/>
      <c r="BE119" s="199"/>
      <c r="BF119" s="199"/>
      <c r="BG119" s="199"/>
      <c r="BH119" s="199"/>
      <c r="BI119" s="199"/>
      <c r="BJ119" s="199"/>
      <c r="BK119" s="199"/>
      <c r="BL119" s="199"/>
      <c r="BM119" s="199"/>
      <c r="BN119" s="199"/>
      <c r="BO119" s="199"/>
      <c r="BP119" s="199"/>
      <c r="BQ119" s="199"/>
      <c r="BR119" s="199"/>
      <c r="BS119" s="199"/>
      <c r="BT119" s="199"/>
      <c r="BU119" s="199"/>
      <c r="BV119" s="199"/>
      <c r="BW119" s="199"/>
      <c r="BX119" s="199"/>
      <c r="BY119" s="199"/>
      <c r="BZ119" s="199"/>
      <c r="CA119" s="199"/>
      <c r="CB119" s="199"/>
      <c r="CC119" s="199"/>
      <c r="CD119" s="199"/>
      <c r="CE119" s="199"/>
      <c r="CF119" s="199"/>
      <c r="CG119" s="199"/>
      <c r="CH119" s="199"/>
      <c r="CI119" s="199"/>
      <c r="CJ119" s="199"/>
      <c r="CK119" s="199"/>
      <c r="CL119" s="199"/>
      <c r="CM119" s="199"/>
      <c r="CN119" s="199"/>
      <c r="CO119" s="199"/>
      <c r="CP119" s="199"/>
      <c r="CQ119" s="199"/>
      <c r="CR119" s="199"/>
      <c r="CS119" s="199"/>
      <c r="CT119" s="199"/>
      <c r="CU119" s="199"/>
      <c r="CV119" s="199"/>
      <c r="CW119" s="199"/>
      <c r="CX119" s="199"/>
      <c r="CY119" s="199"/>
      <c r="CZ119" s="199"/>
      <c r="DA119" s="199"/>
      <c r="DB119" s="199"/>
      <c r="DC119" s="199"/>
      <c r="DD119" s="199"/>
      <c r="DE119" s="199"/>
      <c r="DF119" s="199"/>
      <c r="DG119" s="199"/>
      <c r="DH119" s="199"/>
      <c r="DI119" s="199"/>
      <c r="DJ119" s="199"/>
      <c r="DK119" s="199"/>
      <c r="DL119" s="199"/>
      <c r="DM119" s="199"/>
      <c r="DN119" s="199"/>
    </row>
    <row r="120" spans="1:118" x14ac:dyDescent="0.2">
      <c r="A120" s="33" t="s">
        <v>140</v>
      </c>
      <c r="B120" s="33" t="s">
        <v>203</v>
      </c>
      <c r="C120" s="33">
        <v>37</v>
      </c>
      <c r="D120" s="33" t="s">
        <v>75</v>
      </c>
      <c r="E120" s="200">
        <v>0</v>
      </c>
      <c r="F120" s="199">
        <v>0</v>
      </c>
      <c r="G120" s="200">
        <v>0</v>
      </c>
      <c r="H120" s="199">
        <v>0</v>
      </c>
      <c r="I120" s="200">
        <v>0</v>
      </c>
      <c r="J120" s="199">
        <v>0</v>
      </c>
      <c r="K120" s="199">
        <v>0</v>
      </c>
      <c r="L120" s="199">
        <v>0</v>
      </c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199"/>
      <c r="AX120" s="199"/>
      <c r="AY120" s="199"/>
      <c r="AZ120" s="199"/>
      <c r="BA120" s="199"/>
      <c r="BB120" s="199"/>
      <c r="BC120" s="199"/>
      <c r="BD120" s="199"/>
      <c r="BE120" s="199"/>
      <c r="BF120" s="199"/>
      <c r="BG120" s="199"/>
      <c r="BH120" s="199"/>
      <c r="BI120" s="199"/>
      <c r="BJ120" s="199"/>
      <c r="BK120" s="199"/>
      <c r="BL120" s="199"/>
      <c r="BM120" s="199"/>
      <c r="BN120" s="199"/>
      <c r="BO120" s="199"/>
      <c r="BP120" s="199"/>
      <c r="BQ120" s="199"/>
      <c r="BR120" s="199"/>
      <c r="BS120" s="199"/>
      <c r="BT120" s="199"/>
      <c r="BU120" s="199"/>
      <c r="BV120" s="199"/>
      <c r="BW120" s="199"/>
      <c r="BX120" s="199"/>
      <c r="BY120" s="199"/>
      <c r="BZ120" s="199"/>
      <c r="CA120" s="199"/>
      <c r="CB120" s="199"/>
      <c r="CC120" s="199"/>
      <c r="CD120" s="199"/>
      <c r="CE120" s="199"/>
      <c r="CF120" s="199"/>
      <c r="CG120" s="199"/>
      <c r="CH120" s="199"/>
      <c r="CI120" s="199"/>
      <c r="CJ120" s="199"/>
      <c r="CK120" s="199"/>
      <c r="CL120" s="199"/>
      <c r="CM120" s="199"/>
      <c r="CN120" s="199"/>
      <c r="CO120" s="199"/>
      <c r="CP120" s="199"/>
      <c r="CQ120" s="199"/>
      <c r="CR120" s="199"/>
      <c r="CS120" s="199"/>
      <c r="CT120" s="199"/>
      <c r="CU120" s="199"/>
      <c r="CV120" s="199"/>
      <c r="CW120" s="199"/>
      <c r="CX120" s="199"/>
      <c r="CY120" s="199"/>
      <c r="CZ120" s="199"/>
      <c r="DA120" s="199"/>
      <c r="DB120" s="199"/>
      <c r="DC120" s="199"/>
      <c r="DD120" s="199"/>
      <c r="DE120" s="199"/>
      <c r="DF120" s="199"/>
      <c r="DG120" s="199"/>
      <c r="DH120" s="199"/>
      <c r="DI120" s="199"/>
      <c r="DJ120" s="199"/>
      <c r="DK120" s="199"/>
      <c r="DL120" s="199"/>
      <c r="DM120" s="199"/>
      <c r="DN120" s="199"/>
    </row>
    <row r="121" spans="1:118" x14ac:dyDescent="0.2">
      <c r="A121" s="33" t="s">
        <v>140</v>
      </c>
      <c r="B121" s="33" t="s">
        <v>203</v>
      </c>
      <c r="C121" s="33">
        <v>38</v>
      </c>
      <c r="D121" s="33" t="s">
        <v>76</v>
      </c>
      <c r="E121" s="200">
        <v>0</v>
      </c>
      <c r="F121" s="199">
        <v>0</v>
      </c>
      <c r="G121" s="200">
        <v>0</v>
      </c>
      <c r="H121" s="199">
        <v>0</v>
      </c>
      <c r="I121" s="200">
        <v>0</v>
      </c>
      <c r="J121" s="199">
        <v>0</v>
      </c>
      <c r="K121" s="199">
        <v>0</v>
      </c>
      <c r="L121" s="199">
        <v>0</v>
      </c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199"/>
      <c r="AX121" s="199"/>
      <c r="AY121" s="199"/>
      <c r="AZ121" s="199"/>
      <c r="BA121" s="199"/>
      <c r="BB121" s="199"/>
      <c r="BC121" s="199"/>
      <c r="BD121" s="199"/>
      <c r="BE121" s="199"/>
      <c r="BF121" s="199"/>
      <c r="BG121" s="199"/>
      <c r="BH121" s="199"/>
      <c r="BI121" s="199"/>
      <c r="BJ121" s="199"/>
      <c r="BK121" s="199"/>
      <c r="BL121" s="199"/>
      <c r="BM121" s="199"/>
      <c r="BN121" s="199"/>
      <c r="BO121" s="199"/>
      <c r="BP121" s="199"/>
      <c r="BQ121" s="199"/>
      <c r="BR121" s="199"/>
      <c r="BS121" s="199"/>
      <c r="BT121" s="199"/>
      <c r="BU121" s="199"/>
      <c r="BV121" s="199"/>
      <c r="BW121" s="199"/>
      <c r="BX121" s="199"/>
      <c r="BY121" s="199"/>
      <c r="BZ121" s="199"/>
      <c r="CA121" s="199"/>
      <c r="CB121" s="199"/>
      <c r="CC121" s="199"/>
      <c r="CD121" s="199"/>
      <c r="CE121" s="199"/>
      <c r="CF121" s="199"/>
      <c r="CG121" s="199"/>
      <c r="CH121" s="199"/>
      <c r="CI121" s="199"/>
      <c r="CJ121" s="199"/>
      <c r="CK121" s="199"/>
      <c r="CL121" s="199"/>
      <c r="CM121" s="199"/>
      <c r="CN121" s="199"/>
      <c r="CO121" s="199"/>
      <c r="CP121" s="199"/>
      <c r="CQ121" s="199"/>
      <c r="CR121" s="199"/>
      <c r="CS121" s="199"/>
      <c r="CT121" s="199"/>
      <c r="CU121" s="199"/>
      <c r="CV121" s="199"/>
      <c r="CW121" s="199"/>
      <c r="CX121" s="199"/>
      <c r="CY121" s="199"/>
      <c r="CZ121" s="199"/>
      <c r="DA121" s="199"/>
      <c r="DB121" s="199"/>
      <c r="DC121" s="199"/>
      <c r="DD121" s="199"/>
      <c r="DE121" s="199"/>
      <c r="DF121" s="199"/>
      <c r="DG121" s="199"/>
      <c r="DH121" s="199"/>
      <c r="DI121" s="199"/>
      <c r="DJ121" s="199"/>
      <c r="DK121" s="199"/>
      <c r="DL121" s="199"/>
      <c r="DM121" s="199"/>
      <c r="DN121" s="199"/>
    </row>
    <row r="122" spans="1:118" x14ac:dyDescent="0.2">
      <c r="A122" s="33" t="s">
        <v>140</v>
      </c>
      <c r="B122" s="33" t="s">
        <v>203</v>
      </c>
      <c r="C122" s="33">
        <v>39</v>
      </c>
      <c r="D122" s="33" t="s">
        <v>77</v>
      </c>
      <c r="E122" s="200">
        <v>0</v>
      </c>
      <c r="F122" s="199">
        <v>0</v>
      </c>
      <c r="G122" s="200">
        <v>0</v>
      </c>
      <c r="H122" s="199">
        <v>0</v>
      </c>
      <c r="I122" s="200">
        <v>0</v>
      </c>
      <c r="J122" s="199">
        <v>0</v>
      </c>
      <c r="K122" s="199">
        <v>0</v>
      </c>
      <c r="L122" s="199">
        <v>0</v>
      </c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199"/>
      <c r="AI122" s="199"/>
      <c r="AJ122" s="199"/>
      <c r="AK122" s="199"/>
      <c r="AL122" s="199"/>
      <c r="AM122" s="199"/>
      <c r="AN122" s="199"/>
      <c r="AO122" s="199"/>
      <c r="AP122" s="199"/>
      <c r="AQ122" s="199"/>
      <c r="AR122" s="199"/>
      <c r="AS122" s="199"/>
      <c r="AT122" s="199"/>
      <c r="AU122" s="199"/>
      <c r="AV122" s="199"/>
      <c r="AW122" s="199"/>
      <c r="AX122" s="199"/>
      <c r="AY122" s="199"/>
      <c r="AZ122" s="199"/>
      <c r="BA122" s="199"/>
      <c r="BB122" s="199"/>
      <c r="BC122" s="199"/>
      <c r="BD122" s="199"/>
      <c r="BE122" s="199"/>
      <c r="BF122" s="199"/>
      <c r="BG122" s="199"/>
      <c r="BH122" s="199"/>
      <c r="BI122" s="199"/>
      <c r="BJ122" s="199"/>
      <c r="BK122" s="199"/>
      <c r="BL122" s="199"/>
      <c r="BM122" s="199"/>
      <c r="BN122" s="199"/>
      <c r="BO122" s="199"/>
      <c r="BP122" s="199"/>
      <c r="BQ122" s="199"/>
      <c r="BR122" s="199"/>
      <c r="BS122" s="199"/>
      <c r="BT122" s="199"/>
      <c r="BU122" s="199"/>
      <c r="BV122" s="199"/>
      <c r="BW122" s="199"/>
      <c r="BX122" s="199"/>
      <c r="BY122" s="199"/>
      <c r="BZ122" s="199"/>
      <c r="CA122" s="199"/>
      <c r="CB122" s="199"/>
      <c r="CC122" s="199"/>
      <c r="CD122" s="199"/>
      <c r="CE122" s="199"/>
      <c r="CF122" s="199"/>
      <c r="CG122" s="199"/>
      <c r="CH122" s="199"/>
      <c r="CI122" s="199"/>
      <c r="CJ122" s="199"/>
      <c r="CK122" s="199"/>
      <c r="CL122" s="199"/>
      <c r="CM122" s="199"/>
      <c r="CN122" s="199"/>
      <c r="CO122" s="199"/>
      <c r="CP122" s="199"/>
      <c r="CQ122" s="199"/>
      <c r="CR122" s="199"/>
      <c r="CS122" s="199"/>
      <c r="CT122" s="199"/>
      <c r="CU122" s="199"/>
      <c r="CV122" s="199"/>
      <c r="CW122" s="199"/>
      <c r="CX122" s="199"/>
      <c r="CY122" s="199"/>
      <c r="CZ122" s="199"/>
      <c r="DA122" s="199"/>
      <c r="DB122" s="199"/>
      <c r="DC122" s="199"/>
      <c r="DD122" s="199"/>
      <c r="DE122" s="199"/>
      <c r="DF122" s="199"/>
      <c r="DG122" s="199"/>
      <c r="DH122" s="199"/>
      <c r="DI122" s="199"/>
      <c r="DJ122" s="199"/>
      <c r="DK122" s="199"/>
      <c r="DL122" s="199"/>
      <c r="DM122" s="199"/>
      <c r="DN122" s="199"/>
    </row>
    <row r="123" spans="1:118" x14ac:dyDescent="0.2">
      <c r="A123" s="33" t="s">
        <v>140</v>
      </c>
      <c r="B123" s="33" t="s">
        <v>203</v>
      </c>
      <c r="C123" s="33">
        <v>40</v>
      </c>
      <c r="D123" s="33" t="s">
        <v>78</v>
      </c>
      <c r="E123" s="200">
        <v>0</v>
      </c>
      <c r="F123" s="199">
        <v>0</v>
      </c>
      <c r="G123" s="200">
        <v>0</v>
      </c>
      <c r="H123" s="199">
        <v>0</v>
      </c>
      <c r="I123" s="200">
        <v>0</v>
      </c>
      <c r="J123" s="199">
        <v>0</v>
      </c>
      <c r="K123" s="199">
        <v>0</v>
      </c>
      <c r="L123" s="199">
        <v>0</v>
      </c>
      <c r="M123" s="199"/>
      <c r="N123" s="199"/>
      <c r="O123" s="199"/>
      <c r="P123" s="199"/>
      <c r="Q123" s="199"/>
      <c r="R123" s="199"/>
      <c r="S123" s="199"/>
      <c r="T123" s="199"/>
      <c r="U123" s="199"/>
      <c r="V123" s="199"/>
      <c r="W123" s="199"/>
      <c r="X123" s="199"/>
      <c r="Y123" s="199"/>
      <c r="Z123" s="199"/>
      <c r="AA123" s="199"/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199"/>
      <c r="AL123" s="199"/>
      <c r="AM123" s="199"/>
      <c r="AN123" s="199"/>
      <c r="AO123" s="199"/>
      <c r="AP123" s="199"/>
      <c r="AQ123" s="199"/>
      <c r="AR123" s="199"/>
      <c r="AS123" s="199"/>
      <c r="AT123" s="199"/>
      <c r="AU123" s="199"/>
      <c r="AV123" s="199"/>
      <c r="AW123" s="199"/>
      <c r="AX123" s="199"/>
      <c r="AY123" s="199"/>
      <c r="AZ123" s="199"/>
      <c r="BA123" s="199"/>
      <c r="BB123" s="199"/>
      <c r="BC123" s="199"/>
      <c r="BD123" s="199"/>
      <c r="BE123" s="199"/>
      <c r="BF123" s="199"/>
      <c r="BG123" s="199"/>
      <c r="BH123" s="199"/>
      <c r="BI123" s="199"/>
      <c r="BJ123" s="199"/>
      <c r="BK123" s="199"/>
      <c r="BL123" s="199"/>
      <c r="BM123" s="199"/>
      <c r="BN123" s="199"/>
      <c r="BO123" s="199"/>
      <c r="BP123" s="199"/>
      <c r="BQ123" s="199"/>
      <c r="BR123" s="199"/>
      <c r="BS123" s="199"/>
      <c r="BT123" s="199"/>
      <c r="BU123" s="199"/>
      <c r="BV123" s="199"/>
      <c r="BW123" s="199"/>
      <c r="BX123" s="199"/>
      <c r="BY123" s="199"/>
      <c r="BZ123" s="199"/>
      <c r="CA123" s="199"/>
      <c r="CB123" s="199"/>
      <c r="CC123" s="199"/>
      <c r="CD123" s="199"/>
      <c r="CE123" s="199"/>
      <c r="CF123" s="199"/>
      <c r="CG123" s="199"/>
      <c r="CH123" s="199"/>
      <c r="CI123" s="199"/>
      <c r="CJ123" s="199"/>
      <c r="CK123" s="199"/>
      <c r="CL123" s="199"/>
      <c r="CM123" s="199"/>
      <c r="CN123" s="199"/>
      <c r="CO123" s="199"/>
      <c r="CP123" s="199"/>
      <c r="CQ123" s="199"/>
      <c r="CR123" s="199"/>
      <c r="CS123" s="199"/>
      <c r="CT123" s="199"/>
      <c r="CU123" s="199"/>
      <c r="CV123" s="199"/>
      <c r="CW123" s="199"/>
      <c r="CX123" s="199"/>
      <c r="CY123" s="199"/>
      <c r="CZ123" s="199"/>
      <c r="DA123" s="199"/>
      <c r="DB123" s="199"/>
      <c r="DC123" s="199"/>
      <c r="DD123" s="199"/>
      <c r="DE123" s="199"/>
      <c r="DF123" s="199"/>
      <c r="DG123" s="199"/>
      <c r="DH123" s="199"/>
      <c r="DI123" s="199"/>
      <c r="DJ123" s="199"/>
      <c r="DK123" s="199"/>
      <c r="DL123" s="199"/>
      <c r="DM123" s="199"/>
      <c r="DN123" s="199"/>
    </row>
    <row r="124" spans="1:118" x14ac:dyDescent="0.2">
      <c r="A124" s="33" t="s">
        <v>140</v>
      </c>
      <c r="B124" s="33" t="s">
        <v>113</v>
      </c>
      <c r="C124" s="33">
        <v>1</v>
      </c>
      <c r="D124" s="33" t="s">
        <v>25</v>
      </c>
      <c r="E124" s="200">
        <v>14183416</v>
      </c>
      <c r="F124" s="199">
        <v>31782879.629999999</v>
      </c>
      <c r="G124" s="200">
        <v>147168</v>
      </c>
      <c r="H124" s="199">
        <v>-10051086.77</v>
      </c>
      <c r="I124" s="200">
        <v>424540</v>
      </c>
      <c r="J124" s="199">
        <v>13362.53</v>
      </c>
      <c r="K124" s="199">
        <v>0</v>
      </c>
      <c r="L124" s="199">
        <v>-25457.09</v>
      </c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  <c r="AS124" s="199"/>
      <c r="AT124" s="199"/>
      <c r="AU124" s="199"/>
      <c r="AV124" s="199"/>
      <c r="AW124" s="199"/>
      <c r="AX124" s="199"/>
      <c r="AY124" s="199"/>
      <c r="AZ124" s="199"/>
      <c r="BA124" s="199"/>
      <c r="BB124" s="199"/>
      <c r="BC124" s="199"/>
      <c r="BD124" s="199"/>
      <c r="BE124" s="199"/>
      <c r="BF124" s="199"/>
      <c r="BG124" s="199"/>
      <c r="BH124" s="199"/>
      <c r="BI124" s="199"/>
      <c r="BJ124" s="199"/>
      <c r="BK124" s="199"/>
      <c r="BL124" s="199"/>
      <c r="BM124" s="199"/>
      <c r="BN124" s="199"/>
      <c r="BO124" s="199"/>
      <c r="BP124" s="199"/>
      <c r="BQ124" s="199"/>
      <c r="BR124" s="199"/>
      <c r="BS124" s="199"/>
      <c r="BT124" s="199"/>
      <c r="BU124" s="199"/>
      <c r="BV124" s="199"/>
      <c r="BW124" s="199"/>
      <c r="BX124" s="199"/>
      <c r="BY124" s="199"/>
      <c r="BZ124" s="199"/>
      <c r="CA124" s="199"/>
      <c r="CB124" s="199"/>
      <c r="CC124" s="199"/>
      <c r="CD124" s="199"/>
      <c r="CE124" s="199"/>
      <c r="CF124" s="199"/>
      <c r="CG124" s="199"/>
      <c r="CH124" s="199"/>
      <c r="CI124" s="199"/>
      <c r="CJ124" s="199"/>
      <c r="CK124" s="199"/>
      <c r="CL124" s="199"/>
      <c r="CM124" s="199"/>
      <c r="CN124" s="199"/>
      <c r="CO124" s="199"/>
      <c r="CP124" s="199"/>
      <c r="CQ124" s="199"/>
      <c r="CR124" s="199"/>
      <c r="CS124" s="199"/>
      <c r="CT124" s="199"/>
      <c r="CU124" s="199"/>
      <c r="CV124" s="199"/>
      <c r="CW124" s="199"/>
      <c r="CX124" s="199"/>
      <c r="CY124" s="199"/>
      <c r="CZ124" s="199"/>
      <c r="DA124" s="199"/>
      <c r="DB124" s="199"/>
      <c r="DC124" s="199"/>
      <c r="DD124" s="199"/>
      <c r="DE124" s="199"/>
      <c r="DF124" s="199"/>
      <c r="DG124" s="199"/>
      <c r="DH124" s="199"/>
      <c r="DI124" s="199"/>
      <c r="DJ124" s="199"/>
      <c r="DK124" s="199"/>
      <c r="DL124" s="199"/>
      <c r="DM124" s="199"/>
      <c r="DN124" s="199"/>
    </row>
    <row r="125" spans="1:118" x14ac:dyDescent="0.2">
      <c r="A125" s="33" t="s">
        <v>140</v>
      </c>
      <c r="B125" s="33" t="s">
        <v>113</v>
      </c>
      <c r="C125" s="33">
        <v>2</v>
      </c>
      <c r="D125" s="33" t="s">
        <v>26</v>
      </c>
      <c r="E125" s="200">
        <v>0</v>
      </c>
      <c r="F125" s="199">
        <v>0</v>
      </c>
      <c r="G125" s="200">
        <v>0</v>
      </c>
      <c r="H125" s="199">
        <v>0</v>
      </c>
      <c r="I125" s="200">
        <v>0</v>
      </c>
      <c r="J125" s="199">
        <v>0</v>
      </c>
      <c r="K125" s="199">
        <v>0</v>
      </c>
      <c r="L125" s="199">
        <v>0</v>
      </c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99"/>
      <c r="AA125" s="199"/>
      <c r="AB125" s="199"/>
      <c r="AC125" s="199"/>
      <c r="AD125" s="199"/>
      <c r="AE125" s="199"/>
      <c r="AF125" s="199"/>
      <c r="AG125" s="199"/>
      <c r="AH125" s="199"/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199"/>
      <c r="AX125" s="199"/>
      <c r="AY125" s="199"/>
      <c r="AZ125" s="199"/>
      <c r="BA125" s="199"/>
      <c r="BB125" s="199"/>
      <c r="BC125" s="199"/>
      <c r="BD125" s="199"/>
      <c r="BE125" s="199"/>
      <c r="BF125" s="199"/>
      <c r="BG125" s="199"/>
      <c r="BH125" s="199"/>
      <c r="BI125" s="199"/>
      <c r="BJ125" s="199"/>
      <c r="BK125" s="199"/>
      <c r="BL125" s="199"/>
      <c r="BM125" s="199"/>
      <c r="BN125" s="199"/>
      <c r="BO125" s="199"/>
      <c r="BP125" s="199"/>
      <c r="BQ125" s="199"/>
      <c r="BR125" s="199"/>
      <c r="BS125" s="199"/>
      <c r="BT125" s="199"/>
      <c r="BU125" s="199"/>
      <c r="BV125" s="199"/>
      <c r="BW125" s="199"/>
      <c r="BX125" s="199"/>
      <c r="BY125" s="199"/>
      <c r="BZ125" s="199"/>
      <c r="CA125" s="199"/>
      <c r="CB125" s="199"/>
      <c r="CC125" s="199"/>
      <c r="CD125" s="199"/>
      <c r="CE125" s="199"/>
      <c r="CF125" s="199"/>
      <c r="CG125" s="199"/>
      <c r="CH125" s="199"/>
      <c r="CI125" s="199"/>
      <c r="CJ125" s="199"/>
      <c r="CK125" s="199"/>
      <c r="CL125" s="199"/>
      <c r="CM125" s="199"/>
      <c r="CN125" s="199"/>
      <c r="CO125" s="199"/>
      <c r="CP125" s="199"/>
      <c r="CQ125" s="199"/>
      <c r="CR125" s="199"/>
      <c r="CS125" s="199"/>
      <c r="CT125" s="199"/>
      <c r="CU125" s="199"/>
      <c r="CV125" s="199"/>
      <c r="CW125" s="199"/>
      <c r="CX125" s="199"/>
      <c r="CY125" s="199"/>
      <c r="CZ125" s="199"/>
      <c r="DA125" s="199"/>
      <c r="DB125" s="199"/>
      <c r="DC125" s="199"/>
      <c r="DD125" s="199"/>
      <c r="DE125" s="199"/>
      <c r="DF125" s="199"/>
      <c r="DG125" s="199"/>
      <c r="DH125" s="199"/>
      <c r="DI125" s="199"/>
      <c r="DJ125" s="199"/>
      <c r="DK125" s="199"/>
      <c r="DL125" s="199"/>
      <c r="DM125" s="199"/>
      <c r="DN125" s="199"/>
    </row>
    <row r="126" spans="1:118" x14ac:dyDescent="0.2">
      <c r="A126" s="33" t="s">
        <v>140</v>
      </c>
      <c r="B126" s="33" t="s">
        <v>113</v>
      </c>
      <c r="C126" s="33">
        <v>3</v>
      </c>
      <c r="D126" s="33" t="s">
        <v>27</v>
      </c>
      <c r="E126" s="200">
        <v>12273916</v>
      </c>
      <c r="F126" s="199">
        <v>35782782</v>
      </c>
      <c r="G126" s="200">
        <v>527</v>
      </c>
      <c r="H126" s="199">
        <v>1599</v>
      </c>
      <c r="I126" s="200">
        <v>0</v>
      </c>
      <c r="J126" s="199">
        <v>0</v>
      </c>
      <c r="K126" s="199">
        <v>24051465</v>
      </c>
      <c r="L126" s="199">
        <v>73793407</v>
      </c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9"/>
      <c r="AA126" s="199"/>
      <c r="AB126" s="199"/>
      <c r="AC126" s="199"/>
      <c r="AD126" s="199"/>
      <c r="AE126" s="199"/>
      <c r="AF126" s="199"/>
      <c r="AG126" s="199"/>
      <c r="AH126" s="199"/>
      <c r="AI126" s="199"/>
      <c r="AJ126" s="199"/>
      <c r="AK126" s="199"/>
      <c r="AL126" s="199"/>
      <c r="AM126" s="199"/>
      <c r="AN126" s="199"/>
      <c r="AO126" s="199"/>
      <c r="AP126" s="199"/>
      <c r="AQ126" s="199"/>
      <c r="AR126" s="199"/>
      <c r="AS126" s="199"/>
      <c r="AT126" s="199"/>
      <c r="AU126" s="199"/>
      <c r="AV126" s="199"/>
      <c r="AW126" s="199"/>
      <c r="AX126" s="199"/>
      <c r="AY126" s="199"/>
      <c r="AZ126" s="199"/>
      <c r="BA126" s="199"/>
      <c r="BB126" s="199"/>
      <c r="BC126" s="199"/>
      <c r="BD126" s="199"/>
      <c r="BE126" s="199"/>
      <c r="BF126" s="199"/>
      <c r="BG126" s="199"/>
      <c r="BH126" s="199"/>
      <c r="BI126" s="199"/>
      <c r="BJ126" s="199"/>
      <c r="BK126" s="199"/>
      <c r="BL126" s="199"/>
      <c r="BM126" s="199"/>
      <c r="BN126" s="199"/>
      <c r="BO126" s="199"/>
      <c r="BP126" s="199"/>
      <c r="BQ126" s="199"/>
      <c r="BR126" s="199"/>
      <c r="BS126" s="199"/>
      <c r="BT126" s="199"/>
      <c r="BU126" s="199"/>
      <c r="BV126" s="199"/>
      <c r="BW126" s="199"/>
      <c r="BX126" s="199"/>
      <c r="BY126" s="199"/>
      <c r="BZ126" s="199"/>
      <c r="CA126" s="199"/>
      <c r="CB126" s="199"/>
      <c r="CC126" s="199"/>
      <c r="CD126" s="199"/>
      <c r="CE126" s="199"/>
      <c r="CF126" s="199"/>
      <c r="CG126" s="199"/>
      <c r="CH126" s="199"/>
      <c r="CI126" s="199"/>
      <c r="CJ126" s="199"/>
      <c r="CK126" s="199"/>
      <c r="CL126" s="199"/>
      <c r="CM126" s="199"/>
      <c r="CN126" s="199"/>
      <c r="CO126" s="199"/>
      <c r="CP126" s="199"/>
      <c r="CQ126" s="199"/>
      <c r="CR126" s="199"/>
      <c r="CS126" s="199"/>
      <c r="CT126" s="199"/>
      <c r="CU126" s="199"/>
      <c r="CV126" s="199"/>
      <c r="CW126" s="199"/>
      <c r="CX126" s="199"/>
      <c r="CY126" s="199"/>
      <c r="CZ126" s="199"/>
      <c r="DA126" s="199"/>
      <c r="DB126" s="199"/>
      <c r="DC126" s="199"/>
      <c r="DD126" s="199"/>
      <c r="DE126" s="199"/>
      <c r="DF126" s="199"/>
      <c r="DG126" s="199"/>
      <c r="DH126" s="199"/>
      <c r="DI126" s="199"/>
      <c r="DJ126" s="199"/>
      <c r="DK126" s="199"/>
      <c r="DL126" s="199"/>
      <c r="DM126" s="199"/>
      <c r="DN126" s="199"/>
    </row>
    <row r="127" spans="1:118" x14ac:dyDescent="0.2">
      <c r="A127" s="33" t="s">
        <v>140</v>
      </c>
      <c r="B127" s="33" t="s">
        <v>113</v>
      </c>
      <c r="C127" s="33">
        <v>4</v>
      </c>
      <c r="D127" s="33" t="s">
        <v>28</v>
      </c>
      <c r="E127" s="200">
        <v>0</v>
      </c>
      <c r="F127" s="199">
        <v>0</v>
      </c>
      <c r="G127" s="200">
        <v>0</v>
      </c>
      <c r="H127" s="199">
        <v>0</v>
      </c>
      <c r="I127" s="200">
        <v>0</v>
      </c>
      <c r="J127" s="199">
        <v>0</v>
      </c>
      <c r="K127" s="199">
        <v>0</v>
      </c>
      <c r="L127" s="199">
        <v>0</v>
      </c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199"/>
      <c r="AB127" s="199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  <c r="AS127" s="199"/>
      <c r="AT127" s="199"/>
      <c r="AU127" s="199"/>
      <c r="AV127" s="199"/>
      <c r="AW127" s="199"/>
      <c r="AX127" s="199"/>
      <c r="AY127" s="199"/>
      <c r="AZ127" s="199"/>
      <c r="BA127" s="199"/>
      <c r="BB127" s="199"/>
      <c r="BC127" s="199"/>
      <c r="BD127" s="199"/>
      <c r="BE127" s="199"/>
      <c r="BF127" s="199"/>
      <c r="BG127" s="199"/>
      <c r="BH127" s="199"/>
      <c r="BI127" s="199"/>
      <c r="BJ127" s="199"/>
      <c r="BK127" s="199"/>
      <c r="BL127" s="199"/>
      <c r="BM127" s="199"/>
      <c r="BN127" s="199"/>
      <c r="BO127" s="199"/>
      <c r="BP127" s="199"/>
      <c r="BQ127" s="199"/>
      <c r="BR127" s="199"/>
      <c r="BS127" s="199"/>
      <c r="BT127" s="199"/>
      <c r="BU127" s="199"/>
      <c r="BV127" s="199"/>
      <c r="BW127" s="199"/>
      <c r="BX127" s="199"/>
      <c r="BY127" s="199"/>
      <c r="BZ127" s="199"/>
      <c r="CA127" s="199"/>
      <c r="CB127" s="199"/>
      <c r="CC127" s="199"/>
      <c r="CD127" s="199"/>
      <c r="CE127" s="199"/>
      <c r="CF127" s="199"/>
      <c r="CG127" s="199"/>
      <c r="CH127" s="199"/>
      <c r="CI127" s="199"/>
      <c r="CJ127" s="199"/>
      <c r="CK127" s="199"/>
      <c r="CL127" s="199"/>
      <c r="CM127" s="199"/>
      <c r="CN127" s="199"/>
      <c r="CO127" s="199"/>
      <c r="CP127" s="199"/>
      <c r="CQ127" s="199"/>
      <c r="CR127" s="199"/>
      <c r="CS127" s="199"/>
      <c r="CT127" s="199"/>
      <c r="CU127" s="199"/>
      <c r="CV127" s="199"/>
      <c r="CW127" s="199"/>
      <c r="CX127" s="199"/>
      <c r="CY127" s="199"/>
      <c r="CZ127" s="199"/>
      <c r="DA127" s="199"/>
      <c r="DB127" s="199"/>
      <c r="DC127" s="199"/>
      <c r="DD127" s="199"/>
      <c r="DE127" s="199"/>
      <c r="DF127" s="199"/>
      <c r="DG127" s="199"/>
      <c r="DH127" s="199"/>
      <c r="DI127" s="199"/>
      <c r="DJ127" s="199"/>
      <c r="DK127" s="199"/>
      <c r="DL127" s="199"/>
      <c r="DM127" s="199"/>
      <c r="DN127" s="199"/>
    </row>
    <row r="128" spans="1:118" x14ac:dyDescent="0.2">
      <c r="A128" s="33" t="s">
        <v>140</v>
      </c>
      <c r="B128" s="33" t="s">
        <v>113</v>
      </c>
      <c r="C128" s="33">
        <v>5</v>
      </c>
      <c r="D128" s="33" t="s">
        <v>125</v>
      </c>
      <c r="E128" s="200">
        <v>0</v>
      </c>
      <c r="F128" s="199">
        <v>14576704.869999999</v>
      </c>
      <c r="G128" s="200">
        <v>0</v>
      </c>
      <c r="H128" s="199">
        <v>-51403.01</v>
      </c>
      <c r="I128" s="200">
        <v>0</v>
      </c>
      <c r="J128" s="199">
        <v>59714.11</v>
      </c>
      <c r="K128" s="199">
        <v>0</v>
      </c>
      <c r="L128" s="199">
        <v>-135975.5</v>
      </c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  <c r="AA128" s="199"/>
      <c r="AB128" s="199"/>
      <c r="AC128" s="199"/>
      <c r="AD128" s="199"/>
      <c r="AE128" s="199"/>
      <c r="AF128" s="199"/>
      <c r="AG128" s="199"/>
      <c r="AH128" s="199"/>
      <c r="AI128" s="199"/>
      <c r="AJ128" s="199"/>
      <c r="AK128" s="199"/>
      <c r="AL128" s="199"/>
      <c r="AM128" s="199"/>
      <c r="AN128" s="199"/>
      <c r="AO128" s="199"/>
      <c r="AP128" s="199"/>
      <c r="AQ128" s="199"/>
      <c r="AR128" s="199"/>
      <c r="AS128" s="199"/>
      <c r="AT128" s="199"/>
      <c r="AU128" s="199"/>
      <c r="AV128" s="199"/>
      <c r="AW128" s="199"/>
      <c r="AX128" s="199"/>
      <c r="AY128" s="199"/>
      <c r="AZ128" s="199"/>
      <c r="BA128" s="199"/>
      <c r="BB128" s="199"/>
      <c r="BC128" s="199"/>
      <c r="BD128" s="199"/>
      <c r="BE128" s="199"/>
      <c r="BF128" s="199"/>
      <c r="BG128" s="199"/>
      <c r="BH128" s="199"/>
      <c r="BI128" s="199"/>
      <c r="BJ128" s="199"/>
      <c r="BK128" s="199"/>
      <c r="BL128" s="199"/>
      <c r="BM128" s="199"/>
      <c r="BN128" s="199"/>
      <c r="BO128" s="199"/>
      <c r="BP128" s="199"/>
      <c r="BQ128" s="199"/>
      <c r="BR128" s="199"/>
      <c r="BS128" s="199"/>
      <c r="BT128" s="199"/>
      <c r="BU128" s="199"/>
      <c r="BV128" s="199"/>
      <c r="BW128" s="199"/>
      <c r="BX128" s="199"/>
      <c r="BY128" s="199"/>
      <c r="BZ128" s="199"/>
      <c r="CA128" s="199"/>
      <c r="CB128" s="199"/>
      <c r="CC128" s="199"/>
      <c r="CD128" s="199"/>
      <c r="CE128" s="199"/>
      <c r="CF128" s="199"/>
      <c r="CG128" s="199"/>
      <c r="CH128" s="199"/>
      <c r="CI128" s="199"/>
      <c r="CJ128" s="199"/>
      <c r="CK128" s="199"/>
      <c r="CL128" s="199"/>
      <c r="CM128" s="199"/>
      <c r="CN128" s="199"/>
      <c r="CO128" s="199"/>
      <c r="CP128" s="199"/>
      <c r="CQ128" s="199"/>
      <c r="CR128" s="199"/>
      <c r="CS128" s="199"/>
      <c r="CT128" s="199"/>
      <c r="CU128" s="199"/>
      <c r="CV128" s="199"/>
      <c r="CW128" s="199"/>
      <c r="CX128" s="199"/>
      <c r="CY128" s="199"/>
      <c r="CZ128" s="199"/>
      <c r="DA128" s="199"/>
      <c r="DB128" s="199"/>
      <c r="DC128" s="199"/>
      <c r="DD128" s="199"/>
      <c r="DE128" s="199"/>
      <c r="DF128" s="199"/>
      <c r="DG128" s="199"/>
      <c r="DH128" s="199"/>
      <c r="DI128" s="199"/>
      <c r="DJ128" s="199"/>
      <c r="DK128" s="199"/>
      <c r="DL128" s="199"/>
      <c r="DM128" s="199"/>
      <c r="DN128" s="199"/>
    </row>
    <row r="129" spans="1:118" x14ac:dyDescent="0.2">
      <c r="A129" s="33" t="s">
        <v>140</v>
      </c>
      <c r="B129" s="33" t="s">
        <v>113</v>
      </c>
      <c r="C129" s="33">
        <v>6</v>
      </c>
      <c r="D129" s="33" t="s">
        <v>25</v>
      </c>
      <c r="E129" s="200">
        <v>-8013120</v>
      </c>
      <c r="F129" s="199">
        <v>-22676094.77</v>
      </c>
      <c r="G129" s="200">
        <v>681</v>
      </c>
      <c r="H129" s="199">
        <v>-1685616.45</v>
      </c>
      <c r="I129" s="200">
        <v>-3049185</v>
      </c>
      <c r="J129" s="199">
        <v>-0.04</v>
      </c>
      <c r="K129" s="199">
        <v>-3850</v>
      </c>
      <c r="L129" s="199">
        <v>-8662.5</v>
      </c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  <c r="AS129" s="199"/>
      <c r="AT129" s="199"/>
      <c r="AU129" s="199"/>
      <c r="AV129" s="199"/>
      <c r="AW129" s="199"/>
      <c r="AX129" s="199"/>
      <c r="AY129" s="199"/>
      <c r="AZ129" s="199"/>
      <c r="BA129" s="199"/>
      <c r="BB129" s="199"/>
      <c r="BC129" s="199"/>
      <c r="BD129" s="199"/>
      <c r="BE129" s="199"/>
      <c r="BF129" s="199"/>
      <c r="BG129" s="199"/>
      <c r="BH129" s="199"/>
      <c r="BI129" s="199"/>
      <c r="BJ129" s="199"/>
      <c r="BK129" s="199"/>
      <c r="BL129" s="199"/>
      <c r="BM129" s="199"/>
      <c r="BN129" s="199"/>
      <c r="BO129" s="199"/>
      <c r="BP129" s="199"/>
      <c r="BQ129" s="199"/>
      <c r="BR129" s="199"/>
      <c r="BS129" s="199"/>
      <c r="BT129" s="199"/>
      <c r="BU129" s="199"/>
      <c r="BV129" s="199"/>
      <c r="BW129" s="199"/>
      <c r="BX129" s="199"/>
      <c r="BY129" s="199"/>
      <c r="BZ129" s="199"/>
      <c r="CA129" s="199"/>
      <c r="CB129" s="199"/>
      <c r="CC129" s="199"/>
      <c r="CD129" s="199"/>
      <c r="CE129" s="199"/>
      <c r="CF129" s="199"/>
      <c r="CG129" s="199"/>
      <c r="CH129" s="199"/>
      <c r="CI129" s="199"/>
      <c r="CJ129" s="199"/>
      <c r="CK129" s="199"/>
      <c r="CL129" s="199"/>
      <c r="CM129" s="199"/>
      <c r="CN129" s="199"/>
      <c r="CO129" s="199"/>
      <c r="CP129" s="199"/>
      <c r="CQ129" s="199"/>
      <c r="CR129" s="199"/>
      <c r="CS129" s="199"/>
      <c r="CT129" s="199"/>
      <c r="CU129" s="199"/>
      <c r="CV129" s="199"/>
      <c r="CW129" s="199"/>
      <c r="CX129" s="199"/>
      <c r="CY129" s="199"/>
      <c r="CZ129" s="199"/>
      <c r="DA129" s="199"/>
      <c r="DB129" s="199"/>
      <c r="DC129" s="199"/>
      <c r="DD129" s="199"/>
      <c r="DE129" s="199"/>
      <c r="DF129" s="199"/>
      <c r="DG129" s="199"/>
      <c r="DH129" s="199"/>
      <c r="DI129" s="199"/>
      <c r="DJ129" s="199"/>
      <c r="DK129" s="199"/>
      <c r="DL129" s="199"/>
      <c r="DM129" s="199"/>
      <c r="DN129" s="199"/>
    </row>
    <row r="130" spans="1:118" x14ac:dyDescent="0.2">
      <c r="A130" s="33" t="s">
        <v>140</v>
      </c>
      <c r="B130" s="33" t="s">
        <v>113</v>
      </c>
      <c r="C130" s="33">
        <v>7</v>
      </c>
      <c r="D130" s="33" t="s">
        <v>26</v>
      </c>
      <c r="E130" s="200">
        <v>0</v>
      </c>
      <c r="F130" s="199">
        <v>0</v>
      </c>
      <c r="G130" s="200">
        <v>0</v>
      </c>
      <c r="H130" s="199">
        <v>0</v>
      </c>
      <c r="I130" s="200">
        <v>0</v>
      </c>
      <c r="J130" s="199">
        <v>0</v>
      </c>
      <c r="K130" s="199">
        <v>0</v>
      </c>
      <c r="L130" s="199">
        <v>0</v>
      </c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199"/>
      <c r="AI130" s="199"/>
      <c r="AJ130" s="199"/>
      <c r="AK130" s="199"/>
      <c r="AL130" s="199"/>
      <c r="AM130" s="199"/>
      <c r="AN130" s="199"/>
      <c r="AO130" s="199"/>
      <c r="AP130" s="199"/>
      <c r="AQ130" s="199"/>
      <c r="AR130" s="199"/>
      <c r="AS130" s="199"/>
      <c r="AT130" s="199"/>
      <c r="AU130" s="199"/>
      <c r="AV130" s="199"/>
      <c r="AW130" s="199"/>
      <c r="AX130" s="199"/>
      <c r="AY130" s="199"/>
      <c r="AZ130" s="199"/>
      <c r="BA130" s="199"/>
      <c r="BB130" s="199"/>
      <c r="BC130" s="199"/>
      <c r="BD130" s="199"/>
      <c r="BE130" s="199"/>
      <c r="BF130" s="199"/>
      <c r="BG130" s="199"/>
      <c r="BH130" s="199"/>
      <c r="BI130" s="199"/>
      <c r="BJ130" s="199"/>
      <c r="BK130" s="199"/>
      <c r="BL130" s="199"/>
      <c r="BM130" s="199"/>
      <c r="BN130" s="199"/>
      <c r="BO130" s="199"/>
      <c r="BP130" s="199"/>
      <c r="BQ130" s="199"/>
      <c r="BR130" s="199"/>
      <c r="BS130" s="199"/>
      <c r="BT130" s="199"/>
      <c r="BU130" s="199"/>
      <c r="BV130" s="199"/>
      <c r="BW130" s="199"/>
      <c r="BX130" s="199"/>
      <c r="BY130" s="199"/>
      <c r="BZ130" s="199"/>
      <c r="CA130" s="199"/>
      <c r="CB130" s="199"/>
      <c r="CC130" s="199"/>
      <c r="CD130" s="199"/>
      <c r="CE130" s="199"/>
      <c r="CF130" s="199"/>
      <c r="CG130" s="199"/>
      <c r="CH130" s="199"/>
      <c r="CI130" s="199"/>
      <c r="CJ130" s="199"/>
      <c r="CK130" s="199"/>
      <c r="CL130" s="199"/>
      <c r="CM130" s="199"/>
      <c r="CN130" s="199"/>
      <c r="CO130" s="199"/>
      <c r="CP130" s="199"/>
      <c r="CQ130" s="199"/>
      <c r="CR130" s="199"/>
      <c r="CS130" s="199"/>
      <c r="CT130" s="199"/>
      <c r="CU130" s="199"/>
      <c r="CV130" s="199"/>
      <c r="CW130" s="199"/>
      <c r="CX130" s="199"/>
      <c r="CY130" s="199"/>
      <c r="CZ130" s="199"/>
      <c r="DA130" s="199"/>
      <c r="DB130" s="199"/>
      <c r="DC130" s="199"/>
      <c r="DD130" s="199"/>
      <c r="DE130" s="199"/>
      <c r="DF130" s="199"/>
      <c r="DG130" s="199"/>
      <c r="DH130" s="199"/>
      <c r="DI130" s="199"/>
      <c r="DJ130" s="199"/>
      <c r="DK130" s="199"/>
      <c r="DL130" s="199"/>
      <c r="DM130" s="199"/>
      <c r="DN130" s="199"/>
    </row>
    <row r="131" spans="1:118" x14ac:dyDescent="0.2">
      <c r="A131" s="33" t="s">
        <v>140</v>
      </c>
      <c r="B131" s="33" t="s">
        <v>113</v>
      </c>
      <c r="C131" s="33">
        <v>8</v>
      </c>
      <c r="D131" s="33" t="s">
        <v>27</v>
      </c>
      <c r="E131" s="200">
        <v>-13718344</v>
      </c>
      <c r="F131" s="199">
        <v>-37394509</v>
      </c>
      <c r="G131" s="200">
        <v>-44741</v>
      </c>
      <c r="H131" s="199">
        <v>-134671</v>
      </c>
      <c r="I131" s="200">
        <v>0</v>
      </c>
      <c r="J131" s="199">
        <v>0</v>
      </c>
      <c r="K131" s="199">
        <v>-23985772</v>
      </c>
      <c r="L131" s="199">
        <v>-73598427</v>
      </c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199"/>
      <c r="AI131" s="199"/>
      <c r="AJ131" s="199"/>
      <c r="AK131" s="199"/>
      <c r="AL131" s="199"/>
      <c r="AM131" s="199"/>
      <c r="AN131" s="199"/>
      <c r="AO131" s="199"/>
      <c r="AP131" s="199"/>
      <c r="AQ131" s="199"/>
      <c r="AR131" s="199"/>
      <c r="AS131" s="199"/>
      <c r="AT131" s="199"/>
      <c r="AU131" s="199"/>
      <c r="AV131" s="199"/>
      <c r="AW131" s="199"/>
      <c r="AX131" s="199"/>
      <c r="AY131" s="199"/>
      <c r="AZ131" s="199"/>
      <c r="BA131" s="199"/>
      <c r="BB131" s="199"/>
      <c r="BC131" s="199"/>
      <c r="BD131" s="199"/>
      <c r="BE131" s="199"/>
      <c r="BF131" s="199"/>
      <c r="BG131" s="199"/>
      <c r="BH131" s="199"/>
      <c r="BI131" s="199"/>
      <c r="BJ131" s="199"/>
      <c r="BK131" s="199"/>
      <c r="BL131" s="199"/>
      <c r="BM131" s="199"/>
      <c r="BN131" s="199"/>
      <c r="BO131" s="199"/>
      <c r="BP131" s="199"/>
      <c r="BQ131" s="199"/>
      <c r="BR131" s="199"/>
      <c r="BS131" s="199"/>
      <c r="BT131" s="199"/>
      <c r="BU131" s="199"/>
      <c r="BV131" s="199"/>
      <c r="BW131" s="199"/>
      <c r="BX131" s="199"/>
      <c r="BY131" s="199"/>
      <c r="BZ131" s="199"/>
      <c r="CA131" s="199"/>
      <c r="CB131" s="199"/>
      <c r="CC131" s="199"/>
      <c r="CD131" s="199"/>
      <c r="CE131" s="199"/>
      <c r="CF131" s="199"/>
      <c r="CG131" s="199"/>
      <c r="CH131" s="199"/>
      <c r="CI131" s="199"/>
      <c r="CJ131" s="199"/>
      <c r="CK131" s="199"/>
      <c r="CL131" s="199"/>
      <c r="CM131" s="199"/>
      <c r="CN131" s="199"/>
      <c r="CO131" s="199"/>
      <c r="CP131" s="199"/>
      <c r="CQ131" s="199"/>
      <c r="CR131" s="199"/>
      <c r="CS131" s="199"/>
      <c r="CT131" s="199"/>
      <c r="CU131" s="199"/>
      <c r="CV131" s="199"/>
      <c r="CW131" s="199"/>
      <c r="CX131" s="199"/>
      <c r="CY131" s="199"/>
      <c r="CZ131" s="199"/>
      <c r="DA131" s="199"/>
      <c r="DB131" s="199"/>
      <c r="DC131" s="199"/>
      <c r="DD131" s="199"/>
      <c r="DE131" s="199"/>
      <c r="DF131" s="199"/>
      <c r="DG131" s="199"/>
      <c r="DH131" s="199"/>
      <c r="DI131" s="199"/>
      <c r="DJ131" s="199"/>
      <c r="DK131" s="199"/>
      <c r="DL131" s="199"/>
      <c r="DM131" s="199"/>
      <c r="DN131" s="199"/>
    </row>
    <row r="132" spans="1:118" x14ac:dyDescent="0.2">
      <c r="A132" s="33" t="s">
        <v>140</v>
      </c>
      <c r="B132" s="33" t="s">
        <v>113</v>
      </c>
      <c r="C132" s="33">
        <v>9</v>
      </c>
      <c r="D132" s="33" t="s">
        <v>28</v>
      </c>
      <c r="E132" s="200">
        <v>0</v>
      </c>
      <c r="F132" s="199">
        <v>0</v>
      </c>
      <c r="G132" s="200">
        <v>0</v>
      </c>
      <c r="H132" s="199">
        <v>0</v>
      </c>
      <c r="I132" s="200">
        <v>0</v>
      </c>
      <c r="J132" s="199">
        <v>0</v>
      </c>
      <c r="K132" s="199">
        <v>0</v>
      </c>
      <c r="L132" s="199">
        <v>0</v>
      </c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  <c r="AS132" s="199"/>
      <c r="AT132" s="199"/>
      <c r="AU132" s="199"/>
      <c r="AV132" s="199"/>
      <c r="AW132" s="199"/>
      <c r="AX132" s="199"/>
      <c r="AY132" s="199"/>
      <c r="AZ132" s="199"/>
      <c r="BA132" s="199"/>
      <c r="BB132" s="199"/>
      <c r="BC132" s="199"/>
      <c r="BD132" s="199"/>
      <c r="BE132" s="199"/>
      <c r="BF132" s="199"/>
      <c r="BG132" s="199"/>
      <c r="BH132" s="199"/>
      <c r="BI132" s="199"/>
      <c r="BJ132" s="199"/>
      <c r="BK132" s="199"/>
      <c r="BL132" s="199"/>
      <c r="BM132" s="199"/>
      <c r="BN132" s="199"/>
      <c r="BO132" s="199"/>
      <c r="BP132" s="199"/>
      <c r="BQ132" s="199"/>
      <c r="BR132" s="199"/>
      <c r="BS132" s="199"/>
      <c r="BT132" s="199"/>
      <c r="BU132" s="199"/>
      <c r="BV132" s="199"/>
      <c r="BW132" s="199"/>
      <c r="BX132" s="199"/>
      <c r="BY132" s="199"/>
      <c r="BZ132" s="199"/>
      <c r="CA132" s="199"/>
      <c r="CB132" s="199"/>
      <c r="CC132" s="199"/>
      <c r="CD132" s="199"/>
      <c r="CE132" s="199"/>
      <c r="CF132" s="199"/>
      <c r="CG132" s="199"/>
      <c r="CH132" s="199"/>
      <c r="CI132" s="199"/>
      <c r="CJ132" s="199"/>
      <c r="CK132" s="199"/>
      <c r="CL132" s="199"/>
      <c r="CM132" s="199"/>
      <c r="CN132" s="199"/>
      <c r="CO132" s="199"/>
      <c r="CP132" s="199"/>
      <c r="CQ132" s="199"/>
      <c r="CR132" s="199"/>
      <c r="CS132" s="199"/>
      <c r="CT132" s="199"/>
      <c r="CU132" s="199"/>
      <c r="CV132" s="199"/>
      <c r="CW132" s="199"/>
      <c r="CX132" s="199"/>
      <c r="CY132" s="199"/>
      <c r="CZ132" s="199"/>
      <c r="DA132" s="199"/>
      <c r="DB132" s="199"/>
      <c r="DC132" s="199"/>
      <c r="DD132" s="199"/>
      <c r="DE132" s="199"/>
      <c r="DF132" s="199"/>
      <c r="DG132" s="199"/>
      <c r="DH132" s="199"/>
      <c r="DI132" s="199"/>
      <c r="DJ132" s="199"/>
      <c r="DK132" s="199"/>
      <c r="DL132" s="199"/>
      <c r="DM132" s="199"/>
      <c r="DN132" s="199"/>
    </row>
    <row r="133" spans="1:118" x14ac:dyDescent="0.2">
      <c r="A133" s="33" t="s">
        <v>140</v>
      </c>
      <c r="B133" s="33" t="s">
        <v>113</v>
      </c>
      <c r="C133" s="33">
        <v>10</v>
      </c>
      <c r="D133" s="33" t="s">
        <v>32</v>
      </c>
      <c r="E133" s="200">
        <v>0</v>
      </c>
      <c r="F133" s="199">
        <v>0</v>
      </c>
      <c r="G133" s="200">
        <v>0</v>
      </c>
      <c r="H133" s="199">
        <v>0</v>
      </c>
      <c r="I133" s="200">
        <v>0</v>
      </c>
      <c r="J133" s="199">
        <v>0</v>
      </c>
      <c r="K133" s="199">
        <v>0</v>
      </c>
      <c r="L133" s="199">
        <v>0</v>
      </c>
      <c r="M133" s="199"/>
      <c r="N133" s="199"/>
      <c r="O133" s="199"/>
      <c r="P133" s="199"/>
      <c r="Q133" s="199"/>
      <c r="R133" s="199"/>
      <c r="S133" s="199"/>
      <c r="T133" s="199"/>
      <c r="U133" s="199"/>
      <c r="V133" s="199"/>
      <c r="W133" s="199"/>
      <c r="X133" s="199"/>
      <c r="Y133" s="199"/>
      <c r="Z133" s="199"/>
      <c r="AA133" s="199"/>
      <c r="AB133" s="199"/>
      <c r="AC133" s="199"/>
      <c r="AD133" s="199"/>
      <c r="AE133" s="199"/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  <c r="AS133" s="199"/>
      <c r="AT133" s="199"/>
      <c r="AU133" s="199"/>
      <c r="AV133" s="199"/>
      <c r="AW133" s="199"/>
      <c r="AX133" s="199"/>
      <c r="AY133" s="199"/>
      <c r="AZ133" s="199"/>
      <c r="BA133" s="199"/>
      <c r="BB133" s="199"/>
      <c r="BC133" s="199"/>
      <c r="BD133" s="199"/>
      <c r="BE133" s="199"/>
      <c r="BF133" s="199"/>
      <c r="BG133" s="199"/>
      <c r="BH133" s="199"/>
      <c r="BI133" s="199"/>
      <c r="BJ133" s="199"/>
      <c r="BK133" s="199"/>
      <c r="BL133" s="199"/>
      <c r="BM133" s="199"/>
      <c r="BN133" s="199"/>
      <c r="BO133" s="199"/>
      <c r="BP133" s="199"/>
      <c r="BQ133" s="199"/>
      <c r="BR133" s="199"/>
      <c r="BS133" s="199"/>
      <c r="BT133" s="199"/>
      <c r="BU133" s="199"/>
      <c r="BV133" s="199"/>
      <c r="BW133" s="199"/>
      <c r="BX133" s="199"/>
      <c r="BY133" s="199"/>
      <c r="BZ133" s="199"/>
      <c r="CA133" s="199"/>
      <c r="CB133" s="199"/>
      <c r="CC133" s="199"/>
      <c r="CD133" s="199"/>
      <c r="CE133" s="199"/>
      <c r="CF133" s="199"/>
      <c r="CG133" s="199"/>
      <c r="CH133" s="199"/>
      <c r="CI133" s="199"/>
      <c r="CJ133" s="199"/>
      <c r="CK133" s="199"/>
      <c r="CL133" s="199"/>
      <c r="CM133" s="199"/>
      <c r="CN133" s="199"/>
      <c r="CO133" s="199"/>
      <c r="CP133" s="199"/>
      <c r="CQ133" s="199"/>
      <c r="CR133" s="199"/>
      <c r="CS133" s="199"/>
      <c r="CT133" s="199"/>
      <c r="CU133" s="199"/>
      <c r="CV133" s="199"/>
      <c r="CW133" s="199"/>
      <c r="CX133" s="199"/>
      <c r="CY133" s="199"/>
      <c r="CZ133" s="199"/>
      <c r="DA133" s="199"/>
      <c r="DB133" s="199"/>
      <c r="DC133" s="199"/>
      <c r="DD133" s="199"/>
      <c r="DE133" s="199"/>
      <c r="DF133" s="199"/>
      <c r="DG133" s="199"/>
      <c r="DH133" s="199"/>
      <c r="DI133" s="199"/>
      <c r="DJ133" s="199"/>
      <c r="DK133" s="199"/>
      <c r="DL133" s="199"/>
      <c r="DM133" s="199"/>
      <c r="DN133" s="199"/>
    </row>
    <row r="134" spans="1:118" x14ac:dyDescent="0.2">
      <c r="A134" s="33" t="s">
        <v>140</v>
      </c>
      <c r="B134" s="33" t="s">
        <v>113</v>
      </c>
      <c r="C134" s="33">
        <v>11</v>
      </c>
      <c r="D134" s="33" t="s">
        <v>35</v>
      </c>
      <c r="E134" s="200">
        <v>0</v>
      </c>
      <c r="F134" s="199">
        <v>0</v>
      </c>
      <c r="G134" s="200">
        <v>0</v>
      </c>
      <c r="H134" s="199">
        <v>0</v>
      </c>
      <c r="I134" s="200">
        <v>0</v>
      </c>
      <c r="J134" s="199">
        <v>0</v>
      </c>
      <c r="K134" s="199">
        <v>0</v>
      </c>
      <c r="L134" s="199">
        <v>0</v>
      </c>
      <c r="M134" s="199"/>
      <c r="N134" s="199"/>
      <c r="O134" s="199"/>
      <c r="P134" s="199"/>
      <c r="Q134" s="199"/>
      <c r="R134" s="199"/>
      <c r="S134" s="199"/>
      <c r="T134" s="199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  <c r="AS134" s="199"/>
      <c r="AT134" s="199"/>
      <c r="AU134" s="199"/>
      <c r="AV134" s="199"/>
      <c r="AW134" s="199"/>
      <c r="AX134" s="199"/>
      <c r="AY134" s="199"/>
      <c r="AZ134" s="199"/>
      <c r="BA134" s="199"/>
      <c r="BB134" s="199"/>
      <c r="BC134" s="199"/>
      <c r="BD134" s="199"/>
      <c r="BE134" s="199"/>
      <c r="BF134" s="199"/>
      <c r="BG134" s="199"/>
      <c r="BH134" s="199"/>
      <c r="BI134" s="199"/>
      <c r="BJ134" s="199"/>
      <c r="BK134" s="199"/>
      <c r="BL134" s="199"/>
      <c r="BM134" s="199"/>
      <c r="BN134" s="199"/>
      <c r="BO134" s="199"/>
      <c r="BP134" s="199"/>
      <c r="BQ134" s="199"/>
      <c r="BR134" s="199"/>
      <c r="BS134" s="199"/>
      <c r="BT134" s="199"/>
      <c r="BU134" s="199"/>
      <c r="BV134" s="199"/>
      <c r="BW134" s="199"/>
      <c r="BX134" s="199"/>
      <c r="BY134" s="199"/>
      <c r="BZ134" s="199"/>
      <c r="CA134" s="199"/>
      <c r="CB134" s="199"/>
      <c r="CC134" s="199"/>
      <c r="CD134" s="199"/>
      <c r="CE134" s="199"/>
      <c r="CF134" s="199"/>
      <c r="CG134" s="199"/>
      <c r="CH134" s="199"/>
      <c r="CI134" s="199"/>
      <c r="CJ134" s="199"/>
      <c r="CK134" s="199"/>
      <c r="CL134" s="199"/>
      <c r="CM134" s="199"/>
      <c r="CN134" s="199"/>
      <c r="CO134" s="199"/>
      <c r="CP134" s="199"/>
      <c r="CQ134" s="199"/>
      <c r="CR134" s="199"/>
      <c r="CS134" s="199"/>
      <c r="CT134" s="199"/>
      <c r="CU134" s="199"/>
      <c r="CV134" s="199"/>
      <c r="CW134" s="199"/>
      <c r="CX134" s="199"/>
      <c r="CY134" s="199"/>
      <c r="CZ134" s="199"/>
      <c r="DA134" s="199"/>
      <c r="DB134" s="199"/>
      <c r="DC134" s="199"/>
      <c r="DD134" s="199"/>
      <c r="DE134" s="199"/>
      <c r="DF134" s="199"/>
      <c r="DG134" s="199"/>
      <c r="DH134" s="199"/>
      <c r="DI134" s="199"/>
      <c r="DJ134" s="199"/>
      <c r="DK134" s="199"/>
      <c r="DL134" s="199"/>
      <c r="DM134" s="199"/>
      <c r="DN134" s="199"/>
    </row>
    <row r="135" spans="1:118" x14ac:dyDescent="0.2">
      <c r="A135" s="33" t="s">
        <v>140</v>
      </c>
      <c r="B135" s="33" t="s">
        <v>113</v>
      </c>
      <c r="C135" s="33">
        <v>12</v>
      </c>
      <c r="D135" s="33" t="s">
        <v>36</v>
      </c>
      <c r="E135" s="200">
        <v>0</v>
      </c>
      <c r="F135" s="199">
        <v>0</v>
      </c>
      <c r="G135" s="200">
        <v>0</v>
      </c>
      <c r="H135" s="199">
        <v>0</v>
      </c>
      <c r="I135" s="200">
        <v>0</v>
      </c>
      <c r="J135" s="199">
        <v>0</v>
      </c>
      <c r="K135" s="199">
        <v>0</v>
      </c>
      <c r="L135" s="199">
        <v>0</v>
      </c>
      <c r="M135" s="199"/>
      <c r="N135" s="199"/>
      <c r="O135" s="199"/>
      <c r="P135" s="199"/>
      <c r="Q135" s="199"/>
      <c r="R135" s="199"/>
      <c r="S135" s="199"/>
      <c r="T135" s="199"/>
      <c r="U135" s="199"/>
      <c r="V135" s="199"/>
      <c r="W135" s="199"/>
      <c r="X135" s="199"/>
      <c r="Y135" s="199"/>
      <c r="Z135" s="199"/>
      <c r="AA135" s="199"/>
      <c r="AB135" s="199"/>
      <c r="AC135" s="199"/>
      <c r="AD135" s="199"/>
      <c r="AE135" s="199"/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  <c r="AS135" s="199"/>
      <c r="AT135" s="199"/>
      <c r="AU135" s="199"/>
      <c r="AV135" s="199"/>
      <c r="AW135" s="199"/>
      <c r="AX135" s="199"/>
      <c r="AY135" s="199"/>
      <c r="AZ135" s="199"/>
      <c r="BA135" s="199"/>
      <c r="BB135" s="199"/>
      <c r="BC135" s="199"/>
      <c r="BD135" s="199"/>
      <c r="BE135" s="199"/>
      <c r="BF135" s="199"/>
      <c r="BG135" s="199"/>
      <c r="BH135" s="199"/>
      <c r="BI135" s="199"/>
      <c r="BJ135" s="199"/>
      <c r="BK135" s="199"/>
      <c r="BL135" s="199"/>
      <c r="BM135" s="199"/>
      <c r="BN135" s="199"/>
      <c r="BO135" s="199"/>
      <c r="BP135" s="199"/>
      <c r="BQ135" s="199"/>
      <c r="BR135" s="199"/>
      <c r="BS135" s="199"/>
      <c r="BT135" s="199"/>
      <c r="BU135" s="199"/>
      <c r="BV135" s="199"/>
      <c r="BW135" s="199"/>
      <c r="BX135" s="199"/>
      <c r="BY135" s="199"/>
      <c r="BZ135" s="199"/>
      <c r="CA135" s="199"/>
      <c r="CB135" s="199"/>
      <c r="CC135" s="199"/>
      <c r="CD135" s="199"/>
      <c r="CE135" s="199"/>
      <c r="CF135" s="199"/>
      <c r="CG135" s="199"/>
      <c r="CH135" s="199"/>
      <c r="CI135" s="199"/>
      <c r="CJ135" s="199"/>
      <c r="CK135" s="199"/>
      <c r="CL135" s="199"/>
      <c r="CM135" s="199"/>
      <c r="CN135" s="199"/>
      <c r="CO135" s="199"/>
      <c r="CP135" s="199"/>
      <c r="CQ135" s="199"/>
      <c r="CR135" s="199"/>
      <c r="CS135" s="199"/>
      <c r="CT135" s="199"/>
      <c r="CU135" s="199"/>
      <c r="CV135" s="199"/>
      <c r="CW135" s="199"/>
      <c r="CX135" s="199"/>
      <c r="CY135" s="199"/>
      <c r="CZ135" s="199"/>
      <c r="DA135" s="199"/>
      <c r="DB135" s="199"/>
      <c r="DC135" s="199"/>
      <c r="DD135" s="199"/>
      <c r="DE135" s="199"/>
      <c r="DF135" s="199"/>
      <c r="DG135" s="199"/>
      <c r="DH135" s="199"/>
      <c r="DI135" s="199"/>
      <c r="DJ135" s="199"/>
      <c r="DK135" s="199"/>
      <c r="DL135" s="199"/>
      <c r="DM135" s="199"/>
      <c r="DN135" s="199"/>
    </row>
    <row r="136" spans="1:118" x14ac:dyDescent="0.2">
      <c r="A136" s="33" t="s">
        <v>140</v>
      </c>
      <c r="B136" s="33" t="s">
        <v>113</v>
      </c>
      <c r="C136" s="33">
        <v>13</v>
      </c>
      <c r="D136" s="33" t="s">
        <v>39</v>
      </c>
      <c r="E136" s="200">
        <v>0</v>
      </c>
      <c r="F136" s="199">
        <v>0</v>
      </c>
      <c r="G136" s="200">
        <v>0</v>
      </c>
      <c r="H136" s="199">
        <v>0</v>
      </c>
      <c r="I136" s="200">
        <v>0</v>
      </c>
      <c r="J136" s="199">
        <v>0</v>
      </c>
      <c r="K136" s="199">
        <v>0</v>
      </c>
      <c r="L136" s="199">
        <v>0</v>
      </c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  <c r="AS136" s="199"/>
      <c r="AT136" s="199"/>
      <c r="AU136" s="199"/>
      <c r="AV136" s="199"/>
      <c r="AW136" s="199"/>
      <c r="AX136" s="199"/>
      <c r="AY136" s="199"/>
      <c r="AZ136" s="199"/>
      <c r="BA136" s="199"/>
      <c r="BB136" s="199"/>
      <c r="BC136" s="199"/>
      <c r="BD136" s="199"/>
      <c r="BE136" s="199"/>
      <c r="BF136" s="199"/>
      <c r="BG136" s="199"/>
      <c r="BH136" s="199"/>
      <c r="BI136" s="199"/>
      <c r="BJ136" s="199"/>
      <c r="BK136" s="199"/>
      <c r="BL136" s="199"/>
      <c r="BM136" s="199"/>
      <c r="BN136" s="199"/>
      <c r="BO136" s="199"/>
      <c r="BP136" s="199"/>
      <c r="BQ136" s="199"/>
      <c r="BR136" s="199"/>
      <c r="BS136" s="199"/>
      <c r="BT136" s="199"/>
      <c r="BU136" s="199"/>
      <c r="BV136" s="199"/>
      <c r="BW136" s="199"/>
      <c r="BX136" s="199"/>
      <c r="BY136" s="199"/>
      <c r="BZ136" s="199"/>
      <c r="CA136" s="199"/>
      <c r="CB136" s="199"/>
      <c r="CC136" s="199"/>
      <c r="CD136" s="199"/>
      <c r="CE136" s="199"/>
      <c r="CF136" s="199"/>
      <c r="CG136" s="199"/>
      <c r="CH136" s="199"/>
      <c r="CI136" s="199"/>
      <c r="CJ136" s="199"/>
      <c r="CK136" s="199"/>
      <c r="CL136" s="199"/>
      <c r="CM136" s="199"/>
      <c r="CN136" s="199"/>
      <c r="CO136" s="199"/>
      <c r="CP136" s="199"/>
      <c r="CQ136" s="199"/>
      <c r="CR136" s="199"/>
      <c r="CS136" s="199"/>
      <c r="CT136" s="199"/>
      <c r="CU136" s="199"/>
      <c r="CV136" s="199"/>
      <c r="CW136" s="199"/>
      <c r="CX136" s="199"/>
      <c r="CY136" s="199"/>
      <c r="CZ136" s="199"/>
      <c r="DA136" s="199"/>
      <c r="DB136" s="199"/>
      <c r="DC136" s="199"/>
      <c r="DD136" s="199"/>
      <c r="DE136" s="199"/>
      <c r="DF136" s="199"/>
      <c r="DG136" s="199"/>
      <c r="DH136" s="199"/>
      <c r="DI136" s="199"/>
      <c r="DJ136" s="199"/>
      <c r="DK136" s="199"/>
      <c r="DL136" s="199"/>
      <c r="DM136" s="199"/>
      <c r="DN136" s="199"/>
    </row>
    <row r="137" spans="1:118" x14ac:dyDescent="0.2">
      <c r="A137" s="33" t="s">
        <v>140</v>
      </c>
      <c r="B137" s="33" t="s">
        <v>113</v>
      </c>
      <c r="C137" s="33">
        <v>14</v>
      </c>
      <c r="D137" s="33" t="s">
        <v>40</v>
      </c>
      <c r="E137" s="200">
        <v>0</v>
      </c>
      <c r="F137" s="199">
        <v>0</v>
      </c>
      <c r="G137" s="200">
        <v>0</v>
      </c>
      <c r="H137" s="199">
        <v>0</v>
      </c>
      <c r="I137" s="200">
        <v>0</v>
      </c>
      <c r="J137" s="199">
        <v>0</v>
      </c>
      <c r="K137" s="199">
        <v>0</v>
      </c>
      <c r="L137" s="199">
        <v>0</v>
      </c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9"/>
      <c r="AA137" s="199"/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  <c r="AS137" s="199"/>
      <c r="AT137" s="199"/>
      <c r="AU137" s="199"/>
      <c r="AV137" s="199"/>
      <c r="AW137" s="199"/>
      <c r="AX137" s="199"/>
      <c r="AY137" s="199"/>
      <c r="AZ137" s="199"/>
      <c r="BA137" s="199"/>
      <c r="BB137" s="199"/>
      <c r="BC137" s="199"/>
      <c r="BD137" s="199"/>
      <c r="BE137" s="199"/>
      <c r="BF137" s="199"/>
      <c r="BG137" s="199"/>
      <c r="BH137" s="199"/>
      <c r="BI137" s="199"/>
      <c r="BJ137" s="199"/>
      <c r="BK137" s="199"/>
      <c r="BL137" s="199"/>
      <c r="BM137" s="199"/>
      <c r="BN137" s="199"/>
      <c r="BO137" s="199"/>
      <c r="BP137" s="199"/>
      <c r="BQ137" s="199"/>
      <c r="BR137" s="199"/>
      <c r="BS137" s="199"/>
      <c r="BT137" s="199"/>
      <c r="BU137" s="199"/>
      <c r="BV137" s="199"/>
      <c r="BW137" s="199"/>
      <c r="BX137" s="199"/>
      <c r="BY137" s="199"/>
      <c r="BZ137" s="199"/>
      <c r="CA137" s="199"/>
      <c r="CB137" s="199"/>
      <c r="CC137" s="199"/>
      <c r="CD137" s="199"/>
      <c r="CE137" s="199"/>
      <c r="CF137" s="199"/>
      <c r="CG137" s="199"/>
      <c r="CH137" s="199"/>
      <c r="CI137" s="199"/>
      <c r="CJ137" s="199"/>
      <c r="CK137" s="199"/>
      <c r="CL137" s="199"/>
      <c r="CM137" s="199"/>
      <c r="CN137" s="199"/>
      <c r="CO137" s="199"/>
      <c r="CP137" s="199"/>
      <c r="CQ137" s="199"/>
      <c r="CR137" s="199"/>
      <c r="CS137" s="199"/>
      <c r="CT137" s="199"/>
      <c r="CU137" s="199"/>
      <c r="CV137" s="199"/>
      <c r="CW137" s="199"/>
      <c r="CX137" s="199"/>
      <c r="CY137" s="199"/>
      <c r="CZ137" s="199"/>
      <c r="DA137" s="199"/>
      <c r="DB137" s="199"/>
      <c r="DC137" s="199"/>
      <c r="DD137" s="199"/>
      <c r="DE137" s="199"/>
      <c r="DF137" s="199"/>
      <c r="DG137" s="199"/>
      <c r="DH137" s="199"/>
      <c r="DI137" s="199"/>
      <c r="DJ137" s="199"/>
      <c r="DK137" s="199"/>
      <c r="DL137" s="199"/>
      <c r="DM137" s="199"/>
      <c r="DN137" s="199"/>
    </row>
    <row r="138" spans="1:118" x14ac:dyDescent="0.2">
      <c r="A138" s="33" t="s">
        <v>140</v>
      </c>
      <c r="B138" s="33" t="s">
        <v>113</v>
      </c>
      <c r="C138" s="33">
        <v>15</v>
      </c>
      <c r="D138" s="33" t="s">
        <v>41</v>
      </c>
      <c r="E138" s="200">
        <v>0</v>
      </c>
      <c r="F138" s="199">
        <v>0</v>
      </c>
      <c r="G138" s="200">
        <v>0</v>
      </c>
      <c r="H138" s="199">
        <v>0</v>
      </c>
      <c r="I138" s="200">
        <v>0</v>
      </c>
      <c r="J138" s="199">
        <v>0</v>
      </c>
      <c r="K138" s="199">
        <v>0</v>
      </c>
      <c r="L138" s="199">
        <v>0</v>
      </c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  <c r="AS138" s="199"/>
      <c r="AT138" s="199"/>
      <c r="AU138" s="199"/>
      <c r="AV138" s="199"/>
      <c r="AW138" s="199"/>
      <c r="AX138" s="199"/>
      <c r="AY138" s="199"/>
      <c r="AZ138" s="199"/>
      <c r="BA138" s="199"/>
      <c r="BB138" s="199"/>
      <c r="BC138" s="199"/>
      <c r="BD138" s="199"/>
      <c r="BE138" s="199"/>
      <c r="BF138" s="199"/>
      <c r="BG138" s="199"/>
      <c r="BH138" s="199"/>
      <c r="BI138" s="199"/>
      <c r="BJ138" s="199"/>
      <c r="BK138" s="199"/>
      <c r="BL138" s="199"/>
      <c r="BM138" s="199"/>
      <c r="BN138" s="199"/>
      <c r="BO138" s="199"/>
      <c r="BP138" s="199"/>
      <c r="BQ138" s="199"/>
      <c r="BR138" s="199"/>
      <c r="BS138" s="199"/>
      <c r="BT138" s="199"/>
      <c r="BU138" s="199"/>
      <c r="BV138" s="199"/>
      <c r="BW138" s="199"/>
      <c r="BX138" s="199"/>
      <c r="BY138" s="199"/>
      <c r="BZ138" s="199"/>
      <c r="CA138" s="199"/>
      <c r="CB138" s="199"/>
      <c r="CC138" s="199"/>
      <c r="CD138" s="199"/>
      <c r="CE138" s="199"/>
      <c r="CF138" s="199"/>
      <c r="CG138" s="199"/>
      <c r="CH138" s="199"/>
      <c r="CI138" s="199"/>
      <c r="CJ138" s="199"/>
      <c r="CK138" s="199"/>
      <c r="CL138" s="199"/>
      <c r="CM138" s="199"/>
      <c r="CN138" s="199"/>
      <c r="CO138" s="199"/>
      <c r="CP138" s="199"/>
      <c r="CQ138" s="199"/>
      <c r="CR138" s="199"/>
      <c r="CS138" s="199"/>
      <c r="CT138" s="199"/>
      <c r="CU138" s="199"/>
      <c r="CV138" s="199"/>
      <c r="CW138" s="199"/>
      <c r="CX138" s="199"/>
      <c r="CY138" s="199"/>
      <c r="CZ138" s="199"/>
      <c r="DA138" s="199"/>
      <c r="DB138" s="199"/>
      <c r="DC138" s="199"/>
      <c r="DD138" s="199"/>
      <c r="DE138" s="199"/>
      <c r="DF138" s="199"/>
      <c r="DG138" s="199"/>
      <c r="DH138" s="199"/>
      <c r="DI138" s="199"/>
      <c r="DJ138" s="199"/>
      <c r="DK138" s="199"/>
      <c r="DL138" s="199"/>
      <c r="DM138" s="199"/>
      <c r="DN138" s="199"/>
    </row>
    <row r="139" spans="1:118" x14ac:dyDescent="0.2">
      <c r="A139" s="33" t="s">
        <v>140</v>
      </c>
      <c r="B139" s="33" t="s">
        <v>113</v>
      </c>
      <c r="C139" s="33">
        <v>16</v>
      </c>
      <c r="D139" s="33" t="s">
        <v>42</v>
      </c>
      <c r="E139" s="200">
        <v>0</v>
      </c>
      <c r="F139" s="199">
        <v>0</v>
      </c>
      <c r="G139" s="200">
        <v>0</v>
      </c>
      <c r="H139" s="199">
        <v>0</v>
      </c>
      <c r="I139" s="200">
        <v>0</v>
      </c>
      <c r="J139" s="199">
        <v>0</v>
      </c>
      <c r="K139" s="199">
        <v>0</v>
      </c>
      <c r="L139" s="199">
        <v>0</v>
      </c>
      <c r="M139" s="199"/>
      <c r="N139" s="199"/>
      <c r="O139" s="199"/>
      <c r="P139" s="199"/>
      <c r="Q139" s="199"/>
      <c r="R139" s="199"/>
      <c r="S139" s="199"/>
      <c r="T139" s="199"/>
      <c r="U139" s="199"/>
      <c r="V139" s="199"/>
      <c r="W139" s="199"/>
      <c r="X139" s="199"/>
      <c r="Y139" s="199"/>
      <c r="Z139" s="199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  <c r="AS139" s="199"/>
      <c r="AT139" s="199"/>
      <c r="AU139" s="199"/>
      <c r="AV139" s="199"/>
      <c r="AW139" s="199"/>
      <c r="AX139" s="199"/>
      <c r="AY139" s="199"/>
      <c r="AZ139" s="199"/>
      <c r="BA139" s="199"/>
      <c r="BB139" s="199"/>
      <c r="BC139" s="199"/>
      <c r="BD139" s="199"/>
      <c r="BE139" s="199"/>
      <c r="BF139" s="199"/>
      <c r="BG139" s="199"/>
      <c r="BH139" s="199"/>
      <c r="BI139" s="199"/>
      <c r="BJ139" s="199"/>
      <c r="BK139" s="199"/>
      <c r="BL139" s="199"/>
      <c r="BM139" s="199"/>
      <c r="BN139" s="199"/>
      <c r="BO139" s="199"/>
      <c r="BP139" s="199"/>
      <c r="BQ139" s="199"/>
      <c r="BR139" s="199"/>
      <c r="BS139" s="199"/>
      <c r="BT139" s="199"/>
      <c r="BU139" s="199"/>
      <c r="BV139" s="199"/>
      <c r="BW139" s="199"/>
      <c r="BX139" s="199"/>
      <c r="BY139" s="199"/>
      <c r="BZ139" s="199"/>
      <c r="CA139" s="199"/>
      <c r="CB139" s="199"/>
      <c r="CC139" s="199"/>
      <c r="CD139" s="199"/>
      <c r="CE139" s="199"/>
      <c r="CF139" s="199"/>
      <c r="CG139" s="199"/>
      <c r="CH139" s="199"/>
      <c r="CI139" s="199"/>
      <c r="CJ139" s="199"/>
      <c r="CK139" s="199"/>
      <c r="CL139" s="199"/>
      <c r="CM139" s="199"/>
      <c r="CN139" s="199"/>
      <c r="CO139" s="199"/>
      <c r="CP139" s="199"/>
      <c r="CQ139" s="199"/>
      <c r="CR139" s="199"/>
      <c r="CS139" s="199"/>
      <c r="CT139" s="199"/>
      <c r="CU139" s="199"/>
      <c r="CV139" s="199"/>
      <c r="CW139" s="199"/>
      <c r="CX139" s="199"/>
      <c r="CY139" s="199"/>
      <c r="CZ139" s="199"/>
      <c r="DA139" s="199"/>
      <c r="DB139" s="199"/>
      <c r="DC139" s="199"/>
      <c r="DD139" s="199"/>
      <c r="DE139" s="199"/>
      <c r="DF139" s="199"/>
      <c r="DG139" s="199"/>
      <c r="DH139" s="199"/>
      <c r="DI139" s="199"/>
      <c r="DJ139" s="199"/>
      <c r="DK139" s="199"/>
      <c r="DL139" s="199"/>
      <c r="DM139" s="199"/>
      <c r="DN139" s="199"/>
    </row>
    <row r="140" spans="1:118" x14ac:dyDescent="0.2">
      <c r="A140" s="33" t="s">
        <v>140</v>
      </c>
      <c r="B140" s="33" t="s">
        <v>113</v>
      </c>
      <c r="C140" s="33">
        <v>17</v>
      </c>
      <c r="D140" s="33" t="s">
        <v>126</v>
      </c>
      <c r="E140" s="200">
        <v>240863</v>
      </c>
      <c r="F140" s="199">
        <v>646717.16</v>
      </c>
      <c r="G140" s="200">
        <v>0</v>
      </c>
      <c r="H140" s="199">
        <v>0</v>
      </c>
      <c r="I140" s="200">
        <v>0</v>
      </c>
      <c r="J140" s="199">
        <v>0</v>
      </c>
      <c r="K140" s="199">
        <v>0</v>
      </c>
      <c r="L140" s="199">
        <v>0</v>
      </c>
      <c r="M140" s="199"/>
      <c r="N140" s="199"/>
      <c r="O140" s="199"/>
      <c r="P140" s="199"/>
      <c r="Q140" s="199"/>
      <c r="R140" s="199"/>
      <c r="S140" s="199"/>
      <c r="T140" s="199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  <c r="AS140" s="199"/>
      <c r="AT140" s="199"/>
      <c r="AU140" s="199"/>
      <c r="AV140" s="199"/>
      <c r="AW140" s="199"/>
      <c r="AX140" s="199"/>
      <c r="AY140" s="199"/>
      <c r="AZ140" s="199"/>
      <c r="BA140" s="199"/>
      <c r="BB140" s="199"/>
      <c r="BC140" s="199"/>
      <c r="BD140" s="199"/>
      <c r="BE140" s="199"/>
      <c r="BF140" s="199"/>
      <c r="BG140" s="199"/>
      <c r="BH140" s="199"/>
      <c r="BI140" s="199"/>
      <c r="BJ140" s="199"/>
      <c r="BK140" s="199"/>
      <c r="BL140" s="199"/>
      <c r="BM140" s="199"/>
      <c r="BN140" s="199"/>
      <c r="BO140" s="199"/>
      <c r="BP140" s="199"/>
      <c r="BQ140" s="199"/>
      <c r="BR140" s="199"/>
      <c r="BS140" s="199"/>
      <c r="BT140" s="199"/>
      <c r="BU140" s="199"/>
      <c r="BV140" s="199"/>
      <c r="BW140" s="199"/>
      <c r="BX140" s="199"/>
      <c r="BY140" s="199"/>
      <c r="BZ140" s="199"/>
      <c r="CA140" s="199"/>
      <c r="CB140" s="199"/>
      <c r="CC140" s="199"/>
      <c r="CD140" s="199"/>
      <c r="CE140" s="199"/>
      <c r="CF140" s="199"/>
      <c r="CG140" s="199"/>
      <c r="CH140" s="199"/>
      <c r="CI140" s="199"/>
      <c r="CJ140" s="199"/>
      <c r="CK140" s="199"/>
      <c r="CL140" s="199"/>
      <c r="CM140" s="199"/>
      <c r="CN140" s="199"/>
      <c r="CO140" s="199"/>
      <c r="CP140" s="199"/>
      <c r="CQ140" s="199"/>
      <c r="CR140" s="199"/>
      <c r="CS140" s="199"/>
      <c r="CT140" s="199"/>
      <c r="CU140" s="199"/>
      <c r="CV140" s="199"/>
      <c r="CW140" s="199"/>
      <c r="CX140" s="199"/>
      <c r="CY140" s="199"/>
      <c r="CZ140" s="199"/>
      <c r="DA140" s="199"/>
      <c r="DB140" s="199"/>
      <c r="DC140" s="199"/>
      <c r="DD140" s="199"/>
      <c r="DE140" s="199"/>
      <c r="DF140" s="199"/>
      <c r="DG140" s="199"/>
      <c r="DH140" s="199"/>
      <c r="DI140" s="199"/>
      <c r="DJ140" s="199"/>
      <c r="DK140" s="199"/>
      <c r="DL140" s="199"/>
      <c r="DM140" s="199"/>
      <c r="DN140" s="199"/>
    </row>
    <row r="141" spans="1:118" x14ac:dyDescent="0.2">
      <c r="A141" s="33" t="s">
        <v>140</v>
      </c>
      <c r="B141" s="33" t="s">
        <v>113</v>
      </c>
      <c r="C141" s="33">
        <v>18</v>
      </c>
      <c r="D141" s="33" t="s">
        <v>127</v>
      </c>
      <c r="E141" s="200">
        <v>-4404868</v>
      </c>
      <c r="F141" s="199">
        <v>-10990143.939999999</v>
      </c>
      <c r="G141" s="200">
        <v>-572066</v>
      </c>
      <c r="H141" s="199">
        <v>-1603635.06</v>
      </c>
      <c r="I141" s="200">
        <v>1986539</v>
      </c>
      <c r="J141" s="199">
        <v>5259031.43</v>
      </c>
      <c r="K141" s="199">
        <v>0</v>
      </c>
      <c r="L141" s="199">
        <v>0</v>
      </c>
      <c r="M141" s="199"/>
      <c r="N141" s="199"/>
      <c r="O141" s="199"/>
      <c r="P141" s="199"/>
      <c r="Q141" s="199"/>
      <c r="R141" s="199"/>
      <c r="S141" s="199"/>
      <c r="T141" s="199"/>
      <c r="U141" s="199"/>
      <c r="V141" s="199"/>
      <c r="W141" s="199"/>
      <c r="X141" s="199"/>
      <c r="Y141" s="199"/>
      <c r="Z141" s="199"/>
      <c r="AA141" s="199"/>
      <c r="AB141" s="199"/>
      <c r="AC141" s="199"/>
      <c r="AD141" s="199"/>
      <c r="AE141" s="199"/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  <c r="AS141" s="199"/>
      <c r="AT141" s="199"/>
      <c r="AU141" s="199"/>
      <c r="AV141" s="199"/>
      <c r="AW141" s="199"/>
      <c r="AX141" s="199"/>
      <c r="AY141" s="199"/>
      <c r="AZ141" s="199"/>
      <c r="BA141" s="199"/>
      <c r="BB141" s="199"/>
      <c r="BC141" s="199"/>
      <c r="BD141" s="199"/>
      <c r="BE141" s="199"/>
      <c r="BF141" s="199"/>
      <c r="BG141" s="199"/>
      <c r="BH141" s="199"/>
      <c r="BI141" s="199"/>
      <c r="BJ141" s="199"/>
      <c r="BK141" s="199"/>
      <c r="BL141" s="199"/>
      <c r="BM141" s="199"/>
      <c r="BN141" s="199"/>
      <c r="BO141" s="199"/>
      <c r="BP141" s="199"/>
      <c r="BQ141" s="199"/>
      <c r="BR141" s="199"/>
      <c r="BS141" s="199"/>
      <c r="BT141" s="199"/>
      <c r="BU141" s="199"/>
      <c r="BV141" s="199"/>
      <c r="BW141" s="199"/>
      <c r="BX141" s="199"/>
      <c r="BY141" s="199"/>
      <c r="BZ141" s="199"/>
      <c r="CA141" s="199"/>
      <c r="CB141" s="199"/>
      <c r="CC141" s="199"/>
      <c r="CD141" s="199"/>
      <c r="CE141" s="199"/>
      <c r="CF141" s="199"/>
      <c r="CG141" s="199"/>
      <c r="CH141" s="199"/>
      <c r="CI141" s="199"/>
      <c r="CJ141" s="199"/>
      <c r="CK141" s="199"/>
      <c r="CL141" s="199"/>
      <c r="CM141" s="199"/>
      <c r="CN141" s="199"/>
      <c r="CO141" s="199"/>
      <c r="CP141" s="199"/>
      <c r="CQ141" s="199"/>
      <c r="CR141" s="199"/>
      <c r="CS141" s="199"/>
      <c r="CT141" s="199"/>
      <c r="CU141" s="199"/>
      <c r="CV141" s="199"/>
      <c r="CW141" s="199"/>
      <c r="CX141" s="199"/>
      <c r="CY141" s="199"/>
      <c r="CZ141" s="199"/>
      <c r="DA141" s="199"/>
      <c r="DB141" s="199"/>
      <c r="DC141" s="199"/>
      <c r="DD141" s="199"/>
      <c r="DE141" s="199"/>
      <c r="DF141" s="199"/>
      <c r="DG141" s="199"/>
      <c r="DH141" s="199"/>
      <c r="DI141" s="199"/>
      <c r="DJ141" s="199"/>
      <c r="DK141" s="199"/>
      <c r="DL141" s="199"/>
      <c r="DM141" s="199"/>
      <c r="DN141" s="199"/>
    </row>
    <row r="142" spans="1:118" x14ac:dyDescent="0.2">
      <c r="A142" s="33" t="s">
        <v>140</v>
      </c>
      <c r="B142" s="33" t="s">
        <v>113</v>
      </c>
      <c r="C142" s="33">
        <v>19</v>
      </c>
      <c r="D142" s="33" t="s">
        <v>47</v>
      </c>
      <c r="E142" s="200">
        <v>0</v>
      </c>
      <c r="F142" s="199">
        <v>0</v>
      </c>
      <c r="G142" s="200">
        <v>0</v>
      </c>
      <c r="H142" s="199">
        <v>0</v>
      </c>
      <c r="I142" s="200">
        <v>0</v>
      </c>
      <c r="J142" s="199">
        <v>0</v>
      </c>
      <c r="K142" s="199">
        <v>0</v>
      </c>
      <c r="L142" s="199">
        <v>0</v>
      </c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  <c r="AX142" s="199"/>
      <c r="AY142" s="199"/>
      <c r="AZ142" s="199"/>
      <c r="BA142" s="199"/>
      <c r="BB142" s="199"/>
      <c r="BC142" s="199"/>
      <c r="BD142" s="199"/>
      <c r="BE142" s="199"/>
      <c r="BF142" s="199"/>
      <c r="BG142" s="199"/>
      <c r="BH142" s="199"/>
      <c r="BI142" s="199"/>
      <c r="BJ142" s="199"/>
      <c r="BK142" s="199"/>
      <c r="BL142" s="199"/>
      <c r="BM142" s="199"/>
      <c r="BN142" s="199"/>
      <c r="BO142" s="199"/>
      <c r="BP142" s="199"/>
      <c r="BQ142" s="199"/>
      <c r="BR142" s="199"/>
      <c r="BS142" s="199"/>
      <c r="BT142" s="199"/>
      <c r="BU142" s="199"/>
      <c r="BV142" s="199"/>
      <c r="BW142" s="199"/>
      <c r="BX142" s="199"/>
      <c r="BY142" s="199"/>
      <c r="BZ142" s="199"/>
      <c r="CA142" s="199"/>
      <c r="CB142" s="199"/>
      <c r="CC142" s="199"/>
      <c r="CD142" s="199"/>
      <c r="CE142" s="199"/>
      <c r="CF142" s="199"/>
      <c r="CG142" s="199"/>
      <c r="CH142" s="199"/>
      <c r="CI142" s="199"/>
      <c r="CJ142" s="199"/>
      <c r="CK142" s="199"/>
      <c r="CL142" s="199"/>
      <c r="CM142" s="199"/>
      <c r="CN142" s="199"/>
      <c r="CO142" s="199"/>
      <c r="CP142" s="199"/>
      <c r="CQ142" s="199"/>
      <c r="CR142" s="199"/>
      <c r="CS142" s="199"/>
      <c r="CT142" s="199"/>
      <c r="CU142" s="199"/>
      <c r="CV142" s="199"/>
      <c r="CW142" s="199"/>
      <c r="CX142" s="199"/>
      <c r="CY142" s="199"/>
      <c r="CZ142" s="199"/>
      <c r="DA142" s="199"/>
      <c r="DB142" s="199"/>
      <c r="DC142" s="199"/>
      <c r="DD142" s="199"/>
      <c r="DE142" s="199"/>
      <c r="DF142" s="199"/>
      <c r="DG142" s="199"/>
      <c r="DH142" s="199"/>
      <c r="DI142" s="199"/>
      <c r="DJ142" s="199"/>
      <c r="DK142" s="199"/>
      <c r="DL142" s="199"/>
      <c r="DM142" s="199"/>
      <c r="DN142" s="199"/>
    </row>
    <row r="143" spans="1:118" x14ac:dyDescent="0.2">
      <c r="A143" s="33" t="s">
        <v>140</v>
      </c>
      <c r="B143" s="33" t="s">
        <v>113</v>
      </c>
      <c r="C143" s="33">
        <v>20</v>
      </c>
      <c r="D143" s="33" t="s">
        <v>128</v>
      </c>
      <c r="E143" s="200">
        <v>0</v>
      </c>
      <c r="F143" s="199">
        <v>0</v>
      </c>
      <c r="G143" s="200">
        <v>0</v>
      </c>
      <c r="H143" s="199">
        <v>0</v>
      </c>
      <c r="I143" s="200">
        <v>0</v>
      </c>
      <c r="J143" s="199">
        <v>0</v>
      </c>
      <c r="K143" s="199">
        <v>0</v>
      </c>
      <c r="L143" s="199">
        <v>0</v>
      </c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9"/>
      <c r="AA143" s="199"/>
      <c r="AB143" s="199"/>
      <c r="AC143" s="199"/>
      <c r="AD143" s="199"/>
      <c r="AE143" s="199"/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  <c r="AS143" s="199"/>
      <c r="AT143" s="199"/>
      <c r="AU143" s="199"/>
      <c r="AV143" s="199"/>
      <c r="AW143" s="199"/>
      <c r="AX143" s="199"/>
      <c r="AY143" s="199"/>
      <c r="AZ143" s="199"/>
      <c r="BA143" s="199"/>
      <c r="BB143" s="199"/>
      <c r="BC143" s="199"/>
      <c r="BD143" s="199"/>
      <c r="BE143" s="199"/>
      <c r="BF143" s="199"/>
      <c r="BG143" s="199"/>
      <c r="BH143" s="199"/>
      <c r="BI143" s="199"/>
      <c r="BJ143" s="199"/>
      <c r="BK143" s="199"/>
      <c r="BL143" s="199"/>
      <c r="BM143" s="199"/>
      <c r="BN143" s="199"/>
      <c r="BO143" s="199"/>
      <c r="BP143" s="199"/>
      <c r="BQ143" s="199"/>
      <c r="BR143" s="199"/>
      <c r="BS143" s="199"/>
      <c r="BT143" s="199"/>
      <c r="BU143" s="199"/>
      <c r="BV143" s="199"/>
      <c r="BW143" s="199"/>
      <c r="BX143" s="199"/>
      <c r="BY143" s="199"/>
      <c r="BZ143" s="199"/>
      <c r="CA143" s="199"/>
      <c r="CB143" s="199"/>
      <c r="CC143" s="199"/>
      <c r="CD143" s="199"/>
      <c r="CE143" s="199"/>
      <c r="CF143" s="199"/>
      <c r="CG143" s="199"/>
      <c r="CH143" s="199"/>
      <c r="CI143" s="199"/>
      <c r="CJ143" s="199"/>
      <c r="CK143" s="199"/>
      <c r="CL143" s="199"/>
      <c r="CM143" s="199"/>
      <c r="CN143" s="199"/>
      <c r="CO143" s="199"/>
      <c r="CP143" s="199"/>
      <c r="CQ143" s="199"/>
      <c r="CR143" s="199"/>
      <c r="CS143" s="199"/>
      <c r="CT143" s="199"/>
      <c r="CU143" s="199"/>
      <c r="CV143" s="199"/>
      <c r="CW143" s="199"/>
      <c r="CX143" s="199"/>
      <c r="CY143" s="199"/>
      <c r="CZ143" s="199"/>
      <c r="DA143" s="199"/>
      <c r="DB143" s="199"/>
      <c r="DC143" s="199"/>
      <c r="DD143" s="199"/>
      <c r="DE143" s="199"/>
      <c r="DF143" s="199"/>
      <c r="DG143" s="199"/>
      <c r="DH143" s="199"/>
      <c r="DI143" s="199"/>
      <c r="DJ143" s="199"/>
      <c r="DK143" s="199"/>
      <c r="DL143" s="199"/>
      <c r="DM143" s="199"/>
      <c r="DN143" s="199"/>
    </row>
    <row r="144" spans="1:118" x14ac:dyDescent="0.2">
      <c r="A144" s="33" t="s">
        <v>140</v>
      </c>
      <c r="B144" s="33" t="s">
        <v>113</v>
      </c>
      <c r="C144" s="33">
        <v>21</v>
      </c>
      <c r="D144" s="33" t="s">
        <v>129</v>
      </c>
      <c r="E144" s="200">
        <v>0</v>
      </c>
      <c r="F144" s="199">
        <v>0</v>
      </c>
      <c r="G144" s="200">
        <v>0</v>
      </c>
      <c r="H144" s="199">
        <v>0</v>
      </c>
      <c r="I144" s="200">
        <v>0</v>
      </c>
      <c r="J144" s="199">
        <v>0</v>
      </c>
      <c r="K144" s="199">
        <v>0</v>
      </c>
      <c r="L144" s="199">
        <v>0</v>
      </c>
      <c r="M144" s="199"/>
      <c r="N144" s="199"/>
      <c r="O144" s="199"/>
      <c r="P144" s="199"/>
      <c r="Q144" s="199"/>
      <c r="R144" s="199"/>
      <c r="S144" s="199"/>
      <c r="T144" s="199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199"/>
      <c r="AI144" s="199"/>
      <c r="AJ144" s="199"/>
      <c r="AK144" s="199"/>
      <c r="AL144" s="199"/>
      <c r="AM144" s="199"/>
      <c r="AN144" s="199"/>
      <c r="AO144" s="199"/>
      <c r="AP144" s="199"/>
      <c r="AQ144" s="199"/>
      <c r="AR144" s="199"/>
      <c r="AS144" s="199"/>
      <c r="AT144" s="199"/>
      <c r="AU144" s="199"/>
      <c r="AV144" s="199"/>
      <c r="AW144" s="199"/>
      <c r="AX144" s="199"/>
      <c r="AY144" s="199"/>
      <c r="AZ144" s="199"/>
      <c r="BA144" s="199"/>
      <c r="BB144" s="199"/>
      <c r="BC144" s="199"/>
      <c r="BD144" s="199"/>
      <c r="BE144" s="199"/>
      <c r="BF144" s="199"/>
      <c r="BG144" s="199"/>
      <c r="BH144" s="199"/>
      <c r="BI144" s="199"/>
      <c r="BJ144" s="199"/>
      <c r="BK144" s="199"/>
      <c r="BL144" s="199"/>
      <c r="BM144" s="199"/>
      <c r="BN144" s="199"/>
      <c r="BO144" s="199"/>
      <c r="BP144" s="199"/>
      <c r="BQ144" s="199"/>
      <c r="BR144" s="199"/>
      <c r="BS144" s="199"/>
      <c r="BT144" s="199"/>
      <c r="BU144" s="199"/>
      <c r="BV144" s="199"/>
      <c r="BW144" s="199"/>
      <c r="BX144" s="199"/>
      <c r="BY144" s="199"/>
      <c r="BZ144" s="199"/>
      <c r="CA144" s="199"/>
      <c r="CB144" s="199"/>
      <c r="CC144" s="199"/>
      <c r="CD144" s="199"/>
      <c r="CE144" s="199"/>
      <c r="CF144" s="199"/>
      <c r="CG144" s="199"/>
      <c r="CH144" s="199"/>
      <c r="CI144" s="199"/>
      <c r="CJ144" s="199"/>
      <c r="CK144" s="199"/>
      <c r="CL144" s="199"/>
      <c r="CM144" s="199"/>
      <c r="CN144" s="199"/>
      <c r="CO144" s="199"/>
      <c r="CP144" s="199"/>
      <c r="CQ144" s="199"/>
      <c r="CR144" s="199"/>
      <c r="CS144" s="199"/>
      <c r="CT144" s="199"/>
      <c r="CU144" s="199"/>
      <c r="CV144" s="199"/>
      <c r="CW144" s="199"/>
      <c r="CX144" s="199"/>
      <c r="CY144" s="199"/>
      <c r="CZ144" s="199"/>
      <c r="DA144" s="199"/>
      <c r="DB144" s="199"/>
      <c r="DC144" s="199"/>
      <c r="DD144" s="199"/>
      <c r="DE144" s="199"/>
      <c r="DF144" s="199"/>
      <c r="DG144" s="199"/>
      <c r="DH144" s="199"/>
      <c r="DI144" s="199"/>
      <c r="DJ144" s="199"/>
      <c r="DK144" s="199"/>
      <c r="DL144" s="199"/>
      <c r="DM144" s="199"/>
      <c r="DN144" s="199"/>
    </row>
    <row r="145" spans="1:118" x14ac:dyDescent="0.2">
      <c r="A145" s="33" t="s">
        <v>140</v>
      </c>
      <c r="B145" s="33" t="s">
        <v>113</v>
      </c>
      <c r="C145" s="33">
        <v>22</v>
      </c>
      <c r="D145" s="33" t="s">
        <v>130</v>
      </c>
      <c r="E145" s="200">
        <v>-561863</v>
      </c>
      <c r="F145" s="199">
        <v>-1477137.827</v>
      </c>
      <c r="G145" s="200">
        <v>468431</v>
      </c>
      <c r="H145" s="199">
        <v>1231505.0989999999</v>
      </c>
      <c r="I145" s="200">
        <v>638106</v>
      </c>
      <c r="J145" s="199">
        <v>1677580.6740000001</v>
      </c>
      <c r="K145" s="199">
        <v>-61843</v>
      </c>
      <c r="L145" s="199">
        <v>-162585.247</v>
      </c>
      <c r="M145" s="199"/>
      <c r="N145" s="199"/>
      <c r="O145" s="199"/>
      <c r="P145" s="199"/>
      <c r="Q145" s="199"/>
      <c r="R145" s="199"/>
      <c r="S145" s="199"/>
      <c r="T145" s="199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199"/>
      <c r="AI145" s="199"/>
      <c r="AJ145" s="199"/>
      <c r="AK145" s="199"/>
      <c r="AL145" s="199"/>
      <c r="AM145" s="199"/>
      <c r="AN145" s="199"/>
      <c r="AO145" s="199"/>
      <c r="AP145" s="199"/>
      <c r="AQ145" s="199"/>
      <c r="AR145" s="199"/>
      <c r="AS145" s="199"/>
      <c r="AT145" s="199"/>
      <c r="AU145" s="199"/>
      <c r="AV145" s="199"/>
      <c r="AW145" s="199"/>
      <c r="AX145" s="199"/>
      <c r="AY145" s="199"/>
      <c r="AZ145" s="199"/>
      <c r="BA145" s="199"/>
      <c r="BB145" s="199"/>
      <c r="BC145" s="199"/>
      <c r="BD145" s="199"/>
      <c r="BE145" s="199"/>
      <c r="BF145" s="199"/>
      <c r="BG145" s="199"/>
      <c r="BH145" s="199"/>
      <c r="BI145" s="199"/>
      <c r="BJ145" s="199"/>
      <c r="BK145" s="199"/>
      <c r="BL145" s="199"/>
      <c r="BM145" s="199"/>
      <c r="BN145" s="199"/>
      <c r="BO145" s="199"/>
      <c r="BP145" s="199"/>
      <c r="BQ145" s="199"/>
      <c r="BR145" s="199"/>
      <c r="BS145" s="199"/>
      <c r="BT145" s="199"/>
      <c r="BU145" s="199"/>
      <c r="BV145" s="199"/>
      <c r="BW145" s="199"/>
      <c r="BX145" s="199"/>
      <c r="BY145" s="199"/>
      <c r="BZ145" s="199"/>
      <c r="CA145" s="199"/>
      <c r="CB145" s="199"/>
      <c r="CC145" s="199"/>
      <c r="CD145" s="199"/>
      <c r="CE145" s="199"/>
      <c r="CF145" s="199"/>
      <c r="CG145" s="199"/>
      <c r="CH145" s="199"/>
      <c r="CI145" s="199"/>
      <c r="CJ145" s="199"/>
      <c r="CK145" s="199"/>
      <c r="CL145" s="199"/>
      <c r="CM145" s="199"/>
      <c r="CN145" s="199"/>
      <c r="CO145" s="199"/>
      <c r="CP145" s="199"/>
      <c r="CQ145" s="199"/>
      <c r="CR145" s="199"/>
      <c r="CS145" s="199"/>
      <c r="CT145" s="199"/>
      <c r="CU145" s="199"/>
      <c r="CV145" s="199"/>
      <c r="CW145" s="199"/>
      <c r="CX145" s="199"/>
      <c r="CY145" s="199"/>
      <c r="CZ145" s="199"/>
      <c r="DA145" s="199"/>
      <c r="DB145" s="199"/>
      <c r="DC145" s="199"/>
      <c r="DD145" s="199"/>
      <c r="DE145" s="199"/>
      <c r="DF145" s="199"/>
      <c r="DG145" s="199"/>
      <c r="DH145" s="199"/>
      <c r="DI145" s="199"/>
      <c r="DJ145" s="199"/>
      <c r="DK145" s="199"/>
      <c r="DL145" s="199"/>
      <c r="DM145" s="199"/>
      <c r="DN145" s="199"/>
    </row>
    <row r="146" spans="1:118" x14ac:dyDescent="0.2">
      <c r="A146" s="33" t="s">
        <v>140</v>
      </c>
      <c r="B146" s="33" t="s">
        <v>113</v>
      </c>
      <c r="C146" s="33">
        <v>23</v>
      </c>
      <c r="D146" s="33" t="s">
        <v>131</v>
      </c>
      <c r="E146" s="200">
        <v>0</v>
      </c>
      <c r="F146" s="199">
        <v>0</v>
      </c>
      <c r="G146" s="200">
        <v>0</v>
      </c>
      <c r="H146" s="199">
        <v>0</v>
      </c>
      <c r="I146" s="200">
        <v>-622895</v>
      </c>
      <c r="J146" s="199">
        <v>-1637590.9550000001</v>
      </c>
      <c r="K146" s="199">
        <v>0</v>
      </c>
      <c r="L146" s="199">
        <v>0</v>
      </c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  <c r="AS146" s="199"/>
      <c r="AT146" s="199"/>
      <c r="AU146" s="199"/>
      <c r="AV146" s="199"/>
      <c r="AW146" s="199"/>
      <c r="AX146" s="199"/>
      <c r="AY146" s="199"/>
      <c r="AZ146" s="199"/>
      <c r="BA146" s="199"/>
      <c r="BB146" s="199"/>
      <c r="BC146" s="199"/>
      <c r="BD146" s="199"/>
      <c r="BE146" s="199"/>
      <c r="BF146" s="199"/>
      <c r="BG146" s="199"/>
      <c r="BH146" s="199"/>
      <c r="BI146" s="199"/>
      <c r="BJ146" s="199"/>
      <c r="BK146" s="199"/>
      <c r="BL146" s="199"/>
      <c r="BM146" s="199"/>
      <c r="BN146" s="199"/>
      <c r="BO146" s="199"/>
      <c r="BP146" s="199"/>
      <c r="BQ146" s="199"/>
      <c r="BR146" s="199"/>
      <c r="BS146" s="199"/>
      <c r="BT146" s="199"/>
      <c r="BU146" s="199"/>
      <c r="BV146" s="199"/>
      <c r="BW146" s="199"/>
      <c r="BX146" s="199"/>
      <c r="BY146" s="199"/>
      <c r="BZ146" s="199"/>
      <c r="CA146" s="199"/>
      <c r="CB146" s="199"/>
      <c r="CC146" s="199"/>
      <c r="CD146" s="199"/>
      <c r="CE146" s="199"/>
      <c r="CF146" s="199"/>
      <c r="CG146" s="199"/>
      <c r="CH146" s="199"/>
      <c r="CI146" s="199"/>
      <c r="CJ146" s="199"/>
      <c r="CK146" s="199"/>
      <c r="CL146" s="199"/>
      <c r="CM146" s="199"/>
      <c r="CN146" s="199"/>
      <c r="CO146" s="199"/>
      <c r="CP146" s="199"/>
      <c r="CQ146" s="199"/>
      <c r="CR146" s="199"/>
      <c r="CS146" s="199"/>
      <c r="CT146" s="199"/>
      <c r="CU146" s="199"/>
      <c r="CV146" s="199"/>
      <c r="CW146" s="199"/>
      <c r="CX146" s="199"/>
      <c r="CY146" s="199"/>
      <c r="CZ146" s="199"/>
      <c r="DA146" s="199"/>
      <c r="DB146" s="199"/>
      <c r="DC146" s="199"/>
      <c r="DD146" s="199"/>
      <c r="DE146" s="199"/>
      <c r="DF146" s="199"/>
      <c r="DG146" s="199"/>
      <c r="DH146" s="199"/>
      <c r="DI146" s="199"/>
      <c r="DJ146" s="199"/>
      <c r="DK146" s="199"/>
      <c r="DL146" s="199"/>
      <c r="DM146" s="199"/>
      <c r="DN146" s="199"/>
    </row>
    <row r="147" spans="1:118" x14ac:dyDescent="0.2">
      <c r="A147" s="33" t="s">
        <v>140</v>
      </c>
      <c r="B147" s="33" t="s">
        <v>113</v>
      </c>
      <c r="C147" s="33">
        <v>24</v>
      </c>
      <c r="D147" s="33" t="s">
        <v>55</v>
      </c>
      <c r="E147" s="200">
        <v>-22051979</v>
      </c>
      <c r="F147" s="199">
        <v>-780054.11</v>
      </c>
      <c r="G147" s="200">
        <v>-383447</v>
      </c>
      <c r="H147" s="199">
        <v>-12515.63</v>
      </c>
      <c r="I147" s="200">
        <v>-35624</v>
      </c>
      <c r="J147" s="199">
        <v>-2980.6</v>
      </c>
      <c r="K147" s="199">
        <v>0</v>
      </c>
      <c r="L147" s="199">
        <v>0.34</v>
      </c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9"/>
      <c r="AA147" s="199"/>
      <c r="AB147" s="199"/>
      <c r="AC147" s="199"/>
      <c r="AD147" s="199"/>
      <c r="AE147" s="199"/>
      <c r="AF147" s="199"/>
      <c r="AG147" s="199"/>
      <c r="AH147" s="199"/>
      <c r="AI147" s="199"/>
      <c r="AJ147" s="199"/>
      <c r="AK147" s="199"/>
      <c r="AL147" s="199"/>
      <c r="AM147" s="199"/>
      <c r="AN147" s="199"/>
      <c r="AO147" s="199"/>
      <c r="AP147" s="199"/>
      <c r="AQ147" s="199"/>
      <c r="AR147" s="199"/>
      <c r="AS147" s="199"/>
      <c r="AT147" s="199"/>
      <c r="AU147" s="199"/>
      <c r="AV147" s="199"/>
      <c r="AW147" s="199"/>
      <c r="AX147" s="199"/>
      <c r="AY147" s="199"/>
      <c r="AZ147" s="199"/>
      <c r="BA147" s="199"/>
      <c r="BB147" s="199"/>
      <c r="BC147" s="199"/>
      <c r="BD147" s="199"/>
      <c r="BE147" s="199"/>
      <c r="BF147" s="199"/>
      <c r="BG147" s="199"/>
      <c r="BH147" s="199"/>
      <c r="BI147" s="199"/>
      <c r="BJ147" s="199"/>
      <c r="BK147" s="199"/>
      <c r="BL147" s="199"/>
      <c r="BM147" s="199"/>
      <c r="BN147" s="199"/>
      <c r="BO147" s="199"/>
      <c r="BP147" s="199"/>
      <c r="BQ147" s="199"/>
      <c r="BR147" s="199"/>
      <c r="BS147" s="199"/>
      <c r="BT147" s="199"/>
      <c r="BU147" s="199"/>
      <c r="BV147" s="199"/>
      <c r="BW147" s="199"/>
      <c r="BX147" s="199"/>
      <c r="BY147" s="199"/>
      <c r="BZ147" s="199"/>
      <c r="CA147" s="199"/>
      <c r="CB147" s="199"/>
      <c r="CC147" s="199"/>
      <c r="CD147" s="199"/>
      <c r="CE147" s="199"/>
      <c r="CF147" s="199"/>
      <c r="CG147" s="199"/>
      <c r="CH147" s="199"/>
      <c r="CI147" s="199"/>
      <c r="CJ147" s="199"/>
      <c r="CK147" s="199"/>
      <c r="CL147" s="199"/>
      <c r="CM147" s="199"/>
      <c r="CN147" s="199"/>
      <c r="CO147" s="199"/>
      <c r="CP147" s="199"/>
      <c r="CQ147" s="199"/>
      <c r="CR147" s="199"/>
      <c r="CS147" s="199"/>
      <c r="CT147" s="199"/>
      <c r="CU147" s="199"/>
      <c r="CV147" s="199"/>
      <c r="CW147" s="199"/>
      <c r="CX147" s="199"/>
      <c r="CY147" s="199"/>
      <c r="CZ147" s="199"/>
      <c r="DA147" s="199"/>
      <c r="DB147" s="199"/>
      <c r="DC147" s="199"/>
      <c r="DD147" s="199"/>
      <c r="DE147" s="199"/>
      <c r="DF147" s="199"/>
      <c r="DG147" s="199"/>
      <c r="DH147" s="199"/>
      <c r="DI147" s="199"/>
      <c r="DJ147" s="199"/>
      <c r="DK147" s="199"/>
      <c r="DL147" s="199"/>
      <c r="DM147" s="199"/>
      <c r="DN147" s="199"/>
    </row>
    <row r="148" spans="1:118" x14ac:dyDescent="0.2">
      <c r="A148" s="33" t="s">
        <v>140</v>
      </c>
      <c r="B148" s="33" t="s">
        <v>113</v>
      </c>
      <c r="C148" s="33">
        <v>25</v>
      </c>
      <c r="D148" s="33" t="s">
        <v>56</v>
      </c>
      <c r="E148" s="200">
        <v>0</v>
      </c>
      <c r="F148" s="199">
        <v>-10518008.109999999</v>
      </c>
      <c r="G148" s="200">
        <v>0</v>
      </c>
      <c r="H148" s="199">
        <v>49816.97</v>
      </c>
      <c r="I148" s="200">
        <v>0</v>
      </c>
      <c r="J148" s="199">
        <v>0</v>
      </c>
      <c r="K148" s="199">
        <v>0</v>
      </c>
      <c r="L148" s="199">
        <v>0</v>
      </c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  <c r="AS148" s="199"/>
      <c r="AT148" s="199"/>
      <c r="AU148" s="199"/>
      <c r="AV148" s="199"/>
      <c r="AW148" s="199"/>
      <c r="AX148" s="199"/>
      <c r="AY148" s="199"/>
      <c r="AZ148" s="199"/>
      <c r="BA148" s="199"/>
      <c r="BB148" s="199"/>
      <c r="BC148" s="199"/>
      <c r="BD148" s="199"/>
      <c r="BE148" s="199"/>
      <c r="BF148" s="199"/>
      <c r="BG148" s="199"/>
      <c r="BH148" s="199"/>
      <c r="BI148" s="199"/>
      <c r="BJ148" s="199"/>
      <c r="BK148" s="199"/>
      <c r="BL148" s="199"/>
      <c r="BM148" s="199"/>
      <c r="BN148" s="199"/>
      <c r="BO148" s="199"/>
      <c r="BP148" s="199"/>
      <c r="BQ148" s="199"/>
      <c r="BR148" s="199"/>
      <c r="BS148" s="199"/>
      <c r="BT148" s="199"/>
      <c r="BU148" s="199"/>
      <c r="BV148" s="199"/>
      <c r="BW148" s="199"/>
      <c r="BX148" s="199"/>
      <c r="BY148" s="199"/>
      <c r="BZ148" s="199"/>
      <c r="CA148" s="199"/>
      <c r="CB148" s="199"/>
      <c r="CC148" s="199"/>
      <c r="CD148" s="199"/>
      <c r="CE148" s="199"/>
      <c r="CF148" s="199"/>
      <c r="CG148" s="199"/>
      <c r="CH148" s="199"/>
      <c r="CI148" s="199"/>
      <c r="CJ148" s="199"/>
      <c r="CK148" s="199"/>
      <c r="CL148" s="199"/>
      <c r="CM148" s="199"/>
      <c r="CN148" s="199"/>
      <c r="CO148" s="199"/>
      <c r="CP148" s="199"/>
      <c r="CQ148" s="199"/>
      <c r="CR148" s="199"/>
      <c r="CS148" s="199"/>
      <c r="CT148" s="199"/>
      <c r="CU148" s="199"/>
      <c r="CV148" s="199"/>
      <c r="CW148" s="199"/>
      <c r="CX148" s="199"/>
      <c r="CY148" s="199"/>
      <c r="CZ148" s="199"/>
      <c r="DA148" s="199"/>
      <c r="DB148" s="199"/>
      <c r="DC148" s="199"/>
      <c r="DD148" s="199"/>
      <c r="DE148" s="199"/>
      <c r="DF148" s="199"/>
      <c r="DG148" s="199"/>
      <c r="DH148" s="199"/>
      <c r="DI148" s="199"/>
      <c r="DJ148" s="199"/>
      <c r="DK148" s="199"/>
      <c r="DL148" s="199"/>
      <c r="DM148" s="199"/>
      <c r="DN148" s="199"/>
    </row>
    <row r="149" spans="1:118" x14ac:dyDescent="0.2">
      <c r="A149" s="33" t="s">
        <v>140</v>
      </c>
      <c r="B149" s="33" t="s">
        <v>113</v>
      </c>
      <c r="C149" s="33">
        <v>26</v>
      </c>
      <c r="D149" s="33" t="s">
        <v>132</v>
      </c>
      <c r="E149" s="200">
        <v>0</v>
      </c>
      <c r="F149" s="199">
        <v>0</v>
      </c>
      <c r="G149" s="200">
        <v>0</v>
      </c>
      <c r="H149" s="199">
        <v>0</v>
      </c>
      <c r="I149" s="200">
        <v>0</v>
      </c>
      <c r="J149" s="199">
        <v>0</v>
      </c>
      <c r="K149" s="199">
        <v>0</v>
      </c>
      <c r="L149" s="199">
        <v>0</v>
      </c>
      <c r="M149" s="199"/>
      <c r="N149" s="199"/>
      <c r="O149" s="199"/>
      <c r="P149" s="199"/>
      <c r="Q149" s="199"/>
      <c r="R149" s="199"/>
      <c r="S149" s="199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199"/>
      <c r="AH149" s="199"/>
      <c r="AI149" s="199"/>
      <c r="AJ149" s="199"/>
      <c r="AK149" s="199"/>
      <c r="AL149" s="199"/>
      <c r="AM149" s="199"/>
      <c r="AN149" s="199"/>
      <c r="AO149" s="199"/>
      <c r="AP149" s="199"/>
      <c r="AQ149" s="199"/>
      <c r="AR149" s="199"/>
      <c r="AS149" s="199"/>
      <c r="AT149" s="199"/>
      <c r="AU149" s="199"/>
      <c r="AV149" s="199"/>
      <c r="AW149" s="199"/>
      <c r="AX149" s="199"/>
      <c r="AY149" s="199"/>
      <c r="AZ149" s="199"/>
      <c r="BA149" s="199"/>
      <c r="BB149" s="199"/>
      <c r="BC149" s="199"/>
      <c r="BD149" s="199"/>
      <c r="BE149" s="199"/>
      <c r="BF149" s="199"/>
      <c r="BG149" s="199"/>
      <c r="BH149" s="199"/>
      <c r="BI149" s="199"/>
      <c r="BJ149" s="199"/>
      <c r="BK149" s="199"/>
      <c r="BL149" s="199"/>
      <c r="BM149" s="199"/>
      <c r="BN149" s="199"/>
      <c r="BO149" s="199"/>
      <c r="BP149" s="199"/>
      <c r="BQ149" s="199"/>
      <c r="BR149" s="199"/>
      <c r="BS149" s="199"/>
      <c r="BT149" s="199"/>
      <c r="BU149" s="199"/>
      <c r="BV149" s="199"/>
      <c r="BW149" s="199"/>
      <c r="BX149" s="199"/>
      <c r="BY149" s="199"/>
      <c r="BZ149" s="199"/>
      <c r="CA149" s="199"/>
      <c r="CB149" s="199"/>
      <c r="CC149" s="199"/>
      <c r="CD149" s="199"/>
      <c r="CE149" s="199"/>
      <c r="CF149" s="199"/>
      <c r="CG149" s="199"/>
      <c r="CH149" s="199"/>
      <c r="CI149" s="199"/>
      <c r="CJ149" s="199"/>
      <c r="CK149" s="199"/>
      <c r="CL149" s="199"/>
      <c r="CM149" s="199"/>
      <c r="CN149" s="199"/>
      <c r="CO149" s="199"/>
      <c r="CP149" s="199"/>
      <c r="CQ149" s="199"/>
      <c r="CR149" s="199"/>
      <c r="CS149" s="199"/>
      <c r="CT149" s="199"/>
      <c r="CU149" s="199"/>
      <c r="CV149" s="199"/>
      <c r="CW149" s="199"/>
      <c r="CX149" s="199"/>
      <c r="CY149" s="199"/>
      <c r="CZ149" s="199"/>
      <c r="DA149" s="199"/>
      <c r="DB149" s="199"/>
      <c r="DC149" s="199"/>
      <c r="DD149" s="199"/>
      <c r="DE149" s="199"/>
      <c r="DF149" s="199"/>
      <c r="DG149" s="199"/>
      <c r="DH149" s="199"/>
      <c r="DI149" s="199"/>
      <c r="DJ149" s="199"/>
      <c r="DK149" s="199"/>
      <c r="DL149" s="199"/>
      <c r="DM149" s="199"/>
      <c r="DN149" s="199"/>
    </row>
    <row r="150" spans="1:118" x14ac:dyDescent="0.2">
      <c r="A150" s="33" t="s">
        <v>140</v>
      </c>
      <c r="B150" s="33" t="s">
        <v>113</v>
      </c>
      <c r="C150" s="33">
        <v>27</v>
      </c>
      <c r="D150" s="33" t="s">
        <v>133</v>
      </c>
      <c r="E150" s="200">
        <v>0</v>
      </c>
      <c r="F150" s="199">
        <v>0</v>
      </c>
      <c r="G150" s="200">
        <v>0</v>
      </c>
      <c r="H150" s="199">
        <v>0</v>
      </c>
      <c r="I150" s="200">
        <v>0</v>
      </c>
      <c r="J150" s="199">
        <v>0</v>
      </c>
      <c r="K150" s="199">
        <v>0</v>
      </c>
      <c r="L150" s="199">
        <v>0</v>
      </c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  <c r="AS150" s="199"/>
      <c r="AT150" s="199"/>
      <c r="AU150" s="199"/>
      <c r="AV150" s="199"/>
      <c r="AW150" s="199"/>
      <c r="AX150" s="199"/>
      <c r="AY150" s="199"/>
      <c r="AZ150" s="199"/>
      <c r="BA150" s="199"/>
      <c r="BB150" s="199"/>
      <c r="BC150" s="199"/>
      <c r="BD150" s="199"/>
      <c r="BE150" s="199"/>
      <c r="BF150" s="199"/>
      <c r="BG150" s="199"/>
      <c r="BH150" s="199"/>
      <c r="BI150" s="199"/>
      <c r="BJ150" s="199"/>
      <c r="BK150" s="199"/>
      <c r="BL150" s="199"/>
      <c r="BM150" s="199"/>
      <c r="BN150" s="199"/>
      <c r="BO150" s="199"/>
      <c r="BP150" s="199"/>
      <c r="BQ150" s="199"/>
      <c r="BR150" s="199"/>
      <c r="BS150" s="199"/>
      <c r="BT150" s="199"/>
      <c r="BU150" s="199"/>
      <c r="BV150" s="199"/>
      <c r="BW150" s="199"/>
      <c r="BX150" s="199"/>
      <c r="BY150" s="199"/>
      <c r="BZ150" s="199"/>
      <c r="CA150" s="199"/>
      <c r="CB150" s="199"/>
      <c r="CC150" s="199"/>
      <c r="CD150" s="199"/>
      <c r="CE150" s="199"/>
      <c r="CF150" s="199"/>
      <c r="CG150" s="199"/>
      <c r="CH150" s="199"/>
      <c r="CI150" s="199"/>
      <c r="CJ150" s="199"/>
      <c r="CK150" s="199"/>
      <c r="CL150" s="199"/>
      <c r="CM150" s="199"/>
      <c r="CN150" s="199"/>
      <c r="CO150" s="199"/>
      <c r="CP150" s="199"/>
      <c r="CQ150" s="199"/>
      <c r="CR150" s="199"/>
      <c r="CS150" s="199"/>
      <c r="CT150" s="199"/>
      <c r="CU150" s="199"/>
      <c r="CV150" s="199"/>
      <c r="CW150" s="199"/>
      <c r="CX150" s="199"/>
      <c r="CY150" s="199"/>
      <c r="CZ150" s="199"/>
      <c r="DA150" s="199"/>
      <c r="DB150" s="199"/>
      <c r="DC150" s="199"/>
      <c r="DD150" s="199"/>
      <c r="DE150" s="199"/>
      <c r="DF150" s="199"/>
      <c r="DG150" s="199"/>
      <c r="DH150" s="199"/>
      <c r="DI150" s="199"/>
      <c r="DJ150" s="199"/>
      <c r="DK150" s="199"/>
      <c r="DL150" s="199"/>
      <c r="DM150" s="199"/>
      <c r="DN150" s="199"/>
    </row>
    <row r="151" spans="1:118" x14ac:dyDescent="0.2">
      <c r="A151" s="33" t="s">
        <v>140</v>
      </c>
      <c r="B151" s="33" t="s">
        <v>113</v>
      </c>
      <c r="C151" s="33">
        <v>28</v>
      </c>
      <c r="D151" s="33" t="s">
        <v>134</v>
      </c>
      <c r="E151" s="200">
        <v>0</v>
      </c>
      <c r="F151" s="199">
        <v>0</v>
      </c>
      <c r="G151" s="200">
        <v>0</v>
      </c>
      <c r="H151" s="199">
        <v>0</v>
      </c>
      <c r="I151" s="200">
        <v>0</v>
      </c>
      <c r="J151" s="199">
        <v>0</v>
      </c>
      <c r="K151" s="199">
        <v>0</v>
      </c>
      <c r="L151" s="199">
        <v>0</v>
      </c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99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  <c r="AS151" s="199"/>
      <c r="AT151" s="199"/>
      <c r="AU151" s="199"/>
      <c r="AV151" s="199"/>
      <c r="AW151" s="199"/>
      <c r="AX151" s="199"/>
      <c r="AY151" s="199"/>
      <c r="AZ151" s="199"/>
      <c r="BA151" s="199"/>
      <c r="BB151" s="199"/>
      <c r="BC151" s="199"/>
      <c r="BD151" s="199"/>
      <c r="BE151" s="199"/>
      <c r="BF151" s="199"/>
      <c r="BG151" s="199"/>
      <c r="BH151" s="199"/>
      <c r="BI151" s="199"/>
      <c r="BJ151" s="199"/>
      <c r="BK151" s="199"/>
      <c r="BL151" s="199"/>
      <c r="BM151" s="199"/>
      <c r="BN151" s="199"/>
      <c r="BO151" s="199"/>
      <c r="BP151" s="199"/>
      <c r="BQ151" s="199"/>
      <c r="BR151" s="199"/>
      <c r="BS151" s="199"/>
      <c r="BT151" s="199"/>
      <c r="BU151" s="199"/>
      <c r="BV151" s="199"/>
      <c r="BW151" s="199"/>
      <c r="BX151" s="199"/>
      <c r="BY151" s="199"/>
      <c r="BZ151" s="199"/>
      <c r="CA151" s="199"/>
      <c r="CB151" s="199"/>
      <c r="CC151" s="199"/>
      <c r="CD151" s="199"/>
      <c r="CE151" s="199"/>
      <c r="CF151" s="199"/>
      <c r="CG151" s="199"/>
      <c r="CH151" s="199"/>
      <c r="CI151" s="199"/>
      <c r="CJ151" s="199"/>
      <c r="CK151" s="199"/>
      <c r="CL151" s="199"/>
      <c r="CM151" s="199"/>
      <c r="CN151" s="199"/>
      <c r="CO151" s="199"/>
      <c r="CP151" s="199"/>
      <c r="CQ151" s="199"/>
      <c r="CR151" s="199"/>
      <c r="CS151" s="199"/>
      <c r="CT151" s="199"/>
      <c r="CU151" s="199"/>
      <c r="CV151" s="199"/>
      <c r="CW151" s="199"/>
      <c r="CX151" s="199"/>
      <c r="CY151" s="199"/>
      <c r="CZ151" s="199"/>
      <c r="DA151" s="199"/>
      <c r="DB151" s="199"/>
      <c r="DC151" s="199"/>
      <c r="DD151" s="199"/>
      <c r="DE151" s="199"/>
      <c r="DF151" s="199"/>
      <c r="DG151" s="199"/>
      <c r="DH151" s="199"/>
      <c r="DI151" s="199"/>
      <c r="DJ151" s="199"/>
      <c r="DK151" s="199"/>
      <c r="DL151" s="199"/>
      <c r="DM151" s="199"/>
      <c r="DN151" s="199"/>
    </row>
    <row r="152" spans="1:118" x14ac:dyDescent="0.2">
      <c r="A152" s="33" t="s">
        <v>140</v>
      </c>
      <c r="B152" s="33" t="s">
        <v>113</v>
      </c>
      <c r="C152" s="33">
        <v>29</v>
      </c>
      <c r="D152" s="33" t="s">
        <v>135</v>
      </c>
      <c r="E152" s="200">
        <v>0</v>
      </c>
      <c r="F152" s="199">
        <v>0</v>
      </c>
      <c r="G152" s="200">
        <v>0</v>
      </c>
      <c r="H152" s="199">
        <v>0</v>
      </c>
      <c r="I152" s="200">
        <v>0</v>
      </c>
      <c r="J152" s="199">
        <v>0</v>
      </c>
      <c r="K152" s="199">
        <v>0</v>
      </c>
      <c r="L152" s="199">
        <v>0</v>
      </c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  <c r="AS152" s="199"/>
      <c r="AT152" s="199"/>
      <c r="AU152" s="199"/>
      <c r="AV152" s="199"/>
      <c r="AW152" s="199"/>
      <c r="AX152" s="199"/>
      <c r="AY152" s="199"/>
      <c r="AZ152" s="199"/>
      <c r="BA152" s="199"/>
      <c r="BB152" s="199"/>
      <c r="BC152" s="199"/>
      <c r="BD152" s="199"/>
      <c r="BE152" s="199"/>
      <c r="BF152" s="199"/>
      <c r="BG152" s="199"/>
      <c r="BH152" s="199"/>
      <c r="BI152" s="199"/>
      <c r="BJ152" s="199"/>
      <c r="BK152" s="199"/>
      <c r="BL152" s="199"/>
      <c r="BM152" s="199"/>
      <c r="BN152" s="199"/>
      <c r="BO152" s="199"/>
      <c r="BP152" s="199"/>
      <c r="BQ152" s="199"/>
      <c r="BR152" s="199"/>
      <c r="BS152" s="199"/>
      <c r="BT152" s="199"/>
      <c r="BU152" s="199"/>
      <c r="BV152" s="199"/>
      <c r="BW152" s="199"/>
      <c r="BX152" s="199"/>
      <c r="BY152" s="199"/>
      <c r="BZ152" s="199"/>
      <c r="CA152" s="199"/>
      <c r="CB152" s="199"/>
      <c r="CC152" s="199"/>
      <c r="CD152" s="199"/>
      <c r="CE152" s="199"/>
      <c r="CF152" s="199"/>
      <c r="CG152" s="199"/>
      <c r="CH152" s="199"/>
      <c r="CI152" s="199"/>
      <c r="CJ152" s="199"/>
      <c r="CK152" s="199"/>
      <c r="CL152" s="199"/>
      <c r="CM152" s="199"/>
      <c r="CN152" s="199"/>
      <c r="CO152" s="199"/>
      <c r="CP152" s="199"/>
      <c r="CQ152" s="199"/>
      <c r="CR152" s="199"/>
      <c r="CS152" s="199"/>
      <c r="CT152" s="199"/>
      <c r="CU152" s="199"/>
      <c r="CV152" s="199"/>
      <c r="CW152" s="199"/>
      <c r="CX152" s="199"/>
      <c r="CY152" s="199"/>
      <c r="CZ152" s="199"/>
      <c r="DA152" s="199"/>
      <c r="DB152" s="199"/>
      <c r="DC152" s="199"/>
      <c r="DD152" s="199"/>
      <c r="DE152" s="199"/>
      <c r="DF152" s="199"/>
      <c r="DG152" s="199"/>
      <c r="DH152" s="199"/>
      <c r="DI152" s="199"/>
      <c r="DJ152" s="199"/>
      <c r="DK152" s="199"/>
      <c r="DL152" s="199"/>
      <c r="DM152" s="199"/>
      <c r="DN152" s="199"/>
    </row>
    <row r="153" spans="1:118" x14ac:dyDescent="0.2">
      <c r="A153" s="33" t="s">
        <v>140</v>
      </c>
      <c r="B153" s="33" t="s">
        <v>113</v>
      </c>
      <c r="C153" s="33">
        <v>30</v>
      </c>
      <c r="D153" s="33" t="s">
        <v>136</v>
      </c>
      <c r="E153" s="200">
        <v>0</v>
      </c>
      <c r="F153" s="199">
        <v>0</v>
      </c>
      <c r="G153" s="200">
        <v>0</v>
      </c>
      <c r="H153" s="199">
        <v>0</v>
      </c>
      <c r="I153" s="200">
        <v>0</v>
      </c>
      <c r="J153" s="199">
        <v>0</v>
      </c>
      <c r="K153" s="199">
        <v>0</v>
      </c>
      <c r="L153" s="199">
        <v>0</v>
      </c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  <c r="AS153" s="199"/>
      <c r="AT153" s="199"/>
      <c r="AU153" s="199"/>
      <c r="AV153" s="199"/>
      <c r="AW153" s="199"/>
      <c r="AX153" s="199"/>
      <c r="AY153" s="199"/>
      <c r="AZ153" s="199"/>
      <c r="BA153" s="199"/>
      <c r="BB153" s="199"/>
      <c r="BC153" s="199"/>
      <c r="BD153" s="199"/>
      <c r="BE153" s="199"/>
      <c r="BF153" s="199"/>
      <c r="BG153" s="199"/>
      <c r="BH153" s="199"/>
      <c r="BI153" s="199"/>
      <c r="BJ153" s="199"/>
      <c r="BK153" s="199"/>
      <c r="BL153" s="199"/>
      <c r="BM153" s="199"/>
      <c r="BN153" s="199"/>
      <c r="BO153" s="199"/>
      <c r="BP153" s="199"/>
      <c r="BQ153" s="199"/>
      <c r="BR153" s="199"/>
      <c r="BS153" s="199"/>
      <c r="BT153" s="199"/>
      <c r="BU153" s="199"/>
      <c r="BV153" s="199"/>
      <c r="BW153" s="199"/>
      <c r="BX153" s="199"/>
      <c r="BY153" s="199"/>
      <c r="BZ153" s="199"/>
      <c r="CA153" s="199"/>
      <c r="CB153" s="199"/>
      <c r="CC153" s="199"/>
      <c r="CD153" s="199"/>
      <c r="CE153" s="199"/>
      <c r="CF153" s="199"/>
      <c r="CG153" s="199"/>
      <c r="CH153" s="199"/>
      <c r="CI153" s="199"/>
      <c r="CJ153" s="199"/>
      <c r="CK153" s="199"/>
      <c r="CL153" s="199"/>
      <c r="CM153" s="199"/>
      <c r="CN153" s="199"/>
      <c r="CO153" s="199"/>
      <c r="CP153" s="199"/>
      <c r="CQ153" s="199"/>
      <c r="CR153" s="199"/>
      <c r="CS153" s="199"/>
      <c r="CT153" s="199"/>
      <c r="CU153" s="199"/>
      <c r="CV153" s="199"/>
      <c r="CW153" s="199"/>
      <c r="CX153" s="199"/>
      <c r="CY153" s="199"/>
      <c r="CZ153" s="199"/>
      <c r="DA153" s="199"/>
      <c r="DB153" s="199"/>
      <c r="DC153" s="199"/>
      <c r="DD153" s="199"/>
      <c r="DE153" s="199"/>
      <c r="DF153" s="199"/>
      <c r="DG153" s="199"/>
      <c r="DH153" s="199"/>
      <c r="DI153" s="199"/>
      <c r="DJ153" s="199"/>
      <c r="DK153" s="199"/>
      <c r="DL153" s="199"/>
      <c r="DM153" s="199"/>
      <c r="DN153" s="199"/>
    </row>
    <row r="154" spans="1:118" x14ac:dyDescent="0.2">
      <c r="A154" s="33" t="s">
        <v>140</v>
      </c>
      <c r="B154" s="33" t="s">
        <v>113</v>
      </c>
      <c r="C154" s="33">
        <v>31</v>
      </c>
      <c r="D154" s="33" t="s">
        <v>137</v>
      </c>
      <c r="E154" s="200">
        <v>0</v>
      </c>
      <c r="F154" s="199">
        <v>0</v>
      </c>
      <c r="G154" s="200">
        <v>0</v>
      </c>
      <c r="H154" s="199">
        <v>0</v>
      </c>
      <c r="I154" s="200">
        <v>0</v>
      </c>
      <c r="J154" s="199">
        <v>0</v>
      </c>
      <c r="K154" s="199">
        <v>0</v>
      </c>
      <c r="L154" s="199">
        <v>0</v>
      </c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199"/>
      <c r="AI154" s="199"/>
      <c r="AJ154" s="199"/>
      <c r="AK154" s="199"/>
      <c r="AL154" s="199"/>
      <c r="AM154" s="199"/>
      <c r="AN154" s="199"/>
      <c r="AO154" s="199"/>
      <c r="AP154" s="199"/>
      <c r="AQ154" s="199"/>
      <c r="AR154" s="199"/>
      <c r="AS154" s="199"/>
      <c r="AT154" s="199"/>
      <c r="AU154" s="199"/>
      <c r="AV154" s="199"/>
      <c r="AW154" s="199"/>
      <c r="AX154" s="199"/>
      <c r="AY154" s="199"/>
      <c r="AZ154" s="199"/>
      <c r="BA154" s="199"/>
      <c r="BB154" s="199"/>
      <c r="BC154" s="199"/>
      <c r="BD154" s="199"/>
      <c r="BE154" s="199"/>
      <c r="BF154" s="199"/>
      <c r="BG154" s="199"/>
      <c r="BH154" s="199"/>
      <c r="BI154" s="199"/>
      <c r="BJ154" s="199"/>
      <c r="BK154" s="199"/>
      <c r="BL154" s="199"/>
      <c r="BM154" s="199"/>
      <c r="BN154" s="199"/>
      <c r="BO154" s="199"/>
      <c r="BP154" s="199"/>
      <c r="BQ154" s="199"/>
      <c r="BR154" s="199"/>
      <c r="BS154" s="199"/>
      <c r="BT154" s="199"/>
      <c r="BU154" s="199"/>
      <c r="BV154" s="199"/>
      <c r="BW154" s="199"/>
      <c r="BX154" s="199"/>
      <c r="BY154" s="199"/>
      <c r="BZ154" s="199"/>
      <c r="CA154" s="199"/>
      <c r="CB154" s="199"/>
      <c r="CC154" s="199"/>
      <c r="CD154" s="199"/>
      <c r="CE154" s="199"/>
      <c r="CF154" s="199"/>
      <c r="CG154" s="199"/>
      <c r="CH154" s="199"/>
      <c r="CI154" s="199"/>
      <c r="CJ154" s="199"/>
      <c r="CK154" s="199"/>
      <c r="CL154" s="199"/>
      <c r="CM154" s="199"/>
      <c r="CN154" s="199"/>
      <c r="CO154" s="199"/>
      <c r="CP154" s="199"/>
      <c r="CQ154" s="199"/>
      <c r="CR154" s="199"/>
      <c r="CS154" s="199"/>
      <c r="CT154" s="199"/>
      <c r="CU154" s="199"/>
      <c r="CV154" s="199"/>
      <c r="CW154" s="199"/>
      <c r="CX154" s="199"/>
      <c r="CY154" s="199"/>
      <c r="CZ154" s="199"/>
      <c r="DA154" s="199"/>
      <c r="DB154" s="199"/>
      <c r="DC154" s="199"/>
      <c r="DD154" s="199"/>
      <c r="DE154" s="199"/>
      <c r="DF154" s="199"/>
      <c r="DG154" s="199"/>
      <c r="DH154" s="199"/>
      <c r="DI154" s="199"/>
      <c r="DJ154" s="199"/>
      <c r="DK154" s="199"/>
      <c r="DL154" s="199"/>
      <c r="DM154" s="199"/>
      <c r="DN154" s="199"/>
    </row>
    <row r="155" spans="1:118" x14ac:dyDescent="0.2">
      <c r="A155" s="33" t="s">
        <v>140</v>
      </c>
      <c r="B155" s="33" t="s">
        <v>113</v>
      </c>
      <c r="C155" s="33">
        <v>32</v>
      </c>
      <c r="D155" s="33" t="s">
        <v>70</v>
      </c>
      <c r="E155" s="200">
        <v>0</v>
      </c>
      <c r="F155" s="199">
        <v>0</v>
      </c>
      <c r="G155" s="200">
        <v>0</v>
      </c>
      <c r="H155" s="199">
        <v>0</v>
      </c>
      <c r="I155" s="200">
        <v>0</v>
      </c>
      <c r="J155" s="199">
        <v>0</v>
      </c>
      <c r="K155" s="199">
        <v>0</v>
      </c>
      <c r="L155" s="199">
        <v>0</v>
      </c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  <c r="AS155" s="199"/>
      <c r="AT155" s="199"/>
      <c r="AU155" s="199"/>
      <c r="AV155" s="199"/>
      <c r="AW155" s="199"/>
      <c r="AX155" s="199"/>
      <c r="AY155" s="199"/>
      <c r="AZ155" s="199"/>
      <c r="BA155" s="199"/>
      <c r="BB155" s="199"/>
      <c r="BC155" s="199"/>
      <c r="BD155" s="199"/>
      <c r="BE155" s="199"/>
      <c r="BF155" s="199"/>
      <c r="BG155" s="199"/>
      <c r="BH155" s="199"/>
      <c r="BI155" s="199"/>
      <c r="BJ155" s="199"/>
      <c r="BK155" s="199"/>
      <c r="BL155" s="199"/>
      <c r="BM155" s="199"/>
      <c r="BN155" s="199"/>
      <c r="BO155" s="199"/>
      <c r="BP155" s="199"/>
      <c r="BQ155" s="199"/>
      <c r="BR155" s="199"/>
      <c r="BS155" s="199"/>
      <c r="BT155" s="199"/>
      <c r="BU155" s="199"/>
      <c r="BV155" s="199"/>
      <c r="BW155" s="199"/>
      <c r="BX155" s="199"/>
      <c r="BY155" s="199"/>
      <c r="BZ155" s="199"/>
      <c r="CA155" s="199"/>
      <c r="CB155" s="199"/>
      <c r="CC155" s="199"/>
      <c r="CD155" s="199"/>
      <c r="CE155" s="199"/>
      <c r="CF155" s="199"/>
      <c r="CG155" s="199"/>
      <c r="CH155" s="199"/>
      <c r="CI155" s="199"/>
      <c r="CJ155" s="199"/>
      <c r="CK155" s="199"/>
      <c r="CL155" s="199"/>
      <c r="CM155" s="199"/>
      <c r="CN155" s="199"/>
      <c r="CO155" s="199"/>
      <c r="CP155" s="199"/>
      <c r="CQ155" s="199"/>
      <c r="CR155" s="199"/>
      <c r="CS155" s="199"/>
      <c r="CT155" s="199"/>
      <c r="CU155" s="199"/>
      <c r="CV155" s="199"/>
      <c r="CW155" s="199"/>
      <c r="CX155" s="199"/>
      <c r="CY155" s="199"/>
      <c r="CZ155" s="199"/>
      <c r="DA155" s="199"/>
      <c r="DB155" s="199"/>
      <c r="DC155" s="199"/>
      <c r="DD155" s="199"/>
      <c r="DE155" s="199"/>
      <c r="DF155" s="199"/>
      <c r="DG155" s="199"/>
      <c r="DH155" s="199"/>
      <c r="DI155" s="199"/>
      <c r="DJ155" s="199"/>
      <c r="DK155" s="199"/>
      <c r="DL155" s="199"/>
      <c r="DM155" s="199"/>
      <c r="DN155" s="199"/>
    </row>
    <row r="156" spans="1:118" x14ac:dyDescent="0.2">
      <c r="A156" s="33" t="s">
        <v>140</v>
      </c>
      <c r="B156" s="33" t="s">
        <v>113</v>
      </c>
      <c r="C156" s="33">
        <v>33</v>
      </c>
      <c r="D156" s="33" t="s">
        <v>71</v>
      </c>
      <c r="E156" s="200">
        <v>0</v>
      </c>
      <c r="F156" s="199">
        <v>0</v>
      </c>
      <c r="G156" s="200">
        <v>0</v>
      </c>
      <c r="H156" s="199">
        <v>0</v>
      </c>
      <c r="I156" s="200">
        <v>0</v>
      </c>
      <c r="J156" s="199">
        <v>0</v>
      </c>
      <c r="K156" s="199">
        <v>0</v>
      </c>
      <c r="L156" s="199">
        <v>0</v>
      </c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199"/>
      <c r="AI156" s="199"/>
      <c r="AJ156" s="199"/>
      <c r="AK156" s="199"/>
      <c r="AL156" s="199"/>
      <c r="AM156" s="199"/>
      <c r="AN156" s="199"/>
      <c r="AO156" s="199"/>
      <c r="AP156" s="199"/>
      <c r="AQ156" s="199"/>
      <c r="AR156" s="199"/>
      <c r="AS156" s="199"/>
      <c r="AT156" s="199"/>
      <c r="AU156" s="199"/>
      <c r="AV156" s="199"/>
      <c r="AW156" s="199"/>
      <c r="AX156" s="199"/>
      <c r="AY156" s="199"/>
      <c r="AZ156" s="199"/>
      <c r="BA156" s="199"/>
      <c r="BB156" s="199"/>
      <c r="BC156" s="199"/>
      <c r="BD156" s="199"/>
      <c r="BE156" s="199"/>
      <c r="BF156" s="199"/>
      <c r="BG156" s="199"/>
      <c r="BH156" s="199"/>
      <c r="BI156" s="199"/>
      <c r="BJ156" s="199"/>
      <c r="BK156" s="199"/>
      <c r="BL156" s="199"/>
      <c r="BM156" s="199"/>
      <c r="BN156" s="199"/>
      <c r="BO156" s="199"/>
      <c r="BP156" s="199"/>
      <c r="BQ156" s="199"/>
      <c r="BR156" s="199"/>
      <c r="BS156" s="199"/>
      <c r="BT156" s="199"/>
      <c r="BU156" s="199"/>
      <c r="BV156" s="199"/>
      <c r="BW156" s="199"/>
      <c r="BX156" s="199"/>
      <c r="BY156" s="199"/>
      <c r="BZ156" s="199"/>
      <c r="CA156" s="199"/>
      <c r="CB156" s="199"/>
      <c r="CC156" s="199"/>
      <c r="CD156" s="199"/>
      <c r="CE156" s="199"/>
      <c r="CF156" s="199"/>
      <c r="CG156" s="199"/>
      <c r="CH156" s="199"/>
      <c r="CI156" s="199"/>
      <c r="CJ156" s="199"/>
      <c r="CK156" s="199"/>
      <c r="CL156" s="199"/>
      <c r="CM156" s="199"/>
      <c r="CN156" s="199"/>
      <c r="CO156" s="199"/>
      <c r="CP156" s="199"/>
      <c r="CQ156" s="199"/>
      <c r="CR156" s="199"/>
      <c r="CS156" s="199"/>
      <c r="CT156" s="199"/>
      <c r="CU156" s="199"/>
      <c r="CV156" s="199"/>
      <c r="CW156" s="199"/>
      <c r="CX156" s="199"/>
      <c r="CY156" s="199"/>
      <c r="CZ156" s="199"/>
      <c r="DA156" s="199"/>
      <c r="DB156" s="199"/>
      <c r="DC156" s="199"/>
      <c r="DD156" s="199"/>
      <c r="DE156" s="199"/>
      <c r="DF156" s="199"/>
      <c r="DG156" s="199"/>
      <c r="DH156" s="199"/>
      <c r="DI156" s="199"/>
      <c r="DJ156" s="199"/>
      <c r="DK156" s="199"/>
      <c r="DL156" s="199"/>
      <c r="DM156" s="199"/>
      <c r="DN156" s="199"/>
    </row>
    <row r="157" spans="1:118" x14ac:dyDescent="0.2">
      <c r="A157" s="33" t="s">
        <v>140</v>
      </c>
      <c r="B157" s="33" t="s">
        <v>113</v>
      </c>
      <c r="C157" s="33">
        <v>34</v>
      </c>
      <c r="D157" s="33" t="s">
        <v>72</v>
      </c>
      <c r="E157" s="200">
        <v>0</v>
      </c>
      <c r="F157" s="199">
        <v>0</v>
      </c>
      <c r="G157" s="200">
        <v>0</v>
      </c>
      <c r="H157" s="199">
        <v>0</v>
      </c>
      <c r="I157" s="200">
        <v>0</v>
      </c>
      <c r="J157" s="199">
        <v>0</v>
      </c>
      <c r="K157" s="199">
        <v>0</v>
      </c>
      <c r="L157" s="199">
        <v>0</v>
      </c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  <c r="AS157" s="199"/>
      <c r="AT157" s="199"/>
      <c r="AU157" s="199"/>
      <c r="AV157" s="199"/>
      <c r="AW157" s="199"/>
      <c r="AX157" s="199"/>
      <c r="AY157" s="199"/>
      <c r="AZ157" s="199"/>
      <c r="BA157" s="199"/>
      <c r="BB157" s="199"/>
      <c r="BC157" s="199"/>
      <c r="BD157" s="199"/>
      <c r="BE157" s="199"/>
      <c r="BF157" s="199"/>
      <c r="BG157" s="199"/>
      <c r="BH157" s="199"/>
      <c r="BI157" s="199"/>
      <c r="BJ157" s="199"/>
      <c r="BK157" s="199"/>
      <c r="BL157" s="199"/>
      <c r="BM157" s="199"/>
      <c r="BN157" s="199"/>
      <c r="BO157" s="199"/>
      <c r="BP157" s="199"/>
      <c r="BQ157" s="199"/>
      <c r="BR157" s="199"/>
      <c r="BS157" s="199"/>
      <c r="BT157" s="199"/>
      <c r="BU157" s="199"/>
      <c r="BV157" s="199"/>
      <c r="BW157" s="199"/>
      <c r="BX157" s="199"/>
      <c r="BY157" s="199"/>
      <c r="BZ157" s="199"/>
      <c r="CA157" s="199"/>
      <c r="CB157" s="199"/>
      <c r="CC157" s="199"/>
      <c r="CD157" s="199"/>
      <c r="CE157" s="199"/>
      <c r="CF157" s="199"/>
      <c r="CG157" s="199"/>
      <c r="CH157" s="199"/>
      <c r="CI157" s="199"/>
      <c r="CJ157" s="199"/>
      <c r="CK157" s="199"/>
      <c r="CL157" s="199"/>
      <c r="CM157" s="199"/>
      <c r="CN157" s="199"/>
      <c r="CO157" s="199"/>
      <c r="CP157" s="199"/>
      <c r="CQ157" s="199"/>
      <c r="CR157" s="199"/>
      <c r="CS157" s="199"/>
      <c r="CT157" s="199"/>
      <c r="CU157" s="199"/>
      <c r="CV157" s="199"/>
      <c r="CW157" s="199"/>
      <c r="CX157" s="199"/>
      <c r="CY157" s="199"/>
      <c r="CZ157" s="199"/>
      <c r="DA157" s="199"/>
      <c r="DB157" s="199"/>
      <c r="DC157" s="199"/>
      <c r="DD157" s="199"/>
      <c r="DE157" s="199"/>
      <c r="DF157" s="199"/>
      <c r="DG157" s="199"/>
      <c r="DH157" s="199"/>
      <c r="DI157" s="199"/>
      <c r="DJ157" s="199"/>
      <c r="DK157" s="199"/>
      <c r="DL157" s="199"/>
      <c r="DM157" s="199"/>
      <c r="DN157" s="199"/>
    </row>
    <row r="158" spans="1:118" x14ac:dyDescent="0.2">
      <c r="A158" s="33" t="s">
        <v>140</v>
      </c>
      <c r="B158" s="33" t="s">
        <v>113</v>
      </c>
      <c r="C158" s="33">
        <v>35</v>
      </c>
      <c r="D158" s="33" t="s">
        <v>73</v>
      </c>
      <c r="E158" s="200">
        <v>0</v>
      </c>
      <c r="F158" s="199">
        <v>0</v>
      </c>
      <c r="G158" s="200">
        <v>0</v>
      </c>
      <c r="H158" s="199">
        <v>0</v>
      </c>
      <c r="I158" s="200">
        <v>0</v>
      </c>
      <c r="J158" s="199">
        <v>0</v>
      </c>
      <c r="K158" s="199">
        <v>0</v>
      </c>
      <c r="L158" s="199">
        <v>0</v>
      </c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199"/>
      <c r="AI158" s="199"/>
      <c r="AJ158" s="199"/>
      <c r="AK158" s="199"/>
      <c r="AL158" s="199"/>
      <c r="AM158" s="199"/>
      <c r="AN158" s="199"/>
      <c r="AO158" s="199"/>
      <c r="AP158" s="199"/>
      <c r="AQ158" s="199"/>
      <c r="AR158" s="199"/>
      <c r="AS158" s="199"/>
      <c r="AT158" s="199"/>
      <c r="AU158" s="199"/>
      <c r="AV158" s="199"/>
      <c r="AW158" s="199"/>
      <c r="AX158" s="199"/>
      <c r="AY158" s="199"/>
      <c r="AZ158" s="199"/>
      <c r="BA158" s="199"/>
      <c r="BB158" s="199"/>
      <c r="BC158" s="199"/>
      <c r="BD158" s="199"/>
      <c r="BE158" s="199"/>
      <c r="BF158" s="199"/>
      <c r="BG158" s="199"/>
      <c r="BH158" s="199"/>
      <c r="BI158" s="199"/>
      <c r="BJ158" s="199"/>
      <c r="BK158" s="199"/>
      <c r="BL158" s="199"/>
      <c r="BM158" s="199"/>
      <c r="BN158" s="199"/>
      <c r="BO158" s="199"/>
      <c r="BP158" s="199"/>
      <c r="BQ158" s="199"/>
      <c r="BR158" s="199"/>
      <c r="BS158" s="199"/>
      <c r="BT158" s="199"/>
      <c r="BU158" s="199"/>
      <c r="BV158" s="199"/>
      <c r="BW158" s="199"/>
      <c r="BX158" s="199"/>
      <c r="BY158" s="199"/>
      <c r="BZ158" s="199"/>
      <c r="CA158" s="199"/>
      <c r="CB158" s="199"/>
      <c r="CC158" s="199"/>
      <c r="CD158" s="199"/>
      <c r="CE158" s="199"/>
      <c r="CF158" s="199"/>
      <c r="CG158" s="199"/>
      <c r="CH158" s="199"/>
      <c r="CI158" s="199"/>
      <c r="CJ158" s="199"/>
      <c r="CK158" s="199"/>
      <c r="CL158" s="199"/>
      <c r="CM158" s="199"/>
      <c r="CN158" s="199"/>
      <c r="CO158" s="199"/>
      <c r="CP158" s="199"/>
      <c r="CQ158" s="199"/>
      <c r="CR158" s="199"/>
      <c r="CS158" s="199"/>
      <c r="CT158" s="199"/>
      <c r="CU158" s="199"/>
      <c r="CV158" s="199"/>
      <c r="CW158" s="199"/>
      <c r="CX158" s="199"/>
      <c r="CY158" s="199"/>
      <c r="CZ158" s="199"/>
      <c r="DA158" s="199"/>
      <c r="DB158" s="199"/>
      <c r="DC158" s="199"/>
      <c r="DD158" s="199"/>
      <c r="DE158" s="199"/>
      <c r="DF158" s="199"/>
      <c r="DG158" s="199"/>
      <c r="DH158" s="199"/>
      <c r="DI158" s="199"/>
      <c r="DJ158" s="199"/>
      <c r="DK158" s="199"/>
      <c r="DL158" s="199"/>
      <c r="DM158" s="199"/>
      <c r="DN158" s="199"/>
    </row>
    <row r="159" spans="1:118" x14ac:dyDescent="0.2">
      <c r="A159" s="33" t="s">
        <v>140</v>
      </c>
      <c r="B159" s="33" t="s">
        <v>113</v>
      </c>
      <c r="C159" s="33">
        <v>36</v>
      </c>
      <c r="D159" s="33" t="s">
        <v>74</v>
      </c>
      <c r="E159" s="200">
        <v>0</v>
      </c>
      <c r="F159" s="199">
        <v>0</v>
      </c>
      <c r="G159" s="200">
        <v>0</v>
      </c>
      <c r="H159" s="199">
        <v>0</v>
      </c>
      <c r="I159" s="200">
        <v>0</v>
      </c>
      <c r="J159" s="199">
        <v>0</v>
      </c>
      <c r="K159" s="199">
        <v>0</v>
      </c>
      <c r="L159" s="199">
        <v>0</v>
      </c>
      <c r="M159" s="199"/>
      <c r="N159" s="199"/>
      <c r="O159" s="199"/>
      <c r="P159" s="199"/>
      <c r="Q159" s="199"/>
      <c r="R159" s="199"/>
      <c r="S159" s="199"/>
      <c r="T159" s="199"/>
      <c r="U159" s="199"/>
      <c r="V159" s="199"/>
      <c r="W159" s="199"/>
      <c r="X159" s="199"/>
      <c r="Y159" s="199"/>
      <c r="Z159" s="199"/>
      <c r="AA159" s="199"/>
      <c r="AB159" s="199"/>
      <c r="AC159" s="199"/>
      <c r="AD159" s="199"/>
      <c r="AE159" s="199"/>
      <c r="AF159" s="199"/>
      <c r="AG159" s="199"/>
      <c r="AH159" s="199"/>
      <c r="AI159" s="199"/>
      <c r="AJ159" s="199"/>
      <c r="AK159" s="199"/>
      <c r="AL159" s="199"/>
      <c r="AM159" s="199"/>
      <c r="AN159" s="199"/>
      <c r="AO159" s="199"/>
      <c r="AP159" s="199"/>
      <c r="AQ159" s="199"/>
      <c r="AR159" s="199"/>
      <c r="AS159" s="199"/>
      <c r="AT159" s="199"/>
      <c r="AU159" s="199"/>
      <c r="AV159" s="199"/>
      <c r="AW159" s="199"/>
      <c r="AX159" s="199"/>
      <c r="AY159" s="199"/>
      <c r="AZ159" s="199"/>
      <c r="BA159" s="199"/>
      <c r="BB159" s="199"/>
      <c r="BC159" s="199"/>
      <c r="BD159" s="199"/>
      <c r="BE159" s="199"/>
      <c r="BF159" s="199"/>
      <c r="BG159" s="199"/>
      <c r="BH159" s="199"/>
      <c r="BI159" s="199"/>
      <c r="BJ159" s="199"/>
      <c r="BK159" s="199"/>
      <c r="BL159" s="199"/>
      <c r="BM159" s="199"/>
      <c r="BN159" s="199"/>
      <c r="BO159" s="199"/>
      <c r="BP159" s="199"/>
      <c r="BQ159" s="199"/>
      <c r="BR159" s="199"/>
      <c r="BS159" s="199"/>
      <c r="BT159" s="199"/>
      <c r="BU159" s="199"/>
      <c r="BV159" s="199"/>
      <c r="BW159" s="199"/>
      <c r="BX159" s="199"/>
      <c r="BY159" s="199"/>
      <c r="BZ159" s="199"/>
      <c r="CA159" s="199"/>
      <c r="CB159" s="199"/>
      <c r="CC159" s="199"/>
      <c r="CD159" s="199"/>
      <c r="CE159" s="199"/>
      <c r="CF159" s="199"/>
      <c r="CG159" s="199"/>
      <c r="CH159" s="199"/>
      <c r="CI159" s="199"/>
      <c r="CJ159" s="199"/>
      <c r="CK159" s="199"/>
      <c r="CL159" s="199"/>
      <c r="CM159" s="199"/>
      <c r="CN159" s="199"/>
      <c r="CO159" s="199"/>
      <c r="CP159" s="199"/>
      <c r="CQ159" s="199"/>
      <c r="CR159" s="199"/>
      <c r="CS159" s="199"/>
      <c r="CT159" s="199"/>
      <c r="CU159" s="199"/>
      <c r="CV159" s="199"/>
      <c r="CW159" s="199"/>
      <c r="CX159" s="199"/>
      <c r="CY159" s="199"/>
      <c r="CZ159" s="199"/>
      <c r="DA159" s="199"/>
      <c r="DB159" s="199"/>
      <c r="DC159" s="199"/>
      <c r="DD159" s="199"/>
      <c r="DE159" s="199"/>
      <c r="DF159" s="199"/>
      <c r="DG159" s="199"/>
      <c r="DH159" s="199"/>
      <c r="DI159" s="199"/>
      <c r="DJ159" s="199"/>
      <c r="DK159" s="199"/>
      <c r="DL159" s="199"/>
      <c r="DM159" s="199"/>
      <c r="DN159" s="199"/>
    </row>
    <row r="160" spans="1:118" x14ac:dyDescent="0.2">
      <c r="A160" s="33" t="s">
        <v>140</v>
      </c>
      <c r="B160" s="33" t="s">
        <v>113</v>
      </c>
      <c r="C160" s="33">
        <v>37</v>
      </c>
      <c r="D160" s="33" t="s">
        <v>75</v>
      </c>
      <c r="E160" s="200">
        <v>0</v>
      </c>
      <c r="F160" s="199">
        <v>0</v>
      </c>
      <c r="G160" s="200">
        <v>0</v>
      </c>
      <c r="H160" s="199">
        <v>0</v>
      </c>
      <c r="I160" s="200">
        <v>0</v>
      </c>
      <c r="J160" s="199">
        <v>0</v>
      </c>
      <c r="K160" s="199">
        <v>0</v>
      </c>
      <c r="L160" s="199">
        <v>0</v>
      </c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  <c r="AS160" s="199"/>
      <c r="AT160" s="199"/>
      <c r="AU160" s="199"/>
      <c r="AV160" s="199"/>
      <c r="AW160" s="199"/>
      <c r="AX160" s="199"/>
      <c r="AY160" s="199"/>
      <c r="AZ160" s="199"/>
      <c r="BA160" s="199"/>
      <c r="BB160" s="199"/>
      <c r="BC160" s="199"/>
      <c r="BD160" s="199"/>
      <c r="BE160" s="199"/>
      <c r="BF160" s="199"/>
      <c r="BG160" s="199"/>
      <c r="BH160" s="199"/>
      <c r="BI160" s="199"/>
      <c r="BJ160" s="199"/>
      <c r="BK160" s="199"/>
      <c r="BL160" s="199"/>
      <c r="BM160" s="199"/>
      <c r="BN160" s="199"/>
      <c r="BO160" s="199"/>
      <c r="BP160" s="199"/>
      <c r="BQ160" s="199"/>
      <c r="BR160" s="199"/>
      <c r="BS160" s="199"/>
      <c r="BT160" s="199"/>
      <c r="BU160" s="199"/>
      <c r="BV160" s="199"/>
      <c r="BW160" s="199"/>
      <c r="BX160" s="199"/>
      <c r="BY160" s="199"/>
      <c r="BZ160" s="199"/>
      <c r="CA160" s="199"/>
      <c r="CB160" s="199"/>
      <c r="CC160" s="199"/>
      <c r="CD160" s="199"/>
      <c r="CE160" s="199"/>
      <c r="CF160" s="199"/>
      <c r="CG160" s="199"/>
      <c r="CH160" s="199"/>
      <c r="CI160" s="199"/>
      <c r="CJ160" s="199"/>
      <c r="CK160" s="199"/>
      <c r="CL160" s="199"/>
      <c r="CM160" s="199"/>
      <c r="CN160" s="199"/>
      <c r="CO160" s="199"/>
      <c r="CP160" s="199"/>
      <c r="CQ160" s="199"/>
      <c r="CR160" s="199"/>
      <c r="CS160" s="199"/>
      <c r="CT160" s="199"/>
      <c r="CU160" s="199"/>
      <c r="CV160" s="199"/>
      <c r="CW160" s="199"/>
      <c r="CX160" s="199"/>
      <c r="CY160" s="199"/>
      <c r="CZ160" s="199"/>
      <c r="DA160" s="199"/>
      <c r="DB160" s="199"/>
      <c r="DC160" s="199"/>
      <c r="DD160" s="199"/>
      <c r="DE160" s="199"/>
      <c r="DF160" s="199"/>
      <c r="DG160" s="199"/>
      <c r="DH160" s="199"/>
      <c r="DI160" s="199"/>
      <c r="DJ160" s="199"/>
      <c r="DK160" s="199"/>
      <c r="DL160" s="199"/>
      <c r="DM160" s="199"/>
      <c r="DN160" s="199"/>
    </row>
    <row r="161" spans="1:118" x14ac:dyDescent="0.2">
      <c r="A161" s="33" t="s">
        <v>140</v>
      </c>
      <c r="B161" s="33" t="s">
        <v>113</v>
      </c>
      <c r="C161" s="33">
        <v>38</v>
      </c>
      <c r="D161" s="33" t="s">
        <v>76</v>
      </c>
      <c r="E161" s="200">
        <v>0</v>
      </c>
      <c r="F161" s="199">
        <v>0</v>
      </c>
      <c r="G161" s="200">
        <v>0</v>
      </c>
      <c r="H161" s="199">
        <v>0</v>
      </c>
      <c r="I161" s="200">
        <v>0</v>
      </c>
      <c r="J161" s="199">
        <v>0</v>
      </c>
      <c r="K161" s="199">
        <v>0</v>
      </c>
      <c r="L161" s="199">
        <v>0</v>
      </c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99"/>
      <c r="AA161" s="199"/>
      <c r="AB161" s="199"/>
      <c r="AC161" s="199"/>
      <c r="AD161" s="199"/>
      <c r="AE161" s="199"/>
      <c r="AF161" s="199"/>
      <c r="AG161" s="199"/>
      <c r="AH161" s="199"/>
      <c r="AI161" s="199"/>
      <c r="AJ161" s="199"/>
      <c r="AK161" s="199"/>
      <c r="AL161" s="199"/>
      <c r="AM161" s="199"/>
      <c r="AN161" s="199"/>
      <c r="AO161" s="199"/>
      <c r="AP161" s="199"/>
      <c r="AQ161" s="199"/>
      <c r="AR161" s="199"/>
      <c r="AS161" s="199"/>
      <c r="AT161" s="199"/>
      <c r="AU161" s="199"/>
      <c r="AV161" s="199"/>
      <c r="AW161" s="199"/>
      <c r="AX161" s="199"/>
      <c r="AY161" s="199"/>
      <c r="AZ161" s="199"/>
      <c r="BA161" s="199"/>
      <c r="BB161" s="199"/>
      <c r="BC161" s="199"/>
      <c r="BD161" s="199"/>
      <c r="BE161" s="199"/>
      <c r="BF161" s="199"/>
      <c r="BG161" s="199"/>
      <c r="BH161" s="199"/>
      <c r="BI161" s="199"/>
      <c r="BJ161" s="199"/>
      <c r="BK161" s="199"/>
      <c r="BL161" s="199"/>
      <c r="BM161" s="199"/>
      <c r="BN161" s="199"/>
      <c r="BO161" s="199"/>
      <c r="BP161" s="199"/>
      <c r="BQ161" s="199"/>
      <c r="BR161" s="199"/>
      <c r="BS161" s="199"/>
      <c r="BT161" s="199"/>
      <c r="BU161" s="199"/>
      <c r="BV161" s="199"/>
      <c r="BW161" s="199"/>
      <c r="BX161" s="199"/>
      <c r="BY161" s="199"/>
      <c r="BZ161" s="199"/>
      <c r="CA161" s="199"/>
      <c r="CB161" s="199"/>
      <c r="CC161" s="199"/>
      <c r="CD161" s="199"/>
      <c r="CE161" s="199"/>
      <c r="CF161" s="199"/>
      <c r="CG161" s="199"/>
      <c r="CH161" s="199"/>
      <c r="CI161" s="199"/>
      <c r="CJ161" s="199"/>
      <c r="CK161" s="199"/>
      <c r="CL161" s="199"/>
      <c r="CM161" s="199"/>
      <c r="CN161" s="199"/>
      <c r="CO161" s="199"/>
      <c r="CP161" s="199"/>
      <c r="CQ161" s="199"/>
      <c r="CR161" s="199"/>
      <c r="CS161" s="199"/>
      <c r="CT161" s="199"/>
      <c r="CU161" s="199"/>
      <c r="CV161" s="199"/>
      <c r="CW161" s="199"/>
      <c r="CX161" s="199"/>
      <c r="CY161" s="199"/>
      <c r="CZ161" s="199"/>
      <c r="DA161" s="199"/>
      <c r="DB161" s="199"/>
      <c r="DC161" s="199"/>
      <c r="DD161" s="199"/>
      <c r="DE161" s="199"/>
      <c r="DF161" s="199"/>
      <c r="DG161" s="199"/>
      <c r="DH161" s="199"/>
      <c r="DI161" s="199"/>
      <c r="DJ161" s="199"/>
      <c r="DK161" s="199"/>
      <c r="DL161" s="199"/>
      <c r="DM161" s="199"/>
      <c r="DN161" s="199"/>
    </row>
    <row r="162" spans="1:118" x14ac:dyDescent="0.2">
      <c r="A162" s="33" t="s">
        <v>140</v>
      </c>
      <c r="B162" s="33" t="s">
        <v>113</v>
      </c>
      <c r="C162" s="33">
        <v>39</v>
      </c>
      <c r="D162" s="33" t="s">
        <v>77</v>
      </c>
      <c r="E162" s="200">
        <v>0</v>
      </c>
      <c r="F162" s="199">
        <v>0</v>
      </c>
      <c r="G162" s="200">
        <v>0</v>
      </c>
      <c r="H162" s="199">
        <v>0</v>
      </c>
      <c r="I162" s="200">
        <v>0</v>
      </c>
      <c r="J162" s="199">
        <v>0</v>
      </c>
      <c r="K162" s="199">
        <v>0</v>
      </c>
      <c r="L162" s="199">
        <v>0</v>
      </c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  <c r="AS162" s="199"/>
      <c r="AT162" s="199"/>
      <c r="AU162" s="199"/>
      <c r="AV162" s="199"/>
      <c r="AW162" s="199"/>
      <c r="AX162" s="199"/>
      <c r="AY162" s="199"/>
      <c r="AZ162" s="199"/>
      <c r="BA162" s="199"/>
      <c r="BB162" s="199"/>
      <c r="BC162" s="199"/>
      <c r="BD162" s="199"/>
      <c r="BE162" s="199"/>
      <c r="BF162" s="199"/>
      <c r="BG162" s="199"/>
      <c r="BH162" s="199"/>
      <c r="BI162" s="199"/>
      <c r="BJ162" s="199"/>
      <c r="BK162" s="199"/>
      <c r="BL162" s="199"/>
      <c r="BM162" s="199"/>
      <c r="BN162" s="199"/>
      <c r="BO162" s="199"/>
      <c r="BP162" s="199"/>
      <c r="BQ162" s="199"/>
      <c r="BR162" s="199"/>
      <c r="BS162" s="199"/>
      <c r="BT162" s="199"/>
      <c r="BU162" s="199"/>
      <c r="BV162" s="199"/>
      <c r="BW162" s="199"/>
      <c r="BX162" s="199"/>
      <c r="BY162" s="199"/>
      <c r="BZ162" s="199"/>
      <c r="CA162" s="199"/>
      <c r="CB162" s="199"/>
      <c r="CC162" s="199"/>
      <c r="CD162" s="199"/>
      <c r="CE162" s="199"/>
      <c r="CF162" s="199"/>
      <c r="CG162" s="199"/>
      <c r="CH162" s="199"/>
      <c r="CI162" s="199"/>
      <c r="CJ162" s="199"/>
      <c r="CK162" s="199"/>
      <c r="CL162" s="199"/>
      <c r="CM162" s="199"/>
      <c r="CN162" s="199"/>
      <c r="CO162" s="199"/>
      <c r="CP162" s="199"/>
      <c r="CQ162" s="199"/>
      <c r="CR162" s="199"/>
      <c r="CS162" s="199"/>
      <c r="CT162" s="199"/>
      <c r="CU162" s="199"/>
      <c r="CV162" s="199"/>
      <c r="CW162" s="199"/>
      <c r="CX162" s="199"/>
      <c r="CY162" s="199"/>
      <c r="CZ162" s="199"/>
      <c r="DA162" s="199"/>
      <c r="DB162" s="199"/>
      <c r="DC162" s="199"/>
      <c r="DD162" s="199"/>
      <c r="DE162" s="199"/>
      <c r="DF162" s="199"/>
      <c r="DG162" s="199"/>
      <c r="DH162" s="199"/>
      <c r="DI162" s="199"/>
      <c r="DJ162" s="199"/>
      <c r="DK162" s="199"/>
      <c r="DL162" s="199"/>
      <c r="DM162" s="199"/>
      <c r="DN162" s="199"/>
    </row>
    <row r="163" spans="1:118" x14ac:dyDescent="0.2">
      <c r="A163" s="33" t="s">
        <v>140</v>
      </c>
      <c r="B163" s="33" t="s">
        <v>113</v>
      </c>
      <c r="C163" s="33">
        <v>40</v>
      </c>
      <c r="D163" s="33" t="s">
        <v>78</v>
      </c>
      <c r="E163" s="200">
        <v>0</v>
      </c>
      <c r="F163" s="199">
        <v>0</v>
      </c>
      <c r="G163" s="200">
        <v>0</v>
      </c>
      <c r="H163" s="199">
        <v>0</v>
      </c>
      <c r="I163" s="200">
        <v>0</v>
      </c>
      <c r="J163" s="199">
        <v>0</v>
      </c>
      <c r="K163" s="199">
        <v>0</v>
      </c>
      <c r="L163" s="199">
        <v>0</v>
      </c>
      <c r="M163" s="199"/>
      <c r="N163" s="199"/>
      <c r="O163" s="199"/>
      <c r="P163" s="199"/>
      <c r="Q163" s="199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199"/>
      <c r="AI163" s="199"/>
      <c r="AJ163" s="199"/>
      <c r="AK163" s="199"/>
      <c r="AL163" s="199"/>
      <c r="AM163" s="199"/>
      <c r="AN163" s="199"/>
      <c r="AO163" s="199"/>
      <c r="AP163" s="199"/>
      <c r="AQ163" s="199"/>
      <c r="AR163" s="199"/>
      <c r="AS163" s="199"/>
      <c r="AT163" s="199"/>
      <c r="AU163" s="199"/>
      <c r="AV163" s="199"/>
      <c r="AW163" s="199"/>
      <c r="AX163" s="199"/>
      <c r="AY163" s="199"/>
      <c r="AZ163" s="199"/>
      <c r="BA163" s="199"/>
      <c r="BB163" s="199"/>
      <c r="BC163" s="199"/>
      <c r="BD163" s="199"/>
      <c r="BE163" s="199"/>
      <c r="BF163" s="199"/>
      <c r="BG163" s="199"/>
      <c r="BH163" s="199"/>
      <c r="BI163" s="199"/>
      <c r="BJ163" s="199"/>
      <c r="BK163" s="199"/>
      <c r="BL163" s="199"/>
      <c r="BM163" s="199"/>
      <c r="BN163" s="199"/>
      <c r="BO163" s="199"/>
      <c r="BP163" s="199"/>
      <c r="BQ163" s="199"/>
      <c r="BR163" s="199"/>
      <c r="BS163" s="199"/>
      <c r="BT163" s="199"/>
      <c r="BU163" s="199"/>
      <c r="BV163" s="199"/>
      <c r="BW163" s="199"/>
      <c r="BX163" s="199"/>
      <c r="BY163" s="199"/>
      <c r="BZ163" s="199"/>
      <c r="CA163" s="199"/>
      <c r="CB163" s="199"/>
      <c r="CC163" s="199"/>
      <c r="CD163" s="199"/>
      <c r="CE163" s="199"/>
      <c r="CF163" s="199"/>
      <c r="CG163" s="199"/>
      <c r="CH163" s="199"/>
      <c r="CI163" s="199"/>
      <c r="CJ163" s="199"/>
      <c r="CK163" s="199"/>
      <c r="CL163" s="199"/>
      <c r="CM163" s="199"/>
      <c r="CN163" s="199"/>
      <c r="CO163" s="199"/>
      <c r="CP163" s="199"/>
      <c r="CQ163" s="199"/>
      <c r="CR163" s="199"/>
      <c r="CS163" s="199"/>
      <c r="CT163" s="199"/>
      <c r="CU163" s="199"/>
      <c r="CV163" s="199"/>
      <c r="CW163" s="199"/>
      <c r="CX163" s="199"/>
      <c r="CY163" s="199"/>
      <c r="CZ163" s="199"/>
      <c r="DA163" s="199"/>
      <c r="DB163" s="199"/>
      <c r="DC163" s="199"/>
      <c r="DD163" s="199"/>
      <c r="DE163" s="199"/>
      <c r="DF163" s="199"/>
      <c r="DG163" s="199"/>
      <c r="DH163" s="199"/>
      <c r="DI163" s="199"/>
      <c r="DJ163" s="199"/>
      <c r="DK163" s="199"/>
      <c r="DL163" s="199"/>
      <c r="DM163" s="199"/>
      <c r="DN163" s="199"/>
    </row>
    <row r="164" spans="1:118" x14ac:dyDescent="0.2">
      <c r="A164" s="33" t="s">
        <v>140</v>
      </c>
      <c r="B164" s="33" t="s">
        <v>141</v>
      </c>
      <c r="C164" s="33">
        <v>1</v>
      </c>
      <c r="D164" s="33" t="s">
        <v>25</v>
      </c>
      <c r="E164" s="200">
        <v>115460182</v>
      </c>
      <c r="F164" s="199">
        <v>304250263.52000004</v>
      </c>
      <c r="G164" s="200">
        <v>454127</v>
      </c>
      <c r="H164" s="199">
        <v>532425.02</v>
      </c>
      <c r="I164" s="200">
        <v>-186888</v>
      </c>
      <c r="J164" s="199">
        <v>-516434.51</v>
      </c>
      <c r="K164" s="199">
        <v>0</v>
      </c>
      <c r="L164" s="199">
        <v>-765565.86</v>
      </c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  <c r="AS164" s="199"/>
      <c r="AT164" s="199"/>
      <c r="AU164" s="199"/>
      <c r="AV164" s="199"/>
      <c r="AW164" s="199"/>
      <c r="AX164" s="199"/>
      <c r="AY164" s="199"/>
      <c r="AZ164" s="199"/>
      <c r="BA164" s="199"/>
      <c r="BB164" s="199"/>
      <c r="BC164" s="199"/>
      <c r="BD164" s="199"/>
      <c r="BE164" s="199"/>
      <c r="BF164" s="199"/>
      <c r="BG164" s="199"/>
      <c r="BH164" s="199"/>
      <c r="BI164" s="199"/>
      <c r="BJ164" s="199"/>
      <c r="BK164" s="199"/>
      <c r="BL164" s="199"/>
      <c r="BM164" s="199"/>
      <c r="BN164" s="199"/>
      <c r="BO164" s="199"/>
      <c r="BP164" s="199"/>
      <c r="BQ164" s="199"/>
      <c r="BR164" s="199"/>
      <c r="BS164" s="199"/>
      <c r="BT164" s="199"/>
      <c r="BU164" s="199"/>
      <c r="BV164" s="199"/>
      <c r="BW164" s="199"/>
      <c r="BX164" s="199"/>
      <c r="BY164" s="199"/>
      <c r="BZ164" s="199"/>
      <c r="CA164" s="199"/>
      <c r="CB164" s="199"/>
      <c r="CC164" s="199"/>
      <c r="CD164" s="199"/>
      <c r="CE164" s="199"/>
      <c r="CF164" s="199"/>
      <c r="CG164" s="199"/>
      <c r="CH164" s="199"/>
      <c r="CI164" s="199"/>
      <c r="CJ164" s="199"/>
      <c r="CK164" s="199"/>
      <c r="CL164" s="199"/>
      <c r="CM164" s="199"/>
      <c r="CN164" s="199"/>
      <c r="CO164" s="199"/>
      <c r="CP164" s="199"/>
      <c r="CQ164" s="199"/>
      <c r="CR164" s="199"/>
      <c r="CS164" s="199"/>
      <c r="CT164" s="199"/>
      <c r="CU164" s="199"/>
      <c r="CV164" s="199"/>
      <c r="CW164" s="199"/>
      <c r="CX164" s="199"/>
      <c r="CY164" s="199"/>
      <c r="CZ164" s="199"/>
      <c r="DA164" s="199"/>
      <c r="DB164" s="199"/>
      <c r="DC164" s="199"/>
      <c r="DD164" s="199"/>
      <c r="DE164" s="199"/>
      <c r="DF164" s="199"/>
      <c r="DG164" s="199"/>
      <c r="DH164" s="199"/>
      <c r="DI164" s="199"/>
      <c r="DJ164" s="199"/>
      <c r="DK164" s="199"/>
      <c r="DL164" s="199"/>
      <c r="DM164" s="199"/>
      <c r="DN164" s="199"/>
    </row>
    <row r="165" spans="1:118" x14ac:dyDescent="0.2">
      <c r="A165" s="33" t="s">
        <v>140</v>
      </c>
      <c r="B165" s="33" t="s">
        <v>141</v>
      </c>
      <c r="C165" s="33">
        <v>2</v>
      </c>
      <c r="D165" s="33" t="s">
        <v>26</v>
      </c>
      <c r="E165" s="200">
        <v>0</v>
      </c>
      <c r="F165" s="199">
        <v>0</v>
      </c>
      <c r="G165" s="200">
        <v>0</v>
      </c>
      <c r="H165" s="199">
        <v>0</v>
      </c>
      <c r="I165" s="200">
        <v>0</v>
      </c>
      <c r="J165" s="199">
        <v>0</v>
      </c>
      <c r="K165" s="199">
        <v>0</v>
      </c>
      <c r="L165" s="199">
        <v>0</v>
      </c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199"/>
      <c r="AI165" s="199"/>
      <c r="AJ165" s="199"/>
      <c r="AK165" s="199"/>
      <c r="AL165" s="199"/>
      <c r="AM165" s="199"/>
      <c r="AN165" s="199"/>
      <c r="AO165" s="199"/>
      <c r="AP165" s="199"/>
      <c r="AQ165" s="199"/>
      <c r="AR165" s="199"/>
      <c r="AS165" s="199"/>
      <c r="AT165" s="199"/>
      <c r="AU165" s="199"/>
      <c r="AV165" s="199"/>
      <c r="AW165" s="199"/>
      <c r="AX165" s="199"/>
      <c r="AY165" s="199"/>
      <c r="AZ165" s="199"/>
      <c r="BA165" s="199"/>
      <c r="BB165" s="199"/>
      <c r="BC165" s="199"/>
      <c r="BD165" s="199"/>
      <c r="BE165" s="199"/>
      <c r="BF165" s="199"/>
      <c r="BG165" s="199"/>
      <c r="BH165" s="199"/>
      <c r="BI165" s="199"/>
      <c r="BJ165" s="199"/>
      <c r="BK165" s="199"/>
      <c r="BL165" s="199"/>
      <c r="BM165" s="199"/>
      <c r="BN165" s="199"/>
      <c r="BO165" s="199"/>
      <c r="BP165" s="199"/>
      <c r="BQ165" s="199"/>
      <c r="BR165" s="199"/>
      <c r="BS165" s="199"/>
      <c r="BT165" s="199"/>
      <c r="BU165" s="199"/>
      <c r="BV165" s="199"/>
      <c r="BW165" s="199"/>
      <c r="BX165" s="199"/>
      <c r="BY165" s="199"/>
      <c r="BZ165" s="199"/>
      <c r="CA165" s="199"/>
      <c r="CB165" s="199"/>
      <c r="CC165" s="199"/>
      <c r="CD165" s="199"/>
      <c r="CE165" s="199"/>
      <c r="CF165" s="199"/>
      <c r="CG165" s="199"/>
      <c r="CH165" s="199"/>
      <c r="CI165" s="199"/>
      <c r="CJ165" s="199"/>
      <c r="CK165" s="199"/>
      <c r="CL165" s="199"/>
      <c r="CM165" s="199"/>
      <c r="CN165" s="199"/>
      <c r="CO165" s="199"/>
      <c r="CP165" s="199"/>
      <c r="CQ165" s="199"/>
      <c r="CR165" s="199"/>
      <c r="CS165" s="199"/>
      <c r="CT165" s="199"/>
      <c r="CU165" s="199"/>
      <c r="CV165" s="199"/>
      <c r="CW165" s="199"/>
      <c r="CX165" s="199"/>
      <c r="CY165" s="199"/>
      <c r="CZ165" s="199"/>
      <c r="DA165" s="199"/>
      <c r="DB165" s="199"/>
      <c r="DC165" s="199"/>
      <c r="DD165" s="199"/>
      <c r="DE165" s="199"/>
      <c r="DF165" s="199"/>
      <c r="DG165" s="199"/>
      <c r="DH165" s="199"/>
      <c r="DI165" s="199"/>
      <c r="DJ165" s="199"/>
      <c r="DK165" s="199"/>
      <c r="DL165" s="199"/>
      <c r="DM165" s="199"/>
      <c r="DN165" s="199"/>
    </row>
    <row r="166" spans="1:118" x14ac:dyDescent="0.2">
      <c r="A166" s="33" t="s">
        <v>140</v>
      </c>
      <c r="B166" s="33" t="s">
        <v>141</v>
      </c>
      <c r="C166" s="33">
        <v>3</v>
      </c>
      <c r="D166" s="33" t="s">
        <v>27</v>
      </c>
      <c r="E166" s="200">
        <v>5177720</v>
      </c>
      <c r="F166" s="199">
        <v>13861560</v>
      </c>
      <c r="G166" s="200">
        <v>97955</v>
      </c>
      <c r="H166" s="199">
        <v>258474</v>
      </c>
      <c r="I166" s="200">
        <v>0</v>
      </c>
      <c r="J166" s="199">
        <v>0</v>
      </c>
      <c r="K166" s="199">
        <v>56232764</v>
      </c>
      <c r="L166" s="199">
        <v>152573063</v>
      </c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199"/>
      <c r="AI166" s="199"/>
      <c r="AJ166" s="199"/>
      <c r="AK166" s="199"/>
      <c r="AL166" s="199"/>
      <c r="AM166" s="199"/>
      <c r="AN166" s="199"/>
      <c r="AO166" s="199"/>
      <c r="AP166" s="199"/>
      <c r="AQ166" s="199"/>
      <c r="AR166" s="199"/>
      <c r="AS166" s="199"/>
      <c r="AT166" s="199"/>
      <c r="AU166" s="199"/>
      <c r="AV166" s="199"/>
      <c r="AW166" s="199"/>
      <c r="AX166" s="199"/>
      <c r="AY166" s="199"/>
      <c r="AZ166" s="199"/>
      <c r="BA166" s="199"/>
      <c r="BB166" s="199"/>
      <c r="BC166" s="199"/>
      <c r="BD166" s="199"/>
      <c r="BE166" s="199"/>
      <c r="BF166" s="199"/>
      <c r="BG166" s="199"/>
      <c r="BH166" s="199"/>
      <c r="BI166" s="199"/>
      <c r="BJ166" s="199"/>
      <c r="BK166" s="199"/>
      <c r="BL166" s="199"/>
      <c r="BM166" s="199"/>
      <c r="BN166" s="199"/>
      <c r="BO166" s="199"/>
      <c r="BP166" s="199"/>
      <c r="BQ166" s="199"/>
      <c r="BR166" s="199"/>
      <c r="BS166" s="199"/>
      <c r="BT166" s="199"/>
      <c r="BU166" s="199"/>
      <c r="BV166" s="199"/>
      <c r="BW166" s="199"/>
      <c r="BX166" s="199"/>
      <c r="BY166" s="199"/>
      <c r="BZ166" s="199"/>
      <c r="CA166" s="199"/>
      <c r="CB166" s="199"/>
      <c r="CC166" s="199"/>
      <c r="CD166" s="199"/>
      <c r="CE166" s="199"/>
      <c r="CF166" s="199"/>
      <c r="CG166" s="199"/>
      <c r="CH166" s="199"/>
      <c r="CI166" s="199"/>
      <c r="CJ166" s="199"/>
      <c r="CK166" s="199"/>
      <c r="CL166" s="199"/>
      <c r="CM166" s="199"/>
      <c r="CN166" s="199"/>
      <c r="CO166" s="199"/>
      <c r="CP166" s="199"/>
      <c r="CQ166" s="199"/>
      <c r="CR166" s="199"/>
      <c r="CS166" s="199"/>
      <c r="CT166" s="199"/>
      <c r="CU166" s="199"/>
      <c r="CV166" s="199"/>
      <c r="CW166" s="199"/>
      <c r="CX166" s="199"/>
      <c r="CY166" s="199"/>
      <c r="CZ166" s="199"/>
      <c r="DA166" s="199"/>
      <c r="DB166" s="199"/>
      <c r="DC166" s="199"/>
      <c r="DD166" s="199"/>
      <c r="DE166" s="199"/>
      <c r="DF166" s="199"/>
      <c r="DG166" s="199"/>
      <c r="DH166" s="199"/>
      <c r="DI166" s="199"/>
      <c r="DJ166" s="199"/>
      <c r="DK166" s="199"/>
      <c r="DL166" s="199"/>
      <c r="DM166" s="199"/>
      <c r="DN166" s="199"/>
    </row>
    <row r="167" spans="1:118" x14ac:dyDescent="0.2">
      <c r="A167" s="33" t="s">
        <v>140</v>
      </c>
      <c r="B167" s="33" t="s">
        <v>141</v>
      </c>
      <c r="C167" s="33">
        <v>4</v>
      </c>
      <c r="D167" s="33" t="s">
        <v>28</v>
      </c>
      <c r="E167" s="200">
        <v>0</v>
      </c>
      <c r="F167" s="199">
        <v>0</v>
      </c>
      <c r="G167" s="200">
        <v>0</v>
      </c>
      <c r="H167" s="199">
        <v>0</v>
      </c>
      <c r="I167" s="200">
        <v>0</v>
      </c>
      <c r="J167" s="199">
        <v>0</v>
      </c>
      <c r="K167" s="199">
        <v>0</v>
      </c>
      <c r="L167" s="199">
        <v>0</v>
      </c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  <c r="AS167" s="199"/>
      <c r="AT167" s="199"/>
      <c r="AU167" s="199"/>
      <c r="AV167" s="199"/>
      <c r="AW167" s="199"/>
      <c r="AX167" s="199"/>
      <c r="AY167" s="199"/>
      <c r="AZ167" s="199"/>
      <c r="BA167" s="199"/>
      <c r="BB167" s="199"/>
      <c r="BC167" s="199"/>
      <c r="BD167" s="199"/>
      <c r="BE167" s="199"/>
      <c r="BF167" s="199"/>
      <c r="BG167" s="199"/>
      <c r="BH167" s="199"/>
      <c r="BI167" s="199"/>
      <c r="BJ167" s="199"/>
      <c r="BK167" s="199"/>
      <c r="BL167" s="199"/>
      <c r="BM167" s="199"/>
      <c r="BN167" s="199"/>
      <c r="BO167" s="199"/>
      <c r="BP167" s="199"/>
      <c r="BQ167" s="199"/>
      <c r="BR167" s="199"/>
      <c r="BS167" s="199"/>
      <c r="BT167" s="199"/>
      <c r="BU167" s="199"/>
      <c r="BV167" s="199"/>
      <c r="BW167" s="199"/>
      <c r="BX167" s="199"/>
      <c r="BY167" s="199"/>
      <c r="BZ167" s="199"/>
      <c r="CA167" s="199"/>
      <c r="CB167" s="199"/>
      <c r="CC167" s="199"/>
      <c r="CD167" s="199"/>
      <c r="CE167" s="199"/>
      <c r="CF167" s="199"/>
      <c r="CG167" s="199"/>
      <c r="CH167" s="199"/>
      <c r="CI167" s="199"/>
      <c r="CJ167" s="199"/>
      <c r="CK167" s="199"/>
      <c r="CL167" s="199"/>
      <c r="CM167" s="199"/>
      <c r="CN167" s="199"/>
      <c r="CO167" s="199"/>
      <c r="CP167" s="199"/>
      <c r="CQ167" s="199"/>
      <c r="CR167" s="199"/>
      <c r="CS167" s="199"/>
      <c r="CT167" s="199"/>
      <c r="CU167" s="199"/>
      <c r="CV167" s="199"/>
      <c r="CW167" s="199"/>
      <c r="CX167" s="199"/>
      <c r="CY167" s="199"/>
      <c r="CZ167" s="199"/>
      <c r="DA167" s="199"/>
      <c r="DB167" s="199"/>
      <c r="DC167" s="199"/>
      <c r="DD167" s="199"/>
      <c r="DE167" s="199"/>
      <c r="DF167" s="199"/>
      <c r="DG167" s="199"/>
      <c r="DH167" s="199"/>
      <c r="DI167" s="199"/>
      <c r="DJ167" s="199"/>
      <c r="DK167" s="199"/>
      <c r="DL167" s="199"/>
      <c r="DM167" s="199"/>
      <c r="DN167" s="199"/>
    </row>
    <row r="168" spans="1:118" x14ac:dyDescent="0.2">
      <c r="A168" s="33" t="s">
        <v>140</v>
      </c>
      <c r="B168" s="33" t="s">
        <v>141</v>
      </c>
      <c r="C168" s="33">
        <v>5</v>
      </c>
      <c r="D168" s="33" t="s">
        <v>125</v>
      </c>
      <c r="E168" s="200">
        <v>0</v>
      </c>
      <c r="F168" s="199">
        <v>1247995.51</v>
      </c>
      <c r="G168" s="200">
        <v>0</v>
      </c>
      <c r="H168" s="199">
        <v>1587645</v>
      </c>
      <c r="I168" s="200">
        <v>0</v>
      </c>
      <c r="J168" s="199">
        <v>12972</v>
      </c>
      <c r="K168" s="199">
        <v>0</v>
      </c>
      <c r="L168" s="199">
        <v>0</v>
      </c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  <c r="AJ168" s="199"/>
      <c r="AK168" s="199"/>
      <c r="AL168" s="199"/>
      <c r="AM168" s="199"/>
      <c r="AN168" s="199"/>
      <c r="AO168" s="199"/>
      <c r="AP168" s="199"/>
      <c r="AQ168" s="199"/>
      <c r="AR168" s="199"/>
      <c r="AS168" s="199"/>
      <c r="AT168" s="199"/>
      <c r="AU168" s="199"/>
      <c r="AV168" s="199"/>
      <c r="AW168" s="199"/>
      <c r="AX168" s="199"/>
      <c r="AY168" s="199"/>
      <c r="AZ168" s="199"/>
      <c r="BA168" s="199"/>
      <c r="BB168" s="199"/>
      <c r="BC168" s="199"/>
      <c r="BD168" s="199"/>
      <c r="BE168" s="199"/>
      <c r="BF168" s="199"/>
      <c r="BG168" s="199"/>
      <c r="BH168" s="199"/>
      <c r="BI168" s="199"/>
      <c r="BJ168" s="199"/>
      <c r="BK168" s="199"/>
      <c r="BL168" s="199"/>
      <c r="BM168" s="199"/>
      <c r="BN168" s="199"/>
      <c r="BO168" s="199"/>
      <c r="BP168" s="199"/>
      <c r="BQ168" s="199"/>
      <c r="BR168" s="199"/>
      <c r="BS168" s="199"/>
      <c r="BT168" s="199"/>
      <c r="BU168" s="199"/>
      <c r="BV168" s="199"/>
      <c r="BW168" s="199"/>
      <c r="BX168" s="199"/>
      <c r="BY168" s="199"/>
      <c r="BZ168" s="199"/>
      <c r="CA168" s="199"/>
      <c r="CB168" s="199"/>
      <c r="CC168" s="199"/>
      <c r="CD168" s="199"/>
      <c r="CE168" s="199"/>
      <c r="CF168" s="199"/>
      <c r="CG168" s="199"/>
      <c r="CH168" s="199"/>
      <c r="CI168" s="199"/>
      <c r="CJ168" s="199"/>
      <c r="CK168" s="199"/>
      <c r="CL168" s="199"/>
      <c r="CM168" s="199"/>
      <c r="CN168" s="199"/>
      <c r="CO168" s="199"/>
      <c r="CP168" s="199"/>
      <c r="CQ168" s="199"/>
      <c r="CR168" s="199"/>
      <c r="CS168" s="199"/>
      <c r="CT168" s="199"/>
      <c r="CU168" s="199"/>
      <c r="CV168" s="199"/>
      <c r="CW168" s="199"/>
      <c r="CX168" s="199"/>
      <c r="CY168" s="199"/>
      <c r="CZ168" s="199"/>
      <c r="DA168" s="199"/>
      <c r="DB168" s="199"/>
      <c r="DC168" s="199"/>
      <c r="DD168" s="199"/>
      <c r="DE168" s="199"/>
      <c r="DF168" s="199"/>
      <c r="DG168" s="199"/>
      <c r="DH168" s="199"/>
      <c r="DI168" s="199"/>
      <c r="DJ168" s="199"/>
      <c r="DK168" s="199"/>
      <c r="DL168" s="199"/>
      <c r="DM168" s="199"/>
      <c r="DN168" s="199"/>
    </row>
    <row r="169" spans="1:118" x14ac:dyDescent="0.2">
      <c r="A169" s="33" t="s">
        <v>140</v>
      </c>
      <c r="B169" s="33" t="s">
        <v>141</v>
      </c>
      <c r="C169" s="33">
        <v>6</v>
      </c>
      <c r="D169" s="33" t="s">
        <v>25</v>
      </c>
      <c r="E169" s="200">
        <v>-128008312</v>
      </c>
      <c r="F169" s="199">
        <v>-334791168.93000001</v>
      </c>
      <c r="G169" s="200">
        <v>-1452098</v>
      </c>
      <c r="H169" s="199">
        <v>-4430968.21</v>
      </c>
      <c r="I169" s="200">
        <v>841245</v>
      </c>
      <c r="J169" s="199">
        <v>2028998.07</v>
      </c>
      <c r="K169" s="199">
        <v>-322064</v>
      </c>
      <c r="L169" s="199">
        <v>-844318.06</v>
      </c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199"/>
      <c r="AL169" s="199"/>
      <c r="AM169" s="199"/>
      <c r="AN169" s="199"/>
      <c r="AO169" s="199"/>
      <c r="AP169" s="199"/>
      <c r="AQ169" s="199"/>
      <c r="AR169" s="199"/>
      <c r="AS169" s="199"/>
      <c r="AT169" s="199"/>
      <c r="AU169" s="199"/>
      <c r="AV169" s="199"/>
      <c r="AW169" s="199"/>
      <c r="AX169" s="199"/>
      <c r="AY169" s="199"/>
      <c r="AZ169" s="199"/>
      <c r="BA169" s="199"/>
      <c r="BB169" s="199"/>
      <c r="BC169" s="199"/>
      <c r="BD169" s="199"/>
      <c r="BE169" s="199"/>
      <c r="BF169" s="199"/>
      <c r="BG169" s="199"/>
      <c r="BH169" s="199"/>
      <c r="BI169" s="199"/>
      <c r="BJ169" s="199"/>
      <c r="BK169" s="199"/>
      <c r="BL169" s="199"/>
      <c r="BM169" s="199"/>
      <c r="BN169" s="199"/>
      <c r="BO169" s="199"/>
      <c r="BP169" s="199"/>
      <c r="BQ169" s="199"/>
      <c r="BR169" s="199"/>
      <c r="BS169" s="199"/>
      <c r="BT169" s="199"/>
      <c r="BU169" s="199"/>
      <c r="BV169" s="199"/>
      <c r="BW169" s="199"/>
      <c r="BX169" s="199"/>
      <c r="BY169" s="199"/>
      <c r="BZ169" s="199"/>
      <c r="CA169" s="199"/>
      <c r="CB169" s="199"/>
      <c r="CC169" s="199"/>
      <c r="CD169" s="199"/>
      <c r="CE169" s="199"/>
      <c r="CF169" s="199"/>
      <c r="CG169" s="199"/>
      <c r="CH169" s="199"/>
      <c r="CI169" s="199"/>
      <c r="CJ169" s="199"/>
      <c r="CK169" s="199"/>
      <c r="CL169" s="199"/>
      <c r="CM169" s="199"/>
      <c r="CN169" s="199"/>
      <c r="CO169" s="199"/>
      <c r="CP169" s="199"/>
      <c r="CQ169" s="199"/>
      <c r="CR169" s="199"/>
      <c r="CS169" s="199"/>
      <c r="CT169" s="199"/>
      <c r="CU169" s="199"/>
      <c r="CV169" s="199"/>
      <c r="CW169" s="199"/>
      <c r="CX169" s="199"/>
      <c r="CY169" s="199"/>
      <c r="CZ169" s="199"/>
      <c r="DA169" s="199"/>
      <c r="DB169" s="199"/>
      <c r="DC169" s="199"/>
      <c r="DD169" s="199"/>
      <c r="DE169" s="199"/>
      <c r="DF169" s="199"/>
      <c r="DG169" s="199"/>
      <c r="DH169" s="199"/>
      <c r="DI169" s="199"/>
      <c r="DJ169" s="199"/>
      <c r="DK169" s="199"/>
      <c r="DL169" s="199"/>
      <c r="DM169" s="199"/>
      <c r="DN169" s="199"/>
    </row>
    <row r="170" spans="1:118" x14ac:dyDescent="0.2">
      <c r="A170" s="33" t="s">
        <v>140</v>
      </c>
      <c r="B170" s="33" t="s">
        <v>141</v>
      </c>
      <c r="C170" s="33">
        <v>7</v>
      </c>
      <c r="D170" s="33" t="s">
        <v>26</v>
      </c>
      <c r="E170" s="200">
        <v>0</v>
      </c>
      <c r="F170" s="199">
        <v>0</v>
      </c>
      <c r="G170" s="200">
        <v>0</v>
      </c>
      <c r="H170" s="199">
        <v>0</v>
      </c>
      <c r="I170" s="200">
        <v>0</v>
      </c>
      <c r="J170" s="199">
        <v>0</v>
      </c>
      <c r="K170" s="199">
        <v>0</v>
      </c>
      <c r="L170" s="199">
        <v>0</v>
      </c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  <c r="AS170" s="199"/>
      <c r="AT170" s="199"/>
      <c r="AU170" s="199"/>
      <c r="AV170" s="199"/>
      <c r="AW170" s="199"/>
      <c r="AX170" s="199"/>
      <c r="AY170" s="199"/>
      <c r="AZ170" s="199"/>
      <c r="BA170" s="199"/>
      <c r="BB170" s="199"/>
      <c r="BC170" s="199"/>
      <c r="BD170" s="199"/>
      <c r="BE170" s="199"/>
      <c r="BF170" s="199"/>
      <c r="BG170" s="199"/>
      <c r="BH170" s="199"/>
      <c r="BI170" s="199"/>
      <c r="BJ170" s="199"/>
      <c r="BK170" s="199"/>
      <c r="BL170" s="199"/>
      <c r="BM170" s="199"/>
      <c r="BN170" s="199"/>
      <c r="BO170" s="199"/>
      <c r="BP170" s="199"/>
      <c r="BQ170" s="199"/>
      <c r="BR170" s="199"/>
      <c r="BS170" s="199"/>
      <c r="BT170" s="199"/>
      <c r="BU170" s="199"/>
      <c r="BV170" s="199"/>
      <c r="BW170" s="199"/>
      <c r="BX170" s="199"/>
      <c r="BY170" s="199"/>
      <c r="BZ170" s="199"/>
      <c r="CA170" s="199"/>
      <c r="CB170" s="199"/>
      <c r="CC170" s="199"/>
      <c r="CD170" s="199"/>
      <c r="CE170" s="199"/>
      <c r="CF170" s="199"/>
      <c r="CG170" s="199"/>
      <c r="CH170" s="199"/>
      <c r="CI170" s="199"/>
      <c r="CJ170" s="199"/>
      <c r="CK170" s="199"/>
      <c r="CL170" s="199"/>
      <c r="CM170" s="199"/>
      <c r="CN170" s="199"/>
      <c r="CO170" s="199"/>
      <c r="CP170" s="199"/>
      <c r="CQ170" s="199"/>
      <c r="CR170" s="199"/>
      <c r="CS170" s="199"/>
      <c r="CT170" s="199"/>
      <c r="CU170" s="199"/>
      <c r="CV170" s="199"/>
      <c r="CW170" s="199"/>
      <c r="CX170" s="199"/>
      <c r="CY170" s="199"/>
      <c r="CZ170" s="199"/>
      <c r="DA170" s="199"/>
      <c r="DB170" s="199"/>
      <c r="DC170" s="199"/>
      <c r="DD170" s="199"/>
      <c r="DE170" s="199"/>
      <c r="DF170" s="199"/>
      <c r="DG170" s="199"/>
      <c r="DH170" s="199"/>
      <c r="DI170" s="199"/>
      <c r="DJ170" s="199"/>
      <c r="DK170" s="199"/>
      <c r="DL170" s="199"/>
      <c r="DM170" s="199"/>
      <c r="DN170" s="199"/>
    </row>
    <row r="171" spans="1:118" x14ac:dyDescent="0.2">
      <c r="A171" s="33" t="s">
        <v>140</v>
      </c>
      <c r="B171" s="33" t="s">
        <v>141</v>
      </c>
      <c r="C171" s="33">
        <v>8</v>
      </c>
      <c r="D171" s="33" t="s">
        <v>27</v>
      </c>
      <c r="E171" s="200">
        <v>-3077725</v>
      </c>
      <c r="F171" s="199">
        <v>-8291680</v>
      </c>
      <c r="G171" s="200">
        <v>-74784</v>
      </c>
      <c r="H171" s="199">
        <v>-220811</v>
      </c>
      <c r="I171" s="200">
        <v>0</v>
      </c>
      <c r="J171" s="199">
        <v>0</v>
      </c>
      <c r="K171" s="199">
        <v>-46150416</v>
      </c>
      <c r="L171" s="199">
        <v>-126787277</v>
      </c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99"/>
      <c r="AN171" s="199"/>
      <c r="AO171" s="199"/>
      <c r="AP171" s="199"/>
      <c r="AQ171" s="199"/>
      <c r="AR171" s="199"/>
      <c r="AS171" s="199"/>
      <c r="AT171" s="199"/>
      <c r="AU171" s="199"/>
      <c r="AV171" s="199"/>
      <c r="AW171" s="199"/>
      <c r="AX171" s="199"/>
      <c r="AY171" s="199"/>
      <c r="AZ171" s="199"/>
      <c r="BA171" s="199"/>
      <c r="BB171" s="199"/>
      <c r="BC171" s="199"/>
      <c r="BD171" s="199"/>
      <c r="BE171" s="199"/>
      <c r="BF171" s="199"/>
      <c r="BG171" s="199"/>
      <c r="BH171" s="199"/>
      <c r="BI171" s="199"/>
      <c r="BJ171" s="199"/>
      <c r="BK171" s="199"/>
      <c r="BL171" s="199"/>
      <c r="BM171" s="199"/>
      <c r="BN171" s="199"/>
      <c r="BO171" s="199"/>
      <c r="BP171" s="199"/>
      <c r="BQ171" s="199"/>
      <c r="BR171" s="199"/>
      <c r="BS171" s="199"/>
      <c r="BT171" s="199"/>
      <c r="BU171" s="199"/>
      <c r="BV171" s="199"/>
      <c r="BW171" s="199"/>
      <c r="BX171" s="199"/>
      <c r="BY171" s="199"/>
      <c r="BZ171" s="199"/>
      <c r="CA171" s="199"/>
      <c r="CB171" s="199"/>
      <c r="CC171" s="199"/>
      <c r="CD171" s="199"/>
      <c r="CE171" s="199"/>
      <c r="CF171" s="199"/>
      <c r="CG171" s="199"/>
      <c r="CH171" s="199"/>
      <c r="CI171" s="199"/>
      <c r="CJ171" s="199"/>
      <c r="CK171" s="199"/>
      <c r="CL171" s="199"/>
      <c r="CM171" s="199"/>
      <c r="CN171" s="199"/>
      <c r="CO171" s="199"/>
      <c r="CP171" s="199"/>
      <c r="CQ171" s="199"/>
      <c r="CR171" s="199"/>
      <c r="CS171" s="199"/>
      <c r="CT171" s="199"/>
      <c r="CU171" s="199"/>
      <c r="CV171" s="199"/>
      <c r="CW171" s="199"/>
      <c r="CX171" s="199"/>
      <c r="CY171" s="199"/>
      <c r="CZ171" s="199"/>
      <c r="DA171" s="199"/>
      <c r="DB171" s="199"/>
      <c r="DC171" s="199"/>
      <c r="DD171" s="199"/>
      <c r="DE171" s="199"/>
      <c r="DF171" s="199"/>
      <c r="DG171" s="199"/>
      <c r="DH171" s="199"/>
      <c r="DI171" s="199"/>
      <c r="DJ171" s="199"/>
      <c r="DK171" s="199"/>
      <c r="DL171" s="199"/>
      <c r="DM171" s="199"/>
      <c r="DN171" s="199"/>
    </row>
    <row r="172" spans="1:118" x14ac:dyDescent="0.2">
      <c r="A172" s="33" t="s">
        <v>140</v>
      </c>
      <c r="B172" s="33" t="s">
        <v>141</v>
      </c>
      <c r="C172" s="33">
        <v>9</v>
      </c>
      <c r="D172" s="33" t="s">
        <v>28</v>
      </c>
      <c r="E172" s="200">
        <v>0</v>
      </c>
      <c r="F172" s="199">
        <v>0</v>
      </c>
      <c r="G172" s="200">
        <v>0</v>
      </c>
      <c r="H172" s="199">
        <v>0</v>
      </c>
      <c r="I172" s="200">
        <v>0</v>
      </c>
      <c r="J172" s="199">
        <v>0</v>
      </c>
      <c r="K172" s="199">
        <v>0</v>
      </c>
      <c r="L172" s="199">
        <v>0</v>
      </c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199"/>
      <c r="AS172" s="199"/>
      <c r="AT172" s="199"/>
      <c r="AU172" s="199"/>
      <c r="AV172" s="199"/>
      <c r="AW172" s="199"/>
      <c r="AX172" s="199"/>
      <c r="AY172" s="199"/>
      <c r="AZ172" s="199"/>
      <c r="BA172" s="199"/>
      <c r="BB172" s="199"/>
      <c r="BC172" s="199"/>
      <c r="BD172" s="199"/>
      <c r="BE172" s="199"/>
      <c r="BF172" s="199"/>
      <c r="BG172" s="199"/>
      <c r="BH172" s="199"/>
      <c r="BI172" s="199"/>
      <c r="BJ172" s="199"/>
      <c r="BK172" s="199"/>
      <c r="BL172" s="199"/>
      <c r="BM172" s="199"/>
      <c r="BN172" s="199"/>
      <c r="BO172" s="199"/>
      <c r="BP172" s="199"/>
      <c r="BQ172" s="199"/>
      <c r="BR172" s="199"/>
      <c r="BS172" s="199"/>
      <c r="BT172" s="199"/>
      <c r="BU172" s="199"/>
      <c r="BV172" s="199"/>
      <c r="BW172" s="199"/>
      <c r="BX172" s="199"/>
      <c r="BY172" s="199"/>
      <c r="BZ172" s="199"/>
      <c r="CA172" s="199"/>
      <c r="CB172" s="199"/>
      <c r="CC172" s="199"/>
      <c r="CD172" s="199"/>
      <c r="CE172" s="199"/>
      <c r="CF172" s="199"/>
      <c r="CG172" s="199"/>
      <c r="CH172" s="199"/>
      <c r="CI172" s="199"/>
      <c r="CJ172" s="199"/>
      <c r="CK172" s="199"/>
      <c r="CL172" s="199"/>
      <c r="CM172" s="199"/>
      <c r="CN172" s="199"/>
      <c r="CO172" s="199"/>
      <c r="CP172" s="199"/>
      <c r="CQ172" s="199"/>
      <c r="CR172" s="199"/>
      <c r="CS172" s="199"/>
      <c r="CT172" s="199"/>
      <c r="CU172" s="199"/>
      <c r="CV172" s="199"/>
      <c r="CW172" s="199"/>
      <c r="CX172" s="199"/>
      <c r="CY172" s="199"/>
      <c r="CZ172" s="199"/>
      <c r="DA172" s="199"/>
      <c r="DB172" s="199"/>
      <c r="DC172" s="199"/>
      <c r="DD172" s="199"/>
      <c r="DE172" s="199"/>
      <c r="DF172" s="199"/>
      <c r="DG172" s="199"/>
      <c r="DH172" s="199"/>
      <c r="DI172" s="199"/>
      <c r="DJ172" s="199"/>
      <c r="DK172" s="199"/>
      <c r="DL172" s="199"/>
      <c r="DM172" s="199"/>
      <c r="DN172" s="199"/>
    </row>
    <row r="173" spans="1:118" x14ac:dyDescent="0.2">
      <c r="A173" s="33" t="s">
        <v>140</v>
      </c>
      <c r="B173" s="33" t="s">
        <v>141</v>
      </c>
      <c r="C173" s="33">
        <v>10</v>
      </c>
      <c r="D173" s="33" t="s">
        <v>32</v>
      </c>
      <c r="E173" s="200">
        <v>807961</v>
      </c>
      <c r="F173" s="199">
        <v>2111202.0929999999</v>
      </c>
      <c r="G173" s="200">
        <v>-22668</v>
      </c>
      <c r="H173" s="199">
        <v>-59231.483999999997</v>
      </c>
      <c r="I173" s="200">
        <v>-279890</v>
      </c>
      <c r="J173" s="199">
        <v>-731352.57</v>
      </c>
      <c r="K173" s="199">
        <v>1305</v>
      </c>
      <c r="L173" s="199">
        <v>3409.9650000000001</v>
      </c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  <c r="AS173" s="199"/>
      <c r="AT173" s="199"/>
      <c r="AU173" s="199"/>
      <c r="AV173" s="199"/>
      <c r="AW173" s="199"/>
      <c r="AX173" s="199"/>
      <c r="AY173" s="199"/>
      <c r="AZ173" s="199"/>
      <c r="BA173" s="199"/>
      <c r="BB173" s="199"/>
      <c r="BC173" s="199"/>
      <c r="BD173" s="199"/>
      <c r="BE173" s="199"/>
      <c r="BF173" s="199"/>
      <c r="BG173" s="199"/>
      <c r="BH173" s="199"/>
      <c r="BI173" s="199"/>
      <c r="BJ173" s="199"/>
      <c r="BK173" s="199"/>
      <c r="BL173" s="199"/>
      <c r="BM173" s="199"/>
      <c r="BN173" s="199"/>
      <c r="BO173" s="199"/>
      <c r="BP173" s="199"/>
      <c r="BQ173" s="199"/>
      <c r="BR173" s="199"/>
      <c r="BS173" s="199"/>
      <c r="BT173" s="199"/>
      <c r="BU173" s="199"/>
      <c r="BV173" s="199"/>
      <c r="BW173" s="199"/>
      <c r="BX173" s="199"/>
      <c r="BY173" s="199"/>
      <c r="BZ173" s="199"/>
      <c r="CA173" s="199"/>
      <c r="CB173" s="199"/>
      <c r="CC173" s="199"/>
      <c r="CD173" s="199"/>
      <c r="CE173" s="199"/>
      <c r="CF173" s="199"/>
      <c r="CG173" s="199"/>
      <c r="CH173" s="199"/>
      <c r="CI173" s="199"/>
      <c r="CJ173" s="199"/>
      <c r="CK173" s="199"/>
      <c r="CL173" s="199"/>
      <c r="CM173" s="199"/>
      <c r="CN173" s="199"/>
      <c r="CO173" s="199"/>
      <c r="CP173" s="199"/>
      <c r="CQ173" s="199"/>
      <c r="CR173" s="199"/>
      <c r="CS173" s="199"/>
      <c r="CT173" s="199"/>
      <c r="CU173" s="199"/>
      <c r="CV173" s="199"/>
      <c r="CW173" s="199"/>
      <c r="CX173" s="199"/>
      <c r="CY173" s="199"/>
      <c r="CZ173" s="199"/>
      <c r="DA173" s="199"/>
      <c r="DB173" s="199"/>
      <c r="DC173" s="199"/>
      <c r="DD173" s="199"/>
      <c r="DE173" s="199"/>
      <c r="DF173" s="199"/>
      <c r="DG173" s="199"/>
      <c r="DH173" s="199"/>
      <c r="DI173" s="199"/>
      <c r="DJ173" s="199"/>
      <c r="DK173" s="199"/>
      <c r="DL173" s="199"/>
      <c r="DM173" s="199"/>
      <c r="DN173" s="199"/>
    </row>
    <row r="174" spans="1:118" x14ac:dyDescent="0.2">
      <c r="A174" s="33" t="s">
        <v>140</v>
      </c>
      <c r="B174" s="33" t="s">
        <v>141</v>
      </c>
      <c r="C174" s="33">
        <v>11</v>
      </c>
      <c r="D174" s="33" t="s">
        <v>35</v>
      </c>
      <c r="E174" s="200">
        <v>620978</v>
      </c>
      <c r="F174" s="199">
        <v>1689839.42</v>
      </c>
      <c r="G174" s="200">
        <v>80366</v>
      </c>
      <c r="H174" s="199">
        <v>224469.19</v>
      </c>
      <c r="I174" s="200">
        <v>-80366</v>
      </c>
      <c r="J174" s="199">
        <v>-224469.19</v>
      </c>
      <c r="K174" s="199">
        <v>0</v>
      </c>
      <c r="L174" s="199">
        <v>0</v>
      </c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99"/>
      <c r="AN174" s="199"/>
      <c r="AO174" s="199"/>
      <c r="AP174" s="199"/>
      <c r="AQ174" s="199"/>
      <c r="AR174" s="199"/>
      <c r="AS174" s="199"/>
      <c r="AT174" s="199"/>
      <c r="AU174" s="199"/>
      <c r="AV174" s="199"/>
      <c r="AW174" s="199"/>
      <c r="AX174" s="199"/>
      <c r="AY174" s="199"/>
      <c r="AZ174" s="199"/>
      <c r="BA174" s="199"/>
      <c r="BB174" s="199"/>
      <c r="BC174" s="199"/>
      <c r="BD174" s="199"/>
      <c r="BE174" s="199"/>
      <c r="BF174" s="199"/>
      <c r="BG174" s="199"/>
      <c r="BH174" s="199"/>
      <c r="BI174" s="199"/>
      <c r="BJ174" s="199"/>
      <c r="BK174" s="199"/>
      <c r="BL174" s="199"/>
      <c r="BM174" s="199"/>
      <c r="BN174" s="199"/>
      <c r="BO174" s="199"/>
      <c r="BP174" s="199"/>
      <c r="BQ174" s="199"/>
      <c r="BR174" s="199"/>
      <c r="BS174" s="199"/>
      <c r="BT174" s="199"/>
      <c r="BU174" s="199"/>
      <c r="BV174" s="199"/>
      <c r="BW174" s="199"/>
      <c r="BX174" s="199"/>
      <c r="BY174" s="199"/>
      <c r="BZ174" s="199"/>
      <c r="CA174" s="199"/>
      <c r="CB174" s="199"/>
      <c r="CC174" s="199"/>
      <c r="CD174" s="199"/>
      <c r="CE174" s="199"/>
      <c r="CF174" s="199"/>
      <c r="CG174" s="199"/>
      <c r="CH174" s="199"/>
      <c r="CI174" s="199"/>
      <c r="CJ174" s="199"/>
      <c r="CK174" s="199"/>
      <c r="CL174" s="199"/>
      <c r="CM174" s="199"/>
      <c r="CN174" s="199"/>
      <c r="CO174" s="199"/>
      <c r="CP174" s="199"/>
      <c r="CQ174" s="199"/>
      <c r="CR174" s="199"/>
      <c r="CS174" s="199"/>
      <c r="CT174" s="199"/>
      <c r="CU174" s="199"/>
      <c r="CV174" s="199"/>
      <c r="CW174" s="199"/>
      <c r="CX174" s="199"/>
      <c r="CY174" s="199"/>
      <c r="CZ174" s="199"/>
      <c r="DA174" s="199"/>
      <c r="DB174" s="199"/>
      <c r="DC174" s="199"/>
      <c r="DD174" s="199"/>
      <c r="DE174" s="199"/>
      <c r="DF174" s="199"/>
      <c r="DG174" s="199"/>
      <c r="DH174" s="199"/>
      <c r="DI174" s="199"/>
      <c r="DJ174" s="199"/>
      <c r="DK174" s="199"/>
      <c r="DL174" s="199"/>
      <c r="DM174" s="199"/>
      <c r="DN174" s="199"/>
    </row>
    <row r="175" spans="1:118" x14ac:dyDescent="0.2">
      <c r="A175" s="33" t="s">
        <v>140</v>
      </c>
      <c r="B175" s="33" t="s">
        <v>141</v>
      </c>
      <c r="C175" s="33">
        <v>12</v>
      </c>
      <c r="D175" s="33" t="s">
        <v>36</v>
      </c>
      <c r="E175" s="200">
        <v>0</v>
      </c>
      <c r="F175" s="199">
        <v>0</v>
      </c>
      <c r="G175" s="200">
        <v>0</v>
      </c>
      <c r="H175" s="199">
        <v>0</v>
      </c>
      <c r="I175" s="200">
        <v>0</v>
      </c>
      <c r="J175" s="199">
        <v>0</v>
      </c>
      <c r="K175" s="199">
        <v>0</v>
      </c>
      <c r="L175" s="199">
        <v>0</v>
      </c>
      <c r="M175" s="199"/>
      <c r="N175" s="199"/>
      <c r="O175" s="199"/>
      <c r="P175" s="199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99"/>
      <c r="AN175" s="199"/>
      <c r="AO175" s="199"/>
      <c r="AP175" s="199"/>
      <c r="AQ175" s="199"/>
      <c r="AR175" s="199"/>
      <c r="AS175" s="199"/>
      <c r="AT175" s="199"/>
      <c r="AU175" s="199"/>
      <c r="AV175" s="199"/>
      <c r="AW175" s="199"/>
      <c r="AX175" s="199"/>
      <c r="AY175" s="199"/>
      <c r="AZ175" s="199"/>
      <c r="BA175" s="199"/>
      <c r="BB175" s="199"/>
      <c r="BC175" s="199"/>
      <c r="BD175" s="199"/>
      <c r="BE175" s="199"/>
      <c r="BF175" s="199"/>
      <c r="BG175" s="199"/>
      <c r="BH175" s="199"/>
      <c r="BI175" s="199"/>
      <c r="BJ175" s="199"/>
      <c r="BK175" s="199"/>
      <c r="BL175" s="199"/>
      <c r="BM175" s="199"/>
      <c r="BN175" s="199"/>
      <c r="BO175" s="199"/>
      <c r="BP175" s="199"/>
      <c r="BQ175" s="199"/>
      <c r="BR175" s="199"/>
      <c r="BS175" s="199"/>
      <c r="BT175" s="199"/>
      <c r="BU175" s="199"/>
      <c r="BV175" s="199"/>
      <c r="BW175" s="199"/>
      <c r="BX175" s="199"/>
      <c r="BY175" s="199"/>
      <c r="BZ175" s="199"/>
      <c r="CA175" s="199"/>
      <c r="CB175" s="199"/>
      <c r="CC175" s="199"/>
      <c r="CD175" s="199"/>
      <c r="CE175" s="199"/>
      <c r="CF175" s="199"/>
      <c r="CG175" s="199"/>
      <c r="CH175" s="199"/>
      <c r="CI175" s="199"/>
      <c r="CJ175" s="199"/>
      <c r="CK175" s="199"/>
      <c r="CL175" s="199"/>
      <c r="CM175" s="199"/>
      <c r="CN175" s="199"/>
      <c r="CO175" s="199"/>
      <c r="CP175" s="199"/>
      <c r="CQ175" s="199"/>
      <c r="CR175" s="199"/>
      <c r="CS175" s="199"/>
      <c r="CT175" s="199"/>
      <c r="CU175" s="199"/>
      <c r="CV175" s="199"/>
      <c r="CW175" s="199"/>
      <c r="CX175" s="199"/>
      <c r="CY175" s="199"/>
      <c r="CZ175" s="199"/>
      <c r="DA175" s="199"/>
      <c r="DB175" s="199"/>
      <c r="DC175" s="199"/>
      <c r="DD175" s="199"/>
      <c r="DE175" s="199"/>
      <c r="DF175" s="199"/>
      <c r="DG175" s="199"/>
      <c r="DH175" s="199"/>
      <c r="DI175" s="199"/>
      <c r="DJ175" s="199"/>
      <c r="DK175" s="199"/>
      <c r="DL175" s="199"/>
      <c r="DM175" s="199"/>
      <c r="DN175" s="199"/>
    </row>
    <row r="176" spans="1:118" x14ac:dyDescent="0.2">
      <c r="A176" s="33" t="s">
        <v>140</v>
      </c>
      <c r="B176" s="33" t="s">
        <v>141</v>
      </c>
      <c r="C176" s="33">
        <v>13</v>
      </c>
      <c r="D176" s="33" t="s">
        <v>39</v>
      </c>
      <c r="E176" s="200">
        <v>-706880</v>
      </c>
      <c r="F176" s="199">
        <v>-1847077.44</v>
      </c>
      <c r="G176" s="200">
        <v>561564</v>
      </c>
      <c r="H176" s="199">
        <v>1467366.7320000001</v>
      </c>
      <c r="I176" s="200">
        <v>161992</v>
      </c>
      <c r="J176" s="199">
        <v>423285.09600000002</v>
      </c>
      <c r="K176" s="199">
        <v>253</v>
      </c>
      <c r="L176" s="199">
        <v>661.08900000000006</v>
      </c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99"/>
      <c r="AA176" s="199"/>
      <c r="AB176" s="199"/>
      <c r="AC176" s="199"/>
      <c r="AD176" s="199"/>
      <c r="AE176" s="199"/>
      <c r="AF176" s="199"/>
      <c r="AG176" s="199"/>
      <c r="AH176" s="199"/>
      <c r="AI176" s="199"/>
      <c r="AJ176" s="199"/>
      <c r="AK176" s="199"/>
      <c r="AL176" s="199"/>
      <c r="AM176" s="199"/>
      <c r="AN176" s="199"/>
      <c r="AO176" s="199"/>
      <c r="AP176" s="199"/>
      <c r="AQ176" s="199"/>
      <c r="AR176" s="199"/>
      <c r="AS176" s="199"/>
      <c r="AT176" s="199"/>
      <c r="AU176" s="199"/>
      <c r="AV176" s="199"/>
      <c r="AW176" s="199"/>
      <c r="AX176" s="199"/>
      <c r="AY176" s="199"/>
      <c r="AZ176" s="199"/>
      <c r="BA176" s="199"/>
      <c r="BB176" s="199"/>
      <c r="BC176" s="199"/>
      <c r="BD176" s="199"/>
      <c r="BE176" s="199"/>
      <c r="BF176" s="199"/>
      <c r="BG176" s="199"/>
      <c r="BH176" s="199"/>
      <c r="BI176" s="199"/>
      <c r="BJ176" s="199"/>
      <c r="BK176" s="199"/>
      <c r="BL176" s="199"/>
      <c r="BM176" s="199"/>
      <c r="BN176" s="199"/>
      <c r="BO176" s="199"/>
      <c r="BP176" s="199"/>
      <c r="BQ176" s="199"/>
      <c r="BR176" s="199"/>
      <c r="BS176" s="199"/>
      <c r="BT176" s="199"/>
      <c r="BU176" s="199"/>
      <c r="BV176" s="199"/>
      <c r="BW176" s="199"/>
      <c r="BX176" s="199"/>
      <c r="BY176" s="199"/>
      <c r="BZ176" s="199"/>
      <c r="CA176" s="199"/>
      <c r="CB176" s="199"/>
      <c r="CC176" s="199"/>
      <c r="CD176" s="199"/>
      <c r="CE176" s="199"/>
      <c r="CF176" s="199"/>
      <c r="CG176" s="199"/>
      <c r="CH176" s="199"/>
      <c r="CI176" s="199"/>
      <c r="CJ176" s="199"/>
      <c r="CK176" s="199"/>
      <c r="CL176" s="199"/>
      <c r="CM176" s="199"/>
      <c r="CN176" s="199"/>
      <c r="CO176" s="199"/>
      <c r="CP176" s="199"/>
      <c r="CQ176" s="199"/>
      <c r="CR176" s="199"/>
      <c r="CS176" s="199"/>
      <c r="CT176" s="199"/>
      <c r="CU176" s="199"/>
      <c r="CV176" s="199"/>
      <c r="CW176" s="199"/>
      <c r="CX176" s="199"/>
      <c r="CY176" s="199"/>
      <c r="CZ176" s="199"/>
      <c r="DA176" s="199"/>
      <c r="DB176" s="199"/>
      <c r="DC176" s="199"/>
      <c r="DD176" s="199"/>
      <c r="DE176" s="199"/>
      <c r="DF176" s="199"/>
      <c r="DG176" s="199"/>
      <c r="DH176" s="199"/>
      <c r="DI176" s="199"/>
      <c r="DJ176" s="199"/>
      <c r="DK176" s="199"/>
      <c r="DL176" s="199"/>
      <c r="DM176" s="199"/>
      <c r="DN176" s="199"/>
    </row>
    <row r="177" spans="1:118" x14ac:dyDescent="0.2">
      <c r="A177" s="33" t="s">
        <v>140</v>
      </c>
      <c r="B177" s="33" t="s">
        <v>141</v>
      </c>
      <c r="C177" s="33">
        <v>14</v>
      </c>
      <c r="D177" s="33" t="s">
        <v>40</v>
      </c>
      <c r="E177" s="200">
        <v>0</v>
      </c>
      <c r="F177" s="199">
        <v>0</v>
      </c>
      <c r="G177" s="200">
        <v>-22553</v>
      </c>
      <c r="H177" s="199">
        <v>-195.82</v>
      </c>
      <c r="I177" s="200">
        <v>-10056</v>
      </c>
      <c r="J177" s="199">
        <v>-27476.29</v>
      </c>
      <c r="K177" s="199">
        <v>-7996</v>
      </c>
      <c r="L177" s="199">
        <v>-20774.96</v>
      </c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9"/>
      <c r="AA177" s="199"/>
      <c r="AB177" s="199"/>
      <c r="AC177" s="199"/>
      <c r="AD177" s="199"/>
      <c r="AE177" s="199"/>
      <c r="AF177" s="199"/>
      <c r="AG177" s="199"/>
      <c r="AH177" s="199"/>
      <c r="AI177" s="199"/>
      <c r="AJ177" s="199"/>
      <c r="AK177" s="199"/>
      <c r="AL177" s="199"/>
      <c r="AM177" s="199"/>
      <c r="AN177" s="199"/>
      <c r="AO177" s="199"/>
      <c r="AP177" s="199"/>
      <c r="AQ177" s="199"/>
      <c r="AR177" s="199"/>
      <c r="AS177" s="199"/>
      <c r="AT177" s="199"/>
      <c r="AU177" s="199"/>
      <c r="AV177" s="199"/>
      <c r="AW177" s="199"/>
      <c r="AX177" s="199"/>
      <c r="AY177" s="199"/>
      <c r="AZ177" s="199"/>
      <c r="BA177" s="199"/>
      <c r="BB177" s="199"/>
      <c r="BC177" s="199"/>
      <c r="BD177" s="199"/>
      <c r="BE177" s="199"/>
      <c r="BF177" s="199"/>
      <c r="BG177" s="199"/>
      <c r="BH177" s="199"/>
      <c r="BI177" s="199"/>
      <c r="BJ177" s="199"/>
      <c r="BK177" s="199"/>
      <c r="BL177" s="199"/>
      <c r="BM177" s="199"/>
      <c r="BN177" s="199"/>
      <c r="BO177" s="199"/>
      <c r="BP177" s="199"/>
      <c r="BQ177" s="199"/>
      <c r="BR177" s="199"/>
      <c r="BS177" s="199"/>
      <c r="BT177" s="199"/>
      <c r="BU177" s="199"/>
      <c r="BV177" s="199"/>
      <c r="BW177" s="199"/>
      <c r="BX177" s="199"/>
      <c r="BY177" s="199"/>
      <c r="BZ177" s="199"/>
      <c r="CA177" s="199"/>
      <c r="CB177" s="199"/>
      <c r="CC177" s="199"/>
      <c r="CD177" s="199"/>
      <c r="CE177" s="199"/>
      <c r="CF177" s="199"/>
      <c r="CG177" s="199"/>
      <c r="CH177" s="199"/>
      <c r="CI177" s="199"/>
      <c r="CJ177" s="199"/>
      <c r="CK177" s="199"/>
      <c r="CL177" s="199"/>
      <c r="CM177" s="199"/>
      <c r="CN177" s="199"/>
      <c r="CO177" s="199"/>
      <c r="CP177" s="199"/>
      <c r="CQ177" s="199"/>
      <c r="CR177" s="199"/>
      <c r="CS177" s="199"/>
      <c r="CT177" s="199"/>
      <c r="CU177" s="199"/>
      <c r="CV177" s="199"/>
      <c r="CW177" s="199"/>
      <c r="CX177" s="199"/>
      <c r="CY177" s="199"/>
      <c r="CZ177" s="199"/>
      <c r="DA177" s="199"/>
      <c r="DB177" s="199"/>
      <c r="DC177" s="199"/>
      <c r="DD177" s="199"/>
      <c r="DE177" s="199"/>
      <c r="DF177" s="199"/>
      <c r="DG177" s="199"/>
      <c r="DH177" s="199"/>
      <c r="DI177" s="199"/>
      <c r="DJ177" s="199"/>
      <c r="DK177" s="199"/>
      <c r="DL177" s="199"/>
      <c r="DM177" s="199"/>
      <c r="DN177" s="199"/>
    </row>
    <row r="178" spans="1:118" x14ac:dyDescent="0.2">
      <c r="A178" s="33" t="s">
        <v>140</v>
      </c>
      <c r="B178" s="33" t="s">
        <v>141</v>
      </c>
      <c r="C178" s="33">
        <v>15</v>
      </c>
      <c r="D178" s="33" t="s">
        <v>41</v>
      </c>
      <c r="E178" s="200">
        <v>0</v>
      </c>
      <c r="F178" s="199">
        <v>0</v>
      </c>
      <c r="G178" s="200">
        <v>690</v>
      </c>
      <c r="H178" s="199">
        <v>0</v>
      </c>
      <c r="I178" s="200">
        <v>724</v>
      </c>
      <c r="J178" s="199">
        <v>1934.38</v>
      </c>
      <c r="K178" s="199">
        <v>14389</v>
      </c>
      <c r="L178" s="199">
        <v>37323.629999999997</v>
      </c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99"/>
      <c r="AA178" s="199"/>
      <c r="AB178" s="199"/>
      <c r="AC178" s="199"/>
      <c r="AD178" s="199"/>
      <c r="AE178" s="199"/>
      <c r="AF178" s="199"/>
      <c r="AG178" s="199"/>
      <c r="AH178" s="199"/>
      <c r="AI178" s="199"/>
      <c r="AJ178" s="199"/>
      <c r="AK178" s="199"/>
      <c r="AL178" s="199"/>
      <c r="AM178" s="199"/>
      <c r="AN178" s="199"/>
      <c r="AO178" s="199"/>
      <c r="AP178" s="199"/>
      <c r="AQ178" s="199"/>
      <c r="AR178" s="199"/>
      <c r="AS178" s="199"/>
      <c r="AT178" s="199"/>
      <c r="AU178" s="199"/>
      <c r="AV178" s="199"/>
      <c r="AW178" s="199"/>
      <c r="AX178" s="199"/>
      <c r="AY178" s="199"/>
      <c r="AZ178" s="199"/>
      <c r="BA178" s="199"/>
      <c r="BB178" s="199"/>
      <c r="BC178" s="199"/>
      <c r="BD178" s="199"/>
      <c r="BE178" s="199"/>
      <c r="BF178" s="199"/>
      <c r="BG178" s="199"/>
      <c r="BH178" s="199"/>
      <c r="BI178" s="199"/>
      <c r="BJ178" s="199"/>
      <c r="BK178" s="199"/>
      <c r="BL178" s="199"/>
      <c r="BM178" s="199"/>
      <c r="BN178" s="199"/>
      <c r="BO178" s="199"/>
      <c r="BP178" s="199"/>
      <c r="BQ178" s="199"/>
      <c r="BR178" s="199"/>
      <c r="BS178" s="199"/>
      <c r="BT178" s="199"/>
      <c r="BU178" s="199"/>
      <c r="BV178" s="199"/>
      <c r="BW178" s="199"/>
      <c r="BX178" s="199"/>
      <c r="BY178" s="199"/>
      <c r="BZ178" s="199"/>
      <c r="CA178" s="199"/>
      <c r="CB178" s="199"/>
      <c r="CC178" s="199"/>
      <c r="CD178" s="199"/>
      <c r="CE178" s="199"/>
      <c r="CF178" s="199"/>
      <c r="CG178" s="199"/>
      <c r="CH178" s="199"/>
      <c r="CI178" s="199"/>
      <c r="CJ178" s="199"/>
      <c r="CK178" s="199"/>
      <c r="CL178" s="199"/>
      <c r="CM178" s="199"/>
      <c r="CN178" s="199"/>
      <c r="CO178" s="199"/>
      <c r="CP178" s="199"/>
      <c r="CQ178" s="199"/>
      <c r="CR178" s="199"/>
      <c r="CS178" s="199"/>
      <c r="CT178" s="199"/>
      <c r="CU178" s="199"/>
      <c r="CV178" s="199"/>
      <c r="CW178" s="199"/>
      <c r="CX178" s="199"/>
      <c r="CY178" s="199"/>
      <c r="CZ178" s="199"/>
      <c r="DA178" s="199"/>
      <c r="DB178" s="199"/>
      <c r="DC178" s="199"/>
      <c r="DD178" s="199"/>
      <c r="DE178" s="199"/>
      <c r="DF178" s="199"/>
      <c r="DG178" s="199"/>
      <c r="DH178" s="199"/>
      <c r="DI178" s="199"/>
      <c r="DJ178" s="199"/>
      <c r="DK178" s="199"/>
      <c r="DL178" s="199"/>
      <c r="DM178" s="199"/>
      <c r="DN178" s="199"/>
    </row>
    <row r="179" spans="1:118" x14ac:dyDescent="0.2">
      <c r="A179" s="33" t="s">
        <v>140</v>
      </c>
      <c r="B179" s="33" t="s">
        <v>141</v>
      </c>
      <c r="C179" s="33">
        <v>16</v>
      </c>
      <c r="D179" s="33" t="s">
        <v>42</v>
      </c>
      <c r="E179" s="200">
        <v>0</v>
      </c>
      <c r="F179" s="199">
        <v>0</v>
      </c>
      <c r="G179" s="200">
        <v>0</v>
      </c>
      <c r="H179" s="199">
        <v>0</v>
      </c>
      <c r="I179" s="200">
        <v>0</v>
      </c>
      <c r="J179" s="199">
        <v>0</v>
      </c>
      <c r="K179" s="199">
        <v>0</v>
      </c>
      <c r="L179" s="199">
        <v>0</v>
      </c>
      <c r="M179" s="199"/>
      <c r="N179" s="199"/>
      <c r="O179" s="199"/>
      <c r="P179" s="199"/>
      <c r="Q179" s="199"/>
      <c r="R179" s="199"/>
      <c r="S179" s="199"/>
      <c r="T179" s="199"/>
      <c r="U179" s="199"/>
      <c r="V179" s="199"/>
      <c r="W179" s="199"/>
      <c r="X179" s="199"/>
      <c r="Y179" s="199"/>
      <c r="Z179" s="199"/>
      <c r="AA179" s="199"/>
      <c r="AB179" s="199"/>
      <c r="AC179" s="199"/>
      <c r="AD179" s="199"/>
      <c r="AE179" s="199"/>
      <c r="AF179" s="199"/>
      <c r="AG179" s="199"/>
      <c r="AH179" s="199"/>
      <c r="AI179" s="199"/>
      <c r="AJ179" s="199"/>
      <c r="AK179" s="199"/>
      <c r="AL179" s="199"/>
      <c r="AM179" s="199"/>
      <c r="AN179" s="199"/>
      <c r="AO179" s="199"/>
      <c r="AP179" s="199"/>
      <c r="AQ179" s="199"/>
      <c r="AR179" s="199"/>
      <c r="AS179" s="199"/>
      <c r="AT179" s="199"/>
      <c r="AU179" s="199"/>
      <c r="AV179" s="199"/>
      <c r="AW179" s="199"/>
      <c r="AX179" s="199"/>
      <c r="AY179" s="199"/>
      <c r="AZ179" s="199"/>
      <c r="BA179" s="199"/>
      <c r="BB179" s="199"/>
      <c r="BC179" s="199"/>
      <c r="BD179" s="199"/>
      <c r="BE179" s="199"/>
      <c r="BF179" s="199"/>
      <c r="BG179" s="199"/>
      <c r="BH179" s="199"/>
      <c r="BI179" s="199"/>
      <c r="BJ179" s="199"/>
      <c r="BK179" s="199"/>
      <c r="BL179" s="199"/>
      <c r="BM179" s="199"/>
      <c r="BN179" s="199"/>
      <c r="BO179" s="199"/>
      <c r="BP179" s="199"/>
      <c r="BQ179" s="199"/>
      <c r="BR179" s="199"/>
      <c r="BS179" s="199"/>
      <c r="BT179" s="199"/>
      <c r="BU179" s="199"/>
      <c r="BV179" s="199"/>
      <c r="BW179" s="199"/>
      <c r="BX179" s="199"/>
      <c r="BY179" s="199"/>
      <c r="BZ179" s="199"/>
      <c r="CA179" s="199"/>
      <c r="CB179" s="199"/>
      <c r="CC179" s="199"/>
      <c r="CD179" s="199"/>
      <c r="CE179" s="199"/>
      <c r="CF179" s="199"/>
      <c r="CG179" s="199"/>
      <c r="CH179" s="199"/>
      <c r="CI179" s="199"/>
      <c r="CJ179" s="199"/>
      <c r="CK179" s="199"/>
      <c r="CL179" s="199"/>
      <c r="CM179" s="199"/>
      <c r="CN179" s="199"/>
      <c r="CO179" s="199"/>
      <c r="CP179" s="199"/>
      <c r="CQ179" s="199"/>
      <c r="CR179" s="199"/>
      <c r="CS179" s="199"/>
      <c r="CT179" s="199"/>
      <c r="CU179" s="199"/>
      <c r="CV179" s="199"/>
      <c r="CW179" s="199"/>
      <c r="CX179" s="199"/>
      <c r="CY179" s="199"/>
      <c r="CZ179" s="199"/>
      <c r="DA179" s="199"/>
      <c r="DB179" s="199"/>
      <c r="DC179" s="199"/>
      <c r="DD179" s="199"/>
      <c r="DE179" s="199"/>
      <c r="DF179" s="199"/>
      <c r="DG179" s="199"/>
      <c r="DH179" s="199"/>
      <c r="DI179" s="199"/>
      <c r="DJ179" s="199"/>
      <c r="DK179" s="199"/>
      <c r="DL179" s="199"/>
      <c r="DM179" s="199"/>
      <c r="DN179" s="199"/>
    </row>
    <row r="180" spans="1:118" x14ac:dyDescent="0.2">
      <c r="A180" s="33" t="s">
        <v>140</v>
      </c>
      <c r="B180" s="33" t="s">
        <v>141</v>
      </c>
      <c r="C180" s="33">
        <v>17</v>
      </c>
      <c r="D180" s="33" t="s">
        <v>126</v>
      </c>
      <c r="E180" s="200">
        <v>552019</v>
      </c>
      <c r="F180" s="199">
        <v>1442425.65</v>
      </c>
      <c r="G180" s="200">
        <v>60439</v>
      </c>
      <c r="H180" s="199">
        <v>157927.10999999999</v>
      </c>
      <c r="I180" s="200">
        <v>0</v>
      </c>
      <c r="J180" s="199">
        <v>0</v>
      </c>
      <c r="K180" s="199">
        <v>0</v>
      </c>
      <c r="L180" s="199">
        <v>0</v>
      </c>
      <c r="M180" s="199"/>
      <c r="N180" s="199"/>
      <c r="O180" s="199"/>
      <c r="P180" s="199"/>
      <c r="Q180" s="199"/>
      <c r="R180" s="199"/>
      <c r="S180" s="199"/>
      <c r="T180" s="199"/>
      <c r="U180" s="199"/>
      <c r="V180" s="199"/>
      <c r="W180" s="199"/>
      <c r="X180" s="199"/>
      <c r="Y180" s="199"/>
      <c r="Z180" s="199"/>
      <c r="AA180" s="199"/>
      <c r="AB180" s="199"/>
      <c r="AC180" s="199"/>
      <c r="AD180" s="199"/>
      <c r="AE180" s="199"/>
      <c r="AF180" s="199"/>
      <c r="AG180" s="199"/>
      <c r="AH180" s="199"/>
      <c r="AI180" s="199"/>
      <c r="AJ180" s="199"/>
      <c r="AK180" s="199"/>
      <c r="AL180" s="199"/>
      <c r="AM180" s="199"/>
      <c r="AN180" s="199"/>
      <c r="AO180" s="199"/>
      <c r="AP180" s="199"/>
      <c r="AQ180" s="199"/>
      <c r="AR180" s="199"/>
      <c r="AS180" s="199"/>
      <c r="AT180" s="199"/>
      <c r="AU180" s="199"/>
      <c r="AV180" s="199"/>
      <c r="AW180" s="199"/>
      <c r="AX180" s="199"/>
      <c r="AY180" s="199"/>
      <c r="AZ180" s="199"/>
      <c r="BA180" s="199"/>
      <c r="BB180" s="199"/>
      <c r="BC180" s="199"/>
      <c r="BD180" s="199"/>
      <c r="BE180" s="199"/>
      <c r="BF180" s="199"/>
      <c r="BG180" s="199"/>
      <c r="BH180" s="199"/>
      <c r="BI180" s="199"/>
      <c r="BJ180" s="199"/>
      <c r="BK180" s="199"/>
      <c r="BL180" s="199"/>
      <c r="BM180" s="199"/>
      <c r="BN180" s="199"/>
      <c r="BO180" s="199"/>
      <c r="BP180" s="199"/>
      <c r="BQ180" s="199"/>
      <c r="BR180" s="199"/>
      <c r="BS180" s="199"/>
      <c r="BT180" s="199"/>
      <c r="BU180" s="199"/>
      <c r="BV180" s="199"/>
      <c r="BW180" s="199"/>
      <c r="BX180" s="199"/>
      <c r="BY180" s="199"/>
      <c r="BZ180" s="199"/>
      <c r="CA180" s="199"/>
      <c r="CB180" s="199"/>
      <c r="CC180" s="199"/>
      <c r="CD180" s="199"/>
      <c r="CE180" s="199"/>
      <c r="CF180" s="199"/>
      <c r="CG180" s="199"/>
      <c r="CH180" s="199"/>
      <c r="CI180" s="199"/>
      <c r="CJ180" s="199"/>
      <c r="CK180" s="199"/>
      <c r="CL180" s="199"/>
      <c r="CM180" s="199"/>
      <c r="CN180" s="199"/>
      <c r="CO180" s="199"/>
      <c r="CP180" s="199"/>
      <c r="CQ180" s="199"/>
      <c r="CR180" s="199"/>
      <c r="CS180" s="199"/>
      <c r="CT180" s="199"/>
      <c r="CU180" s="199"/>
      <c r="CV180" s="199"/>
      <c r="CW180" s="199"/>
      <c r="CX180" s="199"/>
      <c r="CY180" s="199"/>
      <c r="CZ180" s="199"/>
      <c r="DA180" s="199"/>
      <c r="DB180" s="199"/>
      <c r="DC180" s="199"/>
      <c r="DD180" s="199"/>
      <c r="DE180" s="199"/>
      <c r="DF180" s="199"/>
      <c r="DG180" s="199"/>
      <c r="DH180" s="199"/>
      <c r="DI180" s="199"/>
      <c r="DJ180" s="199"/>
      <c r="DK180" s="199"/>
      <c r="DL180" s="199"/>
      <c r="DM180" s="199"/>
      <c r="DN180" s="199"/>
    </row>
    <row r="181" spans="1:118" x14ac:dyDescent="0.2">
      <c r="A181" s="33" t="s">
        <v>140</v>
      </c>
      <c r="B181" s="33" t="s">
        <v>141</v>
      </c>
      <c r="C181" s="33">
        <v>18</v>
      </c>
      <c r="D181" s="33" t="s">
        <v>127</v>
      </c>
      <c r="E181" s="200">
        <v>-392942</v>
      </c>
      <c r="F181" s="199">
        <v>-860316.56</v>
      </c>
      <c r="G181" s="200">
        <v>6067</v>
      </c>
      <c r="H181" s="199">
        <v>18379.3</v>
      </c>
      <c r="I181" s="200">
        <v>0</v>
      </c>
      <c r="J181" s="199">
        <v>0</v>
      </c>
      <c r="K181" s="199">
        <v>0</v>
      </c>
      <c r="L181" s="199">
        <v>0</v>
      </c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99"/>
      <c r="AA181" s="199"/>
      <c r="AB181" s="199"/>
      <c r="AC181" s="199"/>
      <c r="AD181" s="199"/>
      <c r="AE181" s="199"/>
      <c r="AF181" s="199"/>
      <c r="AG181" s="199"/>
      <c r="AH181" s="199"/>
      <c r="AI181" s="199"/>
      <c r="AJ181" s="199"/>
      <c r="AK181" s="199"/>
      <c r="AL181" s="199"/>
      <c r="AM181" s="199"/>
      <c r="AN181" s="199"/>
      <c r="AO181" s="199"/>
      <c r="AP181" s="199"/>
      <c r="AQ181" s="199"/>
      <c r="AR181" s="199"/>
      <c r="AS181" s="199"/>
      <c r="AT181" s="199"/>
      <c r="AU181" s="199"/>
      <c r="AV181" s="199"/>
      <c r="AW181" s="199"/>
      <c r="AX181" s="199"/>
      <c r="AY181" s="199"/>
      <c r="AZ181" s="199"/>
      <c r="BA181" s="199"/>
      <c r="BB181" s="199"/>
      <c r="BC181" s="199"/>
      <c r="BD181" s="199"/>
      <c r="BE181" s="199"/>
      <c r="BF181" s="199"/>
      <c r="BG181" s="199"/>
      <c r="BH181" s="199"/>
      <c r="BI181" s="199"/>
      <c r="BJ181" s="199"/>
      <c r="BK181" s="199"/>
      <c r="BL181" s="199"/>
      <c r="BM181" s="199"/>
      <c r="BN181" s="199"/>
      <c r="BO181" s="199"/>
      <c r="BP181" s="199"/>
      <c r="BQ181" s="199"/>
      <c r="BR181" s="199"/>
      <c r="BS181" s="199"/>
      <c r="BT181" s="199"/>
      <c r="BU181" s="199"/>
      <c r="BV181" s="199"/>
      <c r="BW181" s="199"/>
      <c r="BX181" s="199"/>
      <c r="BY181" s="199"/>
      <c r="BZ181" s="199"/>
      <c r="CA181" s="199"/>
      <c r="CB181" s="199"/>
      <c r="CC181" s="199"/>
      <c r="CD181" s="199"/>
      <c r="CE181" s="199"/>
      <c r="CF181" s="199"/>
      <c r="CG181" s="199"/>
      <c r="CH181" s="199"/>
      <c r="CI181" s="199"/>
      <c r="CJ181" s="199"/>
      <c r="CK181" s="199"/>
      <c r="CL181" s="199"/>
      <c r="CM181" s="199"/>
      <c r="CN181" s="199"/>
      <c r="CO181" s="199"/>
      <c r="CP181" s="199"/>
      <c r="CQ181" s="199"/>
      <c r="CR181" s="199"/>
      <c r="CS181" s="199"/>
      <c r="CT181" s="199"/>
      <c r="CU181" s="199"/>
      <c r="CV181" s="199"/>
      <c r="CW181" s="199"/>
      <c r="CX181" s="199"/>
      <c r="CY181" s="199"/>
      <c r="CZ181" s="199"/>
      <c r="DA181" s="199"/>
      <c r="DB181" s="199"/>
      <c r="DC181" s="199"/>
      <c r="DD181" s="199"/>
      <c r="DE181" s="199"/>
      <c r="DF181" s="199"/>
      <c r="DG181" s="199"/>
      <c r="DH181" s="199"/>
      <c r="DI181" s="199"/>
      <c r="DJ181" s="199"/>
      <c r="DK181" s="199"/>
      <c r="DL181" s="199"/>
      <c r="DM181" s="199"/>
      <c r="DN181" s="199"/>
    </row>
    <row r="182" spans="1:118" x14ac:dyDescent="0.2">
      <c r="A182" s="33" t="s">
        <v>140</v>
      </c>
      <c r="B182" s="33" t="s">
        <v>141</v>
      </c>
      <c r="C182" s="33">
        <v>19</v>
      </c>
      <c r="D182" s="33" t="s">
        <v>47</v>
      </c>
      <c r="E182" s="200">
        <v>0</v>
      </c>
      <c r="F182" s="199">
        <v>0</v>
      </c>
      <c r="G182" s="200">
        <v>0</v>
      </c>
      <c r="H182" s="199">
        <v>0</v>
      </c>
      <c r="I182" s="200">
        <v>0</v>
      </c>
      <c r="J182" s="199">
        <v>0</v>
      </c>
      <c r="K182" s="199">
        <v>0</v>
      </c>
      <c r="L182" s="199">
        <v>0</v>
      </c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9"/>
      <c r="AA182" s="199"/>
      <c r="AB182" s="199"/>
      <c r="AC182" s="199"/>
      <c r="AD182" s="199"/>
      <c r="AE182" s="199"/>
      <c r="AF182" s="199"/>
      <c r="AG182" s="199"/>
      <c r="AH182" s="199"/>
      <c r="AI182" s="199"/>
      <c r="AJ182" s="199"/>
      <c r="AK182" s="199"/>
      <c r="AL182" s="199"/>
      <c r="AM182" s="199"/>
      <c r="AN182" s="199"/>
      <c r="AO182" s="199"/>
      <c r="AP182" s="199"/>
      <c r="AQ182" s="199"/>
      <c r="AR182" s="199"/>
      <c r="AS182" s="199"/>
      <c r="AT182" s="199"/>
      <c r="AU182" s="199"/>
      <c r="AV182" s="199"/>
      <c r="AW182" s="199"/>
      <c r="AX182" s="199"/>
      <c r="AY182" s="199"/>
      <c r="AZ182" s="199"/>
      <c r="BA182" s="199"/>
      <c r="BB182" s="199"/>
      <c r="BC182" s="199"/>
      <c r="BD182" s="199"/>
      <c r="BE182" s="199"/>
      <c r="BF182" s="199"/>
      <c r="BG182" s="199"/>
      <c r="BH182" s="199"/>
      <c r="BI182" s="199"/>
      <c r="BJ182" s="199"/>
      <c r="BK182" s="199"/>
      <c r="BL182" s="199"/>
      <c r="BM182" s="199"/>
      <c r="BN182" s="199"/>
      <c r="BO182" s="199"/>
      <c r="BP182" s="199"/>
      <c r="BQ182" s="199"/>
      <c r="BR182" s="199"/>
      <c r="BS182" s="199"/>
      <c r="BT182" s="199"/>
      <c r="BU182" s="199"/>
      <c r="BV182" s="199"/>
      <c r="BW182" s="199"/>
      <c r="BX182" s="199"/>
      <c r="BY182" s="199"/>
      <c r="BZ182" s="199"/>
      <c r="CA182" s="199"/>
      <c r="CB182" s="199"/>
      <c r="CC182" s="199"/>
      <c r="CD182" s="199"/>
      <c r="CE182" s="199"/>
      <c r="CF182" s="199"/>
      <c r="CG182" s="199"/>
      <c r="CH182" s="199"/>
      <c r="CI182" s="199"/>
      <c r="CJ182" s="199"/>
      <c r="CK182" s="199"/>
      <c r="CL182" s="199"/>
      <c r="CM182" s="199"/>
      <c r="CN182" s="199"/>
      <c r="CO182" s="199"/>
      <c r="CP182" s="199"/>
      <c r="CQ182" s="199"/>
      <c r="CR182" s="199"/>
      <c r="CS182" s="199"/>
      <c r="CT182" s="199"/>
      <c r="CU182" s="199"/>
      <c r="CV182" s="199"/>
      <c r="CW182" s="199"/>
      <c r="CX182" s="199"/>
      <c r="CY182" s="199"/>
      <c r="CZ182" s="199"/>
      <c r="DA182" s="199"/>
      <c r="DB182" s="199"/>
      <c r="DC182" s="199"/>
      <c r="DD182" s="199"/>
      <c r="DE182" s="199"/>
      <c r="DF182" s="199"/>
      <c r="DG182" s="199"/>
      <c r="DH182" s="199"/>
      <c r="DI182" s="199"/>
      <c r="DJ182" s="199"/>
      <c r="DK182" s="199"/>
      <c r="DL182" s="199"/>
      <c r="DM182" s="199"/>
      <c r="DN182" s="199"/>
    </row>
    <row r="183" spans="1:118" x14ac:dyDescent="0.2">
      <c r="A183" s="33" t="s">
        <v>140</v>
      </c>
      <c r="B183" s="33" t="s">
        <v>141</v>
      </c>
      <c r="C183" s="33">
        <v>20</v>
      </c>
      <c r="D183" s="33" t="s">
        <v>128</v>
      </c>
      <c r="E183" s="200">
        <v>0</v>
      </c>
      <c r="F183" s="199">
        <v>0</v>
      </c>
      <c r="G183" s="200">
        <v>0</v>
      </c>
      <c r="H183" s="199">
        <v>0</v>
      </c>
      <c r="I183" s="200">
        <v>0</v>
      </c>
      <c r="J183" s="199">
        <v>0</v>
      </c>
      <c r="K183" s="199">
        <v>0</v>
      </c>
      <c r="L183" s="199">
        <v>0</v>
      </c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99"/>
      <c r="AA183" s="199"/>
      <c r="AB183" s="199"/>
      <c r="AC183" s="199"/>
      <c r="AD183" s="199"/>
      <c r="AE183" s="199"/>
      <c r="AF183" s="199"/>
      <c r="AG183" s="199"/>
      <c r="AH183" s="199"/>
      <c r="AI183" s="199"/>
      <c r="AJ183" s="199"/>
      <c r="AK183" s="199"/>
      <c r="AL183" s="199"/>
      <c r="AM183" s="199"/>
      <c r="AN183" s="199"/>
      <c r="AO183" s="199"/>
      <c r="AP183" s="199"/>
      <c r="AQ183" s="199"/>
      <c r="AR183" s="199"/>
      <c r="AS183" s="199"/>
      <c r="AT183" s="199"/>
      <c r="AU183" s="199"/>
      <c r="AV183" s="199"/>
      <c r="AW183" s="199"/>
      <c r="AX183" s="199"/>
      <c r="AY183" s="199"/>
      <c r="AZ183" s="199"/>
      <c r="BA183" s="199"/>
      <c r="BB183" s="199"/>
      <c r="BC183" s="199"/>
      <c r="BD183" s="199"/>
      <c r="BE183" s="199"/>
      <c r="BF183" s="199"/>
      <c r="BG183" s="199"/>
      <c r="BH183" s="199"/>
      <c r="BI183" s="199"/>
      <c r="BJ183" s="199"/>
      <c r="BK183" s="199"/>
      <c r="BL183" s="199"/>
      <c r="BM183" s="199"/>
      <c r="BN183" s="199"/>
      <c r="BO183" s="199"/>
      <c r="BP183" s="199"/>
      <c r="BQ183" s="199"/>
      <c r="BR183" s="199"/>
      <c r="BS183" s="199"/>
      <c r="BT183" s="199"/>
      <c r="BU183" s="199"/>
      <c r="BV183" s="199"/>
      <c r="BW183" s="199"/>
      <c r="BX183" s="199"/>
      <c r="BY183" s="199"/>
      <c r="BZ183" s="199"/>
      <c r="CA183" s="199"/>
      <c r="CB183" s="199"/>
      <c r="CC183" s="199"/>
      <c r="CD183" s="199"/>
      <c r="CE183" s="199"/>
      <c r="CF183" s="199"/>
      <c r="CG183" s="199"/>
      <c r="CH183" s="199"/>
      <c r="CI183" s="199"/>
      <c r="CJ183" s="199"/>
      <c r="CK183" s="199"/>
      <c r="CL183" s="199"/>
      <c r="CM183" s="199"/>
      <c r="CN183" s="199"/>
      <c r="CO183" s="199"/>
      <c r="CP183" s="199"/>
      <c r="CQ183" s="199"/>
      <c r="CR183" s="199"/>
      <c r="CS183" s="199"/>
      <c r="CT183" s="199"/>
      <c r="CU183" s="199"/>
      <c r="CV183" s="199"/>
      <c r="CW183" s="199"/>
      <c r="CX183" s="199"/>
      <c r="CY183" s="199"/>
      <c r="CZ183" s="199"/>
      <c r="DA183" s="199"/>
      <c r="DB183" s="199"/>
      <c r="DC183" s="199"/>
      <c r="DD183" s="199"/>
      <c r="DE183" s="199"/>
      <c r="DF183" s="199"/>
      <c r="DG183" s="199"/>
      <c r="DH183" s="199"/>
      <c r="DI183" s="199"/>
      <c r="DJ183" s="199"/>
      <c r="DK183" s="199"/>
      <c r="DL183" s="199"/>
      <c r="DM183" s="199"/>
      <c r="DN183" s="199"/>
    </row>
    <row r="184" spans="1:118" x14ac:dyDescent="0.2">
      <c r="A184" s="33" t="s">
        <v>140</v>
      </c>
      <c r="B184" s="33" t="s">
        <v>141</v>
      </c>
      <c r="C184" s="33">
        <v>21</v>
      </c>
      <c r="D184" s="33" t="s">
        <v>129</v>
      </c>
      <c r="E184" s="200">
        <v>0</v>
      </c>
      <c r="F184" s="199">
        <v>0</v>
      </c>
      <c r="G184" s="200">
        <v>0</v>
      </c>
      <c r="H184" s="199">
        <v>0</v>
      </c>
      <c r="I184" s="200">
        <v>0</v>
      </c>
      <c r="J184" s="199">
        <v>0</v>
      </c>
      <c r="K184" s="199">
        <v>0</v>
      </c>
      <c r="L184" s="199">
        <v>0</v>
      </c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  <c r="AS184" s="199"/>
      <c r="AT184" s="199"/>
      <c r="AU184" s="199"/>
      <c r="AV184" s="199"/>
      <c r="AW184" s="199"/>
      <c r="AX184" s="199"/>
      <c r="AY184" s="199"/>
      <c r="AZ184" s="199"/>
      <c r="BA184" s="199"/>
      <c r="BB184" s="199"/>
      <c r="BC184" s="199"/>
      <c r="BD184" s="199"/>
      <c r="BE184" s="199"/>
      <c r="BF184" s="199"/>
      <c r="BG184" s="199"/>
      <c r="BH184" s="199"/>
      <c r="BI184" s="199"/>
      <c r="BJ184" s="199"/>
      <c r="BK184" s="199"/>
      <c r="BL184" s="199"/>
      <c r="BM184" s="199"/>
      <c r="BN184" s="199"/>
      <c r="BO184" s="199"/>
      <c r="BP184" s="199"/>
      <c r="BQ184" s="199"/>
      <c r="BR184" s="199"/>
      <c r="BS184" s="199"/>
      <c r="BT184" s="199"/>
      <c r="BU184" s="199"/>
      <c r="BV184" s="199"/>
      <c r="BW184" s="199"/>
      <c r="BX184" s="199"/>
      <c r="BY184" s="199"/>
      <c r="BZ184" s="199"/>
      <c r="CA184" s="199"/>
      <c r="CB184" s="199"/>
      <c r="CC184" s="199"/>
      <c r="CD184" s="199"/>
      <c r="CE184" s="199"/>
      <c r="CF184" s="199"/>
      <c r="CG184" s="199"/>
      <c r="CH184" s="199"/>
      <c r="CI184" s="199"/>
      <c r="CJ184" s="199"/>
      <c r="CK184" s="199"/>
      <c r="CL184" s="199"/>
      <c r="CM184" s="199"/>
      <c r="CN184" s="199"/>
      <c r="CO184" s="199"/>
      <c r="CP184" s="199"/>
      <c r="CQ184" s="199"/>
      <c r="CR184" s="199"/>
      <c r="CS184" s="199"/>
      <c r="CT184" s="199"/>
      <c r="CU184" s="199"/>
      <c r="CV184" s="199"/>
      <c r="CW184" s="199"/>
      <c r="CX184" s="199"/>
      <c r="CY184" s="199"/>
      <c r="CZ184" s="199"/>
      <c r="DA184" s="199"/>
      <c r="DB184" s="199"/>
      <c r="DC184" s="199"/>
      <c r="DD184" s="199"/>
      <c r="DE184" s="199"/>
      <c r="DF184" s="199"/>
      <c r="DG184" s="199"/>
      <c r="DH184" s="199"/>
      <c r="DI184" s="199"/>
      <c r="DJ184" s="199"/>
      <c r="DK184" s="199"/>
      <c r="DL184" s="199"/>
      <c r="DM184" s="199"/>
      <c r="DN184" s="199"/>
    </row>
    <row r="185" spans="1:118" x14ac:dyDescent="0.2">
      <c r="A185" s="33" t="s">
        <v>140</v>
      </c>
      <c r="B185" s="33" t="s">
        <v>141</v>
      </c>
      <c r="C185" s="33">
        <v>22</v>
      </c>
      <c r="D185" s="33" t="s">
        <v>130</v>
      </c>
      <c r="E185" s="200">
        <v>9566999</v>
      </c>
      <c r="F185" s="199">
        <v>24998568.386999998</v>
      </c>
      <c r="G185" s="200">
        <v>310895</v>
      </c>
      <c r="H185" s="199">
        <v>812368.63500000164</v>
      </c>
      <c r="I185" s="200">
        <v>-446761</v>
      </c>
      <c r="J185" s="199">
        <v>-1167386.493</v>
      </c>
      <c r="K185" s="199">
        <v>-9768235</v>
      </c>
      <c r="L185" s="199">
        <v>-25524398.055</v>
      </c>
      <c r="M185" s="199"/>
      <c r="N185" s="199"/>
      <c r="O185" s="199"/>
      <c r="P185" s="199"/>
      <c r="Q185" s="199"/>
      <c r="R185" s="199"/>
      <c r="S185" s="199"/>
      <c r="T185" s="199"/>
      <c r="U185" s="199"/>
      <c r="V185" s="199"/>
      <c r="W185" s="199"/>
      <c r="X185" s="199"/>
      <c r="Y185" s="199"/>
      <c r="Z185" s="199"/>
      <c r="AA185" s="199"/>
      <c r="AB185" s="199"/>
      <c r="AC185" s="199"/>
      <c r="AD185" s="199"/>
      <c r="AE185" s="199"/>
      <c r="AF185" s="199"/>
      <c r="AG185" s="199"/>
      <c r="AH185" s="199"/>
      <c r="AI185" s="199"/>
      <c r="AJ185" s="199"/>
      <c r="AK185" s="199"/>
      <c r="AL185" s="199"/>
      <c r="AM185" s="199"/>
      <c r="AN185" s="199"/>
      <c r="AO185" s="199"/>
      <c r="AP185" s="199"/>
      <c r="AQ185" s="199"/>
      <c r="AR185" s="199"/>
      <c r="AS185" s="199"/>
      <c r="AT185" s="199"/>
      <c r="AU185" s="199"/>
      <c r="AV185" s="199"/>
      <c r="AW185" s="199"/>
      <c r="AX185" s="199"/>
      <c r="AY185" s="199"/>
      <c r="AZ185" s="199"/>
      <c r="BA185" s="199"/>
      <c r="BB185" s="199"/>
      <c r="BC185" s="199"/>
      <c r="BD185" s="199"/>
      <c r="BE185" s="199"/>
      <c r="BF185" s="199"/>
      <c r="BG185" s="199"/>
      <c r="BH185" s="199"/>
      <c r="BI185" s="199"/>
      <c r="BJ185" s="199"/>
      <c r="BK185" s="199"/>
      <c r="BL185" s="199"/>
      <c r="BM185" s="199"/>
      <c r="BN185" s="199"/>
      <c r="BO185" s="199"/>
      <c r="BP185" s="199"/>
      <c r="BQ185" s="199"/>
      <c r="BR185" s="199"/>
      <c r="BS185" s="199"/>
      <c r="BT185" s="199"/>
      <c r="BU185" s="199"/>
      <c r="BV185" s="199"/>
      <c r="BW185" s="199"/>
      <c r="BX185" s="199"/>
      <c r="BY185" s="199"/>
      <c r="BZ185" s="199"/>
      <c r="CA185" s="199"/>
      <c r="CB185" s="199"/>
      <c r="CC185" s="199"/>
      <c r="CD185" s="199"/>
      <c r="CE185" s="199"/>
      <c r="CF185" s="199"/>
      <c r="CG185" s="199"/>
      <c r="CH185" s="199"/>
      <c r="CI185" s="199"/>
      <c r="CJ185" s="199"/>
      <c r="CK185" s="199"/>
      <c r="CL185" s="199"/>
      <c r="CM185" s="199"/>
      <c r="CN185" s="199"/>
      <c r="CO185" s="199"/>
      <c r="CP185" s="199"/>
      <c r="CQ185" s="199"/>
      <c r="CR185" s="199"/>
      <c r="CS185" s="199"/>
      <c r="CT185" s="199"/>
      <c r="CU185" s="199"/>
      <c r="CV185" s="199"/>
      <c r="CW185" s="199"/>
      <c r="CX185" s="199"/>
      <c r="CY185" s="199"/>
      <c r="CZ185" s="199"/>
      <c r="DA185" s="199"/>
      <c r="DB185" s="199"/>
      <c r="DC185" s="199"/>
      <c r="DD185" s="199"/>
      <c r="DE185" s="199"/>
      <c r="DF185" s="199"/>
      <c r="DG185" s="199"/>
      <c r="DH185" s="199"/>
      <c r="DI185" s="199"/>
      <c r="DJ185" s="199"/>
      <c r="DK185" s="199"/>
      <c r="DL185" s="199"/>
      <c r="DM185" s="199"/>
      <c r="DN185" s="199"/>
    </row>
    <row r="186" spans="1:118" x14ac:dyDescent="0.2">
      <c r="A186" s="33" t="s">
        <v>140</v>
      </c>
      <c r="B186" s="33" t="s">
        <v>141</v>
      </c>
      <c r="C186" s="33">
        <v>23</v>
      </c>
      <c r="D186" s="33" t="s">
        <v>131</v>
      </c>
      <c r="E186" s="200">
        <v>-807961</v>
      </c>
      <c r="F186" s="199">
        <v>-2111202.0929999999</v>
      </c>
      <c r="G186" s="200">
        <v>22668</v>
      </c>
      <c r="H186" s="199">
        <v>59231.483999999997</v>
      </c>
      <c r="I186" s="200">
        <v>279890</v>
      </c>
      <c r="J186" s="199">
        <v>731352.57</v>
      </c>
      <c r="K186" s="199">
        <v>-1305</v>
      </c>
      <c r="L186" s="199">
        <v>-3409.9650000000001</v>
      </c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/>
      <c r="AJ186" s="199"/>
      <c r="AK186" s="199"/>
      <c r="AL186" s="199"/>
      <c r="AM186" s="199"/>
      <c r="AN186" s="199"/>
      <c r="AO186" s="199"/>
      <c r="AP186" s="199"/>
      <c r="AQ186" s="199"/>
      <c r="AR186" s="199"/>
      <c r="AS186" s="199"/>
      <c r="AT186" s="199"/>
      <c r="AU186" s="199"/>
      <c r="AV186" s="199"/>
      <c r="AW186" s="199"/>
      <c r="AX186" s="199"/>
      <c r="AY186" s="199"/>
      <c r="AZ186" s="199"/>
      <c r="BA186" s="199"/>
      <c r="BB186" s="199"/>
      <c r="BC186" s="199"/>
      <c r="BD186" s="199"/>
      <c r="BE186" s="199"/>
      <c r="BF186" s="199"/>
      <c r="BG186" s="199"/>
      <c r="BH186" s="199"/>
      <c r="BI186" s="199"/>
      <c r="BJ186" s="199"/>
      <c r="BK186" s="199"/>
      <c r="BL186" s="199"/>
      <c r="BM186" s="199"/>
      <c r="BN186" s="199"/>
      <c r="BO186" s="199"/>
      <c r="BP186" s="199"/>
      <c r="BQ186" s="199"/>
      <c r="BR186" s="199"/>
      <c r="BS186" s="199"/>
      <c r="BT186" s="199"/>
      <c r="BU186" s="199"/>
      <c r="BV186" s="199"/>
      <c r="BW186" s="199"/>
      <c r="BX186" s="199"/>
      <c r="BY186" s="199"/>
      <c r="BZ186" s="199"/>
      <c r="CA186" s="199"/>
      <c r="CB186" s="199"/>
      <c r="CC186" s="199"/>
      <c r="CD186" s="199"/>
      <c r="CE186" s="199"/>
      <c r="CF186" s="199"/>
      <c r="CG186" s="199"/>
      <c r="CH186" s="199"/>
      <c r="CI186" s="199"/>
      <c r="CJ186" s="199"/>
      <c r="CK186" s="199"/>
      <c r="CL186" s="199"/>
      <c r="CM186" s="199"/>
      <c r="CN186" s="199"/>
      <c r="CO186" s="199"/>
      <c r="CP186" s="199"/>
      <c r="CQ186" s="199"/>
      <c r="CR186" s="199"/>
      <c r="CS186" s="199"/>
      <c r="CT186" s="199"/>
      <c r="CU186" s="199"/>
      <c r="CV186" s="199"/>
      <c r="CW186" s="199"/>
      <c r="CX186" s="199"/>
      <c r="CY186" s="199"/>
      <c r="CZ186" s="199"/>
      <c r="DA186" s="199"/>
      <c r="DB186" s="199"/>
      <c r="DC186" s="199"/>
      <c r="DD186" s="199"/>
      <c r="DE186" s="199"/>
      <c r="DF186" s="199"/>
      <c r="DG186" s="199"/>
      <c r="DH186" s="199"/>
      <c r="DI186" s="199"/>
      <c r="DJ186" s="199"/>
      <c r="DK186" s="199"/>
      <c r="DL186" s="199"/>
      <c r="DM186" s="199"/>
      <c r="DN186" s="199"/>
    </row>
    <row r="187" spans="1:118" x14ac:dyDescent="0.2">
      <c r="A187" s="33" t="s">
        <v>140</v>
      </c>
      <c r="B187" s="33" t="s">
        <v>141</v>
      </c>
      <c r="C187" s="33">
        <v>24</v>
      </c>
      <c r="D187" s="33" t="s">
        <v>55</v>
      </c>
      <c r="E187" s="200">
        <v>-76869037</v>
      </c>
      <c r="F187" s="199">
        <v>-564998.48</v>
      </c>
      <c r="G187" s="200">
        <v>-1844583</v>
      </c>
      <c r="H187" s="199">
        <v>56831.97</v>
      </c>
      <c r="I187" s="200">
        <v>-879030</v>
      </c>
      <c r="J187" s="199">
        <v>7960.26</v>
      </c>
      <c r="K187" s="199">
        <v>-5358</v>
      </c>
      <c r="L187" s="199">
        <v>757381.21</v>
      </c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9"/>
      <c r="AA187" s="199"/>
      <c r="AB187" s="199"/>
      <c r="AC187" s="199"/>
      <c r="AD187" s="199"/>
      <c r="AE187" s="199"/>
      <c r="AF187" s="199"/>
      <c r="AG187" s="199"/>
      <c r="AH187" s="199"/>
      <c r="AI187" s="199"/>
      <c r="AJ187" s="199"/>
      <c r="AK187" s="199"/>
      <c r="AL187" s="199"/>
      <c r="AM187" s="199"/>
      <c r="AN187" s="199"/>
      <c r="AO187" s="199"/>
      <c r="AP187" s="199"/>
      <c r="AQ187" s="199"/>
      <c r="AR187" s="199"/>
      <c r="AS187" s="199"/>
      <c r="AT187" s="199"/>
      <c r="AU187" s="199"/>
      <c r="AV187" s="199"/>
      <c r="AW187" s="199"/>
      <c r="AX187" s="199"/>
      <c r="AY187" s="199"/>
      <c r="AZ187" s="199"/>
      <c r="BA187" s="199"/>
      <c r="BB187" s="199"/>
      <c r="BC187" s="199"/>
      <c r="BD187" s="199"/>
      <c r="BE187" s="199"/>
      <c r="BF187" s="199"/>
      <c r="BG187" s="199"/>
      <c r="BH187" s="199"/>
      <c r="BI187" s="199"/>
      <c r="BJ187" s="199"/>
      <c r="BK187" s="199"/>
      <c r="BL187" s="199"/>
      <c r="BM187" s="199"/>
      <c r="BN187" s="199"/>
      <c r="BO187" s="199"/>
      <c r="BP187" s="199"/>
      <c r="BQ187" s="199"/>
      <c r="BR187" s="199"/>
      <c r="BS187" s="199"/>
      <c r="BT187" s="199"/>
      <c r="BU187" s="199"/>
      <c r="BV187" s="199"/>
      <c r="BW187" s="199"/>
      <c r="BX187" s="199"/>
      <c r="BY187" s="199"/>
      <c r="BZ187" s="199"/>
      <c r="CA187" s="199"/>
      <c r="CB187" s="199"/>
      <c r="CC187" s="199"/>
      <c r="CD187" s="199"/>
      <c r="CE187" s="199"/>
      <c r="CF187" s="199"/>
      <c r="CG187" s="199"/>
      <c r="CH187" s="199"/>
      <c r="CI187" s="199"/>
      <c r="CJ187" s="199"/>
      <c r="CK187" s="199"/>
      <c r="CL187" s="199"/>
      <c r="CM187" s="199"/>
      <c r="CN187" s="199"/>
      <c r="CO187" s="199"/>
      <c r="CP187" s="199"/>
      <c r="CQ187" s="199"/>
      <c r="CR187" s="199"/>
      <c r="CS187" s="199"/>
      <c r="CT187" s="199"/>
      <c r="CU187" s="199"/>
      <c r="CV187" s="199"/>
      <c r="CW187" s="199"/>
      <c r="CX187" s="199"/>
      <c r="CY187" s="199"/>
      <c r="CZ187" s="199"/>
      <c r="DA187" s="199"/>
      <c r="DB187" s="199"/>
      <c r="DC187" s="199"/>
      <c r="DD187" s="199"/>
      <c r="DE187" s="199"/>
      <c r="DF187" s="199"/>
      <c r="DG187" s="199"/>
      <c r="DH187" s="199"/>
      <c r="DI187" s="199"/>
      <c r="DJ187" s="199"/>
      <c r="DK187" s="199"/>
      <c r="DL187" s="199"/>
      <c r="DM187" s="199"/>
      <c r="DN187" s="199"/>
    </row>
    <row r="188" spans="1:118" x14ac:dyDescent="0.2">
      <c r="A188" s="33" t="s">
        <v>140</v>
      </c>
      <c r="B188" s="33" t="s">
        <v>141</v>
      </c>
      <c r="C188" s="33">
        <v>25</v>
      </c>
      <c r="D188" s="33" t="s">
        <v>56</v>
      </c>
      <c r="E188" s="200">
        <v>0</v>
      </c>
      <c r="F188" s="199">
        <v>-2791251.81</v>
      </c>
      <c r="G188" s="200">
        <v>0</v>
      </c>
      <c r="H188" s="199">
        <v>650200.41</v>
      </c>
      <c r="I188" s="200">
        <v>0</v>
      </c>
      <c r="J188" s="199">
        <v>-20747.060000000001</v>
      </c>
      <c r="K188" s="199">
        <v>0</v>
      </c>
      <c r="L188" s="199">
        <v>-1006.06</v>
      </c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  <c r="AS188" s="199"/>
      <c r="AT188" s="199"/>
      <c r="AU188" s="199"/>
      <c r="AV188" s="199"/>
      <c r="AW188" s="199"/>
      <c r="AX188" s="199"/>
      <c r="AY188" s="199"/>
      <c r="AZ188" s="199"/>
      <c r="BA188" s="199"/>
      <c r="BB188" s="199"/>
      <c r="BC188" s="199"/>
      <c r="BD188" s="199"/>
      <c r="BE188" s="199"/>
      <c r="BF188" s="199"/>
      <c r="BG188" s="199"/>
      <c r="BH188" s="199"/>
      <c r="BI188" s="199"/>
      <c r="BJ188" s="199"/>
      <c r="BK188" s="199"/>
      <c r="BL188" s="199"/>
      <c r="BM188" s="199"/>
      <c r="BN188" s="199"/>
      <c r="BO188" s="199"/>
      <c r="BP188" s="199"/>
      <c r="BQ188" s="199"/>
      <c r="BR188" s="199"/>
      <c r="BS188" s="199"/>
      <c r="BT188" s="199"/>
      <c r="BU188" s="199"/>
      <c r="BV188" s="199"/>
      <c r="BW188" s="199"/>
      <c r="BX188" s="199"/>
      <c r="BY188" s="199"/>
      <c r="BZ188" s="199"/>
      <c r="CA188" s="199"/>
      <c r="CB188" s="199"/>
      <c r="CC188" s="199"/>
      <c r="CD188" s="199"/>
      <c r="CE188" s="199"/>
      <c r="CF188" s="199"/>
      <c r="CG188" s="199"/>
      <c r="CH188" s="199"/>
      <c r="CI188" s="199"/>
      <c r="CJ188" s="199"/>
      <c r="CK188" s="199"/>
      <c r="CL188" s="199"/>
      <c r="CM188" s="199"/>
      <c r="CN188" s="199"/>
      <c r="CO188" s="199"/>
      <c r="CP188" s="199"/>
      <c r="CQ188" s="199"/>
      <c r="CR188" s="199"/>
      <c r="CS188" s="199"/>
      <c r="CT188" s="199"/>
      <c r="CU188" s="199"/>
      <c r="CV188" s="199"/>
      <c r="CW188" s="199"/>
      <c r="CX188" s="199"/>
      <c r="CY188" s="199"/>
      <c r="CZ188" s="199"/>
      <c r="DA188" s="199"/>
      <c r="DB188" s="199"/>
      <c r="DC188" s="199"/>
      <c r="DD188" s="199"/>
      <c r="DE188" s="199"/>
      <c r="DF188" s="199"/>
      <c r="DG188" s="199"/>
      <c r="DH188" s="199"/>
      <c r="DI188" s="199"/>
      <c r="DJ188" s="199"/>
      <c r="DK188" s="199"/>
      <c r="DL188" s="199"/>
      <c r="DM188" s="199"/>
      <c r="DN188" s="199"/>
    </row>
    <row r="189" spans="1:118" x14ac:dyDescent="0.2">
      <c r="A189" s="33" t="s">
        <v>140</v>
      </c>
      <c r="B189" s="33" t="s">
        <v>141</v>
      </c>
      <c r="C189" s="33">
        <v>26</v>
      </c>
      <c r="D189" s="33" t="s">
        <v>132</v>
      </c>
      <c r="E189" s="200">
        <v>0</v>
      </c>
      <c r="F189" s="199">
        <v>0</v>
      </c>
      <c r="G189" s="200">
        <v>0</v>
      </c>
      <c r="H189" s="199">
        <v>0</v>
      </c>
      <c r="I189" s="200">
        <v>0</v>
      </c>
      <c r="J189" s="199">
        <v>0</v>
      </c>
      <c r="K189" s="199">
        <v>0</v>
      </c>
      <c r="L189" s="199">
        <v>0</v>
      </c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99"/>
      <c r="AA189" s="199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  <c r="AS189" s="199"/>
      <c r="AT189" s="199"/>
      <c r="AU189" s="199"/>
      <c r="AV189" s="199"/>
      <c r="AW189" s="199"/>
      <c r="AX189" s="199"/>
      <c r="AY189" s="199"/>
      <c r="AZ189" s="199"/>
      <c r="BA189" s="199"/>
      <c r="BB189" s="199"/>
      <c r="BC189" s="199"/>
      <c r="BD189" s="199"/>
      <c r="BE189" s="199"/>
      <c r="BF189" s="199"/>
      <c r="BG189" s="199"/>
      <c r="BH189" s="199"/>
      <c r="BI189" s="199"/>
      <c r="BJ189" s="199"/>
      <c r="BK189" s="199"/>
      <c r="BL189" s="199"/>
      <c r="BM189" s="199"/>
      <c r="BN189" s="199"/>
      <c r="BO189" s="199"/>
      <c r="BP189" s="199"/>
      <c r="BQ189" s="199"/>
      <c r="BR189" s="199"/>
      <c r="BS189" s="199"/>
      <c r="BT189" s="199"/>
      <c r="BU189" s="199"/>
      <c r="BV189" s="199"/>
      <c r="BW189" s="199"/>
      <c r="BX189" s="199"/>
      <c r="BY189" s="199"/>
      <c r="BZ189" s="199"/>
      <c r="CA189" s="199"/>
      <c r="CB189" s="199"/>
      <c r="CC189" s="199"/>
      <c r="CD189" s="199"/>
      <c r="CE189" s="199"/>
      <c r="CF189" s="199"/>
      <c r="CG189" s="199"/>
      <c r="CH189" s="199"/>
      <c r="CI189" s="199"/>
      <c r="CJ189" s="199"/>
      <c r="CK189" s="199"/>
      <c r="CL189" s="199"/>
      <c r="CM189" s="199"/>
      <c r="CN189" s="199"/>
      <c r="CO189" s="199"/>
      <c r="CP189" s="199"/>
      <c r="CQ189" s="199"/>
      <c r="CR189" s="199"/>
      <c r="CS189" s="199"/>
      <c r="CT189" s="199"/>
      <c r="CU189" s="199"/>
      <c r="CV189" s="199"/>
      <c r="CW189" s="199"/>
      <c r="CX189" s="199"/>
      <c r="CY189" s="199"/>
      <c r="CZ189" s="199"/>
      <c r="DA189" s="199"/>
      <c r="DB189" s="199"/>
      <c r="DC189" s="199"/>
      <c r="DD189" s="199"/>
      <c r="DE189" s="199"/>
      <c r="DF189" s="199"/>
      <c r="DG189" s="199"/>
      <c r="DH189" s="199"/>
      <c r="DI189" s="199"/>
      <c r="DJ189" s="199"/>
      <c r="DK189" s="199"/>
      <c r="DL189" s="199"/>
      <c r="DM189" s="199"/>
      <c r="DN189" s="199"/>
    </row>
    <row r="190" spans="1:118" x14ac:dyDescent="0.2">
      <c r="A190" s="33" t="s">
        <v>140</v>
      </c>
      <c r="B190" s="33" t="s">
        <v>141</v>
      </c>
      <c r="C190" s="33">
        <v>27</v>
      </c>
      <c r="D190" s="33" t="s">
        <v>133</v>
      </c>
      <c r="E190" s="200">
        <v>0</v>
      </c>
      <c r="F190" s="199">
        <v>0</v>
      </c>
      <c r="G190" s="200">
        <v>0</v>
      </c>
      <c r="H190" s="199">
        <v>0</v>
      </c>
      <c r="I190" s="200">
        <v>0</v>
      </c>
      <c r="J190" s="199">
        <v>0</v>
      </c>
      <c r="K190" s="199">
        <v>0</v>
      </c>
      <c r="L190" s="199">
        <v>0</v>
      </c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99"/>
      <c r="AA190" s="199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  <c r="AS190" s="199"/>
      <c r="AT190" s="199"/>
      <c r="AU190" s="199"/>
      <c r="AV190" s="199"/>
      <c r="AW190" s="199"/>
      <c r="AX190" s="199"/>
      <c r="AY190" s="199"/>
      <c r="AZ190" s="199"/>
      <c r="BA190" s="199"/>
      <c r="BB190" s="199"/>
      <c r="BC190" s="199"/>
      <c r="BD190" s="199"/>
      <c r="BE190" s="199"/>
      <c r="BF190" s="199"/>
      <c r="BG190" s="199"/>
      <c r="BH190" s="199"/>
      <c r="BI190" s="199"/>
      <c r="BJ190" s="199"/>
      <c r="BK190" s="199"/>
      <c r="BL190" s="199"/>
      <c r="BM190" s="199"/>
      <c r="BN190" s="199"/>
      <c r="BO190" s="199"/>
      <c r="BP190" s="199"/>
      <c r="BQ190" s="199"/>
      <c r="BR190" s="199"/>
      <c r="BS190" s="199"/>
      <c r="BT190" s="199"/>
      <c r="BU190" s="199"/>
      <c r="BV190" s="199"/>
      <c r="BW190" s="199"/>
      <c r="BX190" s="199"/>
      <c r="BY190" s="199"/>
      <c r="BZ190" s="199"/>
      <c r="CA190" s="199"/>
      <c r="CB190" s="199"/>
      <c r="CC190" s="199"/>
      <c r="CD190" s="199"/>
      <c r="CE190" s="199"/>
      <c r="CF190" s="199"/>
      <c r="CG190" s="199"/>
      <c r="CH190" s="199"/>
      <c r="CI190" s="199"/>
      <c r="CJ190" s="199"/>
      <c r="CK190" s="199"/>
      <c r="CL190" s="199"/>
      <c r="CM190" s="199"/>
      <c r="CN190" s="199"/>
      <c r="CO190" s="199"/>
      <c r="CP190" s="199"/>
      <c r="CQ190" s="199"/>
      <c r="CR190" s="199"/>
      <c r="CS190" s="199"/>
      <c r="CT190" s="199"/>
      <c r="CU190" s="199"/>
      <c r="CV190" s="199"/>
      <c r="CW190" s="199"/>
      <c r="CX190" s="199"/>
      <c r="CY190" s="199"/>
      <c r="CZ190" s="199"/>
      <c r="DA190" s="199"/>
      <c r="DB190" s="199"/>
      <c r="DC190" s="199"/>
      <c r="DD190" s="199"/>
      <c r="DE190" s="199"/>
      <c r="DF190" s="199"/>
      <c r="DG190" s="199"/>
      <c r="DH190" s="199"/>
      <c r="DI190" s="199"/>
      <c r="DJ190" s="199"/>
      <c r="DK190" s="199"/>
      <c r="DL190" s="199"/>
      <c r="DM190" s="199"/>
      <c r="DN190" s="199"/>
    </row>
    <row r="191" spans="1:118" x14ac:dyDescent="0.2">
      <c r="A191" s="33" t="s">
        <v>140</v>
      </c>
      <c r="B191" s="33" t="s">
        <v>141</v>
      </c>
      <c r="C191" s="33">
        <v>28</v>
      </c>
      <c r="D191" s="33" t="s">
        <v>134</v>
      </c>
      <c r="E191" s="200">
        <v>0</v>
      </c>
      <c r="F191" s="199">
        <v>0</v>
      </c>
      <c r="G191" s="200">
        <v>0</v>
      </c>
      <c r="H191" s="199">
        <v>0</v>
      </c>
      <c r="I191" s="200">
        <v>0</v>
      </c>
      <c r="J191" s="199">
        <v>0</v>
      </c>
      <c r="K191" s="199">
        <v>0</v>
      </c>
      <c r="L191" s="199">
        <v>0</v>
      </c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  <c r="AS191" s="199"/>
      <c r="AT191" s="199"/>
      <c r="AU191" s="199"/>
      <c r="AV191" s="199"/>
      <c r="AW191" s="199"/>
      <c r="AX191" s="199"/>
      <c r="AY191" s="199"/>
      <c r="AZ191" s="199"/>
      <c r="BA191" s="199"/>
      <c r="BB191" s="199"/>
      <c r="BC191" s="199"/>
      <c r="BD191" s="199"/>
      <c r="BE191" s="199"/>
      <c r="BF191" s="199"/>
      <c r="BG191" s="199"/>
      <c r="BH191" s="199"/>
      <c r="BI191" s="199"/>
      <c r="BJ191" s="199"/>
      <c r="BK191" s="199"/>
      <c r="BL191" s="199"/>
      <c r="BM191" s="199"/>
      <c r="BN191" s="199"/>
      <c r="BO191" s="199"/>
      <c r="BP191" s="199"/>
      <c r="BQ191" s="199"/>
      <c r="BR191" s="199"/>
      <c r="BS191" s="199"/>
      <c r="BT191" s="199"/>
      <c r="BU191" s="199"/>
      <c r="BV191" s="199"/>
      <c r="BW191" s="199"/>
      <c r="BX191" s="199"/>
      <c r="BY191" s="199"/>
      <c r="BZ191" s="199"/>
      <c r="CA191" s="199"/>
      <c r="CB191" s="199"/>
      <c r="CC191" s="199"/>
      <c r="CD191" s="199"/>
      <c r="CE191" s="199"/>
      <c r="CF191" s="199"/>
      <c r="CG191" s="199"/>
      <c r="CH191" s="199"/>
      <c r="CI191" s="199"/>
      <c r="CJ191" s="199"/>
      <c r="CK191" s="199"/>
      <c r="CL191" s="199"/>
      <c r="CM191" s="199"/>
      <c r="CN191" s="199"/>
      <c r="CO191" s="199"/>
      <c r="CP191" s="199"/>
      <c r="CQ191" s="199"/>
      <c r="CR191" s="199"/>
      <c r="CS191" s="199"/>
      <c r="CT191" s="199"/>
      <c r="CU191" s="199"/>
      <c r="CV191" s="199"/>
      <c r="CW191" s="199"/>
      <c r="CX191" s="199"/>
      <c r="CY191" s="199"/>
      <c r="CZ191" s="199"/>
      <c r="DA191" s="199"/>
      <c r="DB191" s="199"/>
      <c r="DC191" s="199"/>
      <c r="DD191" s="199"/>
      <c r="DE191" s="199"/>
      <c r="DF191" s="199"/>
      <c r="DG191" s="199"/>
      <c r="DH191" s="199"/>
      <c r="DI191" s="199"/>
      <c r="DJ191" s="199"/>
      <c r="DK191" s="199"/>
      <c r="DL191" s="199"/>
      <c r="DM191" s="199"/>
      <c r="DN191" s="199"/>
    </row>
    <row r="192" spans="1:118" x14ac:dyDescent="0.2">
      <c r="A192" s="33" t="s">
        <v>140</v>
      </c>
      <c r="B192" s="33" t="s">
        <v>141</v>
      </c>
      <c r="C192" s="33">
        <v>29</v>
      </c>
      <c r="D192" s="33" t="s">
        <v>135</v>
      </c>
      <c r="E192" s="200">
        <v>0</v>
      </c>
      <c r="F192" s="199">
        <v>0</v>
      </c>
      <c r="G192" s="200">
        <v>0</v>
      </c>
      <c r="H192" s="199">
        <v>0</v>
      </c>
      <c r="I192" s="200">
        <v>0</v>
      </c>
      <c r="J192" s="199">
        <v>0</v>
      </c>
      <c r="K192" s="199">
        <v>0</v>
      </c>
      <c r="L192" s="199">
        <v>0</v>
      </c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199"/>
      <c r="AL192" s="199"/>
      <c r="AM192" s="199"/>
      <c r="AN192" s="199"/>
      <c r="AO192" s="199"/>
      <c r="AP192" s="199"/>
      <c r="AQ192" s="199"/>
      <c r="AR192" s="199"/>
      <c r="AS192" s="199"/>
      <c r="AT192" s="199"/>
      <c r="AU192" s="199"/>
      <c r="AV192" s="199"/>
      <c r="AW192" s="199"/>
      <c r="AX192" s="199"/>
      <c r="AY192" s="199"/>
      <c r="AZ192" s="199"/>
      <c r="BA192" s="199"/>
      <c r="BB192" s="199"/>
      <c r="BC192" s="199"/>
      <c r="BD192" s="199"/>
      <c r="BE192" s="199"/>
      <c r="BF192" s="199"/>
      <c r="BG192" s="199"/>
      <c r="BH192" s="199"/>
      <c r="BI192" s="199"/>
      <c r="BJ192" s="199"/>
      <c r="BK192" s="199"/>
      <c r="BL192" s="199"/>
      <c r="BM192" s="199"/>
      <c r="BN192" s="199"/>
      <c r="BO192" s="199"/>
      <c r="BP192" s="199"/>
      <c r="BQ192" s="199"/>
      <c r="BR192" s="199"/>
      <c r="BS192" s="199"/>
      <c r="BT192" s="199"/>
      <c r="BU192" s="199"/>
      <c r="BV192" s="199"/>
      <c r="BW192" s="199"/>
      <c r="BX192" s="199"/>
      <c r="BY192" s="199"/>
      <c r="BZ192" s="199"/>
      <c r="CA192" s="199"/>
      <c r="CB192" s="199"/>
      <c r="CC192" s="199"/>
      <c r="CD192" s="199"/>
      <c r="CE192" s="199"/>
      <c r="CF192" s="199"/>
      <c r="CG192" s="199"/>
      <c r="CH192" s="199"/>
      <c r="CI192" s="199"/>
      <c r="CJ192" s="199"/>
      <c r="CK192" s="199"/>
      <c r="CL192" s="199"/>
      <c r="CM192" s="199"/>
      <c r="CN192" s="199"/>
      <c r="CO192" s="199"/>
      <c r="CP192" s="199"/>
      <c r="CQ192" s="199"/>
      <c r="CR192" s="199"/>
      <c r="CS192" s="199"/>
      <c r="CT192" s="199"/>
      <c r="CU192" s="199"/>
      <c r="CV192" s="199"/>
      <c r="CW192" s="199"/>
      <c r="CX192" s="199"/>
      <c r="CY192" s="199"/>
      <c r="CZ192" s="199"/>
      <c r="DA192" s="199"/>
      <c r="DB192" s="199"/>
      <c r="DC192" s="199"/>
      <c r="DD192" s="199"/>
      <c r="DE192" s="199"/>
      <c r="DF192" s="199"/>
      <c r="DG192" s="199"/>
      <c r="DH192" s="199"/>
      <c r="DI192" s="199"/>
      <c r="DJ192" s="199"/>
      <c r="DK192" s="199"/>
      <c r="DL192" s="199"/>
      <c r="DM192" s="199"/>
      <c r="DN192" s="199"/>
    </row>
    <row r="193" spans="1:118" x14ac:dyDescent="0.2">
      <c r="A193" s="33" t="s">
        <v>140</v>
      </c>
      <c r="B193" s="33" t="s">
        <v>141</v>
      </c>
      <c r="C193" s="33">
        <v>30</v>
      </c>
      <c r="D193" s="33" t="s">
        <v>136</v>
      </c>
      <c r="E193" s="200">
        <v>0</v>
      </c>
      <c r="F193" s="199">
        <v>0</v>
      </c>
      <c r="G193" s="200">
        <v>0</v>
      </c>
      <c r="H193" s="199">
        <v>0</v>
      </c>
      <c r="I193" s="200">
        <v>0</v>
      </c>
      <c r="J193" s="199">
        <v>0</v>
      </c>
      <c r="K193" s="199">
        <v>0</v>
      </c>
      <c r="L193" s="199">
        <v>0</v>
      </c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  <c r="AS193" s="199"/>
      <c r="AT193" s="199"/>
      <c r="AU193" s="199"/>
      <c r="AV193" s="199"/>
      <c r="AW193" s="199"/>
      <c r="AX193" s="199"/>
      <c r="AY193" s="199"/>
      <c r="AZ193" s="199"/>
      <c r="BA193" s="199"/>
      <c r="BB193" s="199"/>
      <c r="BC193" s="199"/>
      <c r="BD193" s="199"/>
      <c r="BE193" s="199"/>
      <c r="BF193" s="199"/>
      <c r="BG193" s="199"/>
      <c r="BH193" s="199"/>
      <c r="BI193" s="199"/>
      <c r="BJ193" s="199"/>
      <c r="BK193" s="199"/>
      <c r="BL193" s="199"/>
      <c r="BM193" s="199"/>
      <c r="BN193" s="199"/>
      <c r="BO193" s="199"/>
      <c r="BP193" s="199"/>
      <c r="BQ193" s="199"/>
      <c r="BR193" s="199"/>
      <c r="BS193" s="199"/>
      <c r="BT193" s="199"/>
      <c r="BU193" s="199"/>
      <c r="BV193" s="199"/>
      <c r="BW193" s="199"/>
      <c r="BX193" s="199"/>
      <c r="BY193" s="199"/>
      <c r="BZ193" s="199"/>
      <c r="CA193" s="199"/>
      <c r="CB193" s="199"/>
      <c r="CC193" s="199"/>
      <c r="CD193" s="199"/>
      <c r="CE193" s="199"/>
      <c r="CF193" s="199"/>
      <c r="CG193" s="199"/>
      <c r="CH193" s="199"/>
      <c r="CI193" s="199"/>
      <c r="CJ193" s="199"/>
      <c r="CK193" s="199"/>
      <c r="CL193" s="199"/>
      <c r="CM193" s="199"/>
      <c r="CN193" s="199"/>
      <c r="CO193" s="199"/>
      <c r="CP193" s="199"/>
      <c r="CQ193" s="199"/>
      <c r="CR193" s="199"/>
      <c r="CS193" s="199"/>
      <c r="CT193" s="199"/>
      <c r="CU193" s="199"/>
      <c r="CV193" s="199"/>
      <c r="CW193" s="199"/>
      <c r="CX193" s="199"/>
      <c r="CY193" s="199"/>
      <c r="CZ193" s="199"/>
      <c r="DA193" s="199"/>
      <c r="DB193" s="199"/>
      <c r="DC193" s="199"/>
      <c r="DD193" s="199"/>
      <c r="DE193" s="199"/>
      <c r="DF193" s="199"/>
      <c r="DG193" s="199"/>
      <c r="DH193" s="199"/>
      <c r="DI193" s="199"/>
      <c r="DJ193" s="199"/>
      <c r="DK193" s="199"/>
      <c r="DL193" s="199"/>
      <c r="DM193" s="199"/>
      <c r="DN193" s="199"/>
    </row>
    <row r="194" spans="1:118" x14ac:dyDescent="0.2">
      <c r="A194" s="33" t="s">
        <v>140</v>
      </c>
      <c r="B194" s="33" t="s">
        <v>141</v>
      </c>
      <c r="C194" s="33">
        <v>31</v>
      </c>
      <c r="D194" s="33" t="s">
        <v>137</v>
      </c>
      <c r="E194" s="200">
        <v>0</v>
      </c>
      <c r="F194" s="199">
        <v>0</v>
      </c>
      <c r="G194" s="200">
        <v>0</v>
      </c>
      <c r="H194" s="199">
        <v>0</v>
      </c>
      <c r="I194" s="200">
        <v>0</v>
      </c>
      <c r="J194" s="199">
        <v>0</v>
      </c>
      <c r="K194" s="199">
        <v>0</v>
      </c>
      <c r="L194" s="199">
        <v>0</v>
      </c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199"/>
      <c r="AN194" s="199"/>
      <c r="AO194" s="199"/>
      <c r="AP194" s="199"/>
      <c r="AQ194" s="199"/>
      <c r="AR194" s="199"/>
      <c r="AS194" s="199"/>
      <c r="AT194" s="199"/>
      <c r="AU194" s="199"/>
      <c r="AV194" s="199"/>
      <c r="AW194" s="199"/>
      <c r="AX194" s="199"/>
      <c r="AY194" s="199"/>
      <c r="AZ194" s="199"/>
      <c r="BA194" s="199"/>
      <c r="BB194" s="199"/>
      <c r="BC194" s="199"/>
      <c r="BD194" s="199"/>
      <c r="BE194" s="199"/>
      <c r="BF194" s="199"/>
      <c r="BG194" s="199"/>
      <c r="BH194" s="199"/>
      <c r="BI194" s="199"/>
      <c r="BJ194" s="199"/>
      <c r="BK194" s="199"/>
      <c r="BL194" s="199"/>
      <c r="BM194" s="199"/>
      <c r="BN194" s="199"/>
      <c r="BO194" s="199"/>
      <c r="BP194" s="199"/>
      <c r="BQ194" s="199"/>
      <c r="BR194" s="199"/>
      <c r="BS194" s="199"/>
      <c r="BT194" s="199"/>
      <c r="BU194" s="199"/>
      <c r="BV194" s="199"/>
      <c r="BW194" s="199"/>
      <c r="BX194" s="199"/>
      <c r="BY194" s="199"/>
      <c r="BZ194" s="199"/>
      <c r="CA194" s="199"/>
      <c r="CB194" s="199"/>
      <c r="CC194" s="199"/>
      <c r="CD194" s="199"/>
      <c r="CE194" s="199"/>
      <c r="CF194" s="199"/>
      <c r="CG194" s="199"/>
      <c r="CH194" s="199"/>
      <c r="CI194" s="199"/>
      <c r="CJ194" s="199"/>
      <c r="CK194" s="199"/>
      <c r="CL194" s="199"/>
      <c r="CM194" s="199"/>
      <c r="CN194" s="199"/>
      <c r="CO194" s="199"/>
      <c r="CP194" s="199"/>
      <c r="CQ194" s="199"/>
      <c r="CR194" s="199"/>
      <c r="CS194" s="199"/>
      <c r="CT194" s="199"/>
      <c r="CU194" s="199"/>
      <c r="CV194" s="199"/>
      <c r="CW194" s="199"/>
      <c r="CX194" s="199"/>
      <c r="CY194" s="199"/>
      <c r="CZ194" s="199"/>
      <c r="DA194" s="199"/>
      <c r="DB194" s="199"/>
      <c r="DC194" s="199"/>
      <c r="DD194" s="199"/>
      <c r="DE194" s="199"/>
      <c r="DF194" s="199"/>
      <c r="DG194" s="199"/>
      <c r="DH194" s="199"/>
      <c r="DI194" s="199"/>
      <c r="DJ194" s="199"/>
      <c r="DK194" s="199"/>
      <c r="DL194" s="199"/>
      <c r="DM194" s="199"/>
      <c r="DN194" s="199"/>
    </row>
    <row r="195" spans="1:118" x14ac:dyDescent="0.2">
      <c r="A195" s="33" t="s">
        <v>140</v>
      </c>
      <c r="B195" s="33" t="s">
        <v>141</v>
      </c>
      <c r="C195" s="33">
        <v>32</v>
      </c>
      <c r="D195" s="33" t="s">
        <v>70</v>
      </c>
      <c r="E195" s="200">
        <v>0</v>
      </c>
      <c r="F195" s="199">
        <v>0</v>
      </c>
      <c r="G195" s="200">
        <v>0</v>
      </c>
      <c r="H195" s="199">
        <v>0</v>
      </c>
      <c r="I195" s="200">
        <v>0</v>
      </c>
      <c r="J195" s="199">
        <v>0</v>
      </c>
      <c r="K195" s="199">
        <v>0</v>
      </c>
      <c r="L195" s="199">
        <v>0</v>
      </c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  <c r="AS195" s="199"/>
      <c r="AT195" s="199"/>
      <c r="AU195" s="199"/>
      <c r="AV195" s="199"/>
      <c r="AW195" s="199"/>
      <c r="AX195" s="199"/>
      <c r="AY195" s="199"/>
      <c r="AZ195" s="199"/>
      <c r="BA195" s="199"/>
      <c r="BB195" s="199"/>
      <c r="BC195" s="199"/>
      <c r="BD195" s="199"/>
      <c r="BE195" s="199"/>
      <c r="BF195" s="199"/>
      <c r="BG195" s="199"/>
      <c r="BH195" s="199"/>
      <c r="BI195" s="199"/>
      <c r="BJ195" s="199"/>
      <c r="BK195" s="199"/>
      <c r="BL195" s="199"/>
      <c r="BM195" s="199"/>
      <c r="BN195" s="199"/>
      <c r="BO195" s="199"/>
      <c r="BP195" s="199"/>
      <c r="BQ195" s="199"/>
      <c r="BR195" s="199"/>
      <c r="BS195" s="199"/>
      <c r="BT195" s="199"/>
      <c r="BU195" s="199"/>
      <c r="BV195" s="199"/>
      <c r="BW195" s="199"/>
      <c r="BX195" s="199"/>
      <c r="BY195" s="199"/>
      <c r="BZ195" s="199"/>
      <c r="CA195" s="199"/>
      <c r="CB195" s="199"/>
      <c r="CC195" s="199"/>
      <c r="CD195" s="199"/>
      <c r="CE195" s="199"/>
      <c r="CF195" s="199"/>
      <c r="CG195" s="199"/>
      <c r="CH195" s="199"/>
      <c r="CI195" s="199"/>
      <c r="CJ195" s="199"/>
      <c r="CK195" s="199"/>
      <c r="CL195" s="199"/>
      <c r="CM195" s="199"/>
      <c r="CN195" s="199"/>
      <c r="CO195" s="199"/>
      <c r="CP195" s="199"/>
      <c r="CQ195" s="199"/>
      <c r="CR195" s="199"/>
      <c r="CS195" s="199"/>
      <c r="CT195" s="199"/>
      <c r="CU195" s="199"/>
      <c r="CV195" s="199"/>
      <c r="CW195" s="199"/>
      <c r="CX195" s="199"/>
      <c r="CY195" s="199"/>
      <c r="CZ195" s="199"/>
      <c r="DA195" s="199"/>
      <c r="DB195" s="199"/>
      <c r="DC195" s="199"/>
      <c r="DD195" s="199"/>
      <c r="DE195" s="199"/>
      <c r="DF195" s="199"/>
      <c r="DG195" s="199"/>
      <c r="DH195" s="199"/>
      <c r="DI195" s="199"/>
      <c r="DJ195" s="199"/>
      <c r="DK195" s="199"/>
      <c r="DL195" s="199"/>
      <c r="DM195" s="199"/>
      <c r="DN195" s="199"/>
    </row>
    <row r="196" spans="1:118" x14ac:dyDescent="0.2">
      <c r="A196" s="33" t="s">
        <v>140</v>
      </c>
      <c r="B196" s="33" t="s">
        <v>141</v>
      </c>
      <c r="C196" s="33">
        <v>33</v>
      </c>
      <c r="D196" s="33" t="s">
        <v>71</v>
      </c>
      <c r="E196" s="200">
        <v>0</v>
      </c>
      <c r="F196" s="199">
        <v>0</v>
      </c>
      <c r="G196" s="200">
        <v>0</v>
      </c>
      <c r="H196" s="199">
        <v>0</v>
      </c>
      <c r="I196" s="200">
        <v>0</v>
      </c>
      <c r="J196" s="199">
        <v>0</v>
      </c>
      <c r="K196" s="199">
        <v>0</v>
      </c>
      <c r="L196" s="199">
        <v>0</v>
      </c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99"/>
      <c r="AA196" s="199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  <c r="AS196" s="199"/>
      <c r="AT196" s="199"/>
      <c r="AU196" s="199"/>
      <c r="AV196" s="199"/>
      <c r="AW196" s="199"/>
      <c r="AX196" s="199"/>
      <c r="AY196" s="199"/>
      <c r="AZ196" s="199"/>
      <c r="BA196" s="199"/>
      <c r="BB196" s="199"/>
      <c r="BC196" s="199"/>
      <c r="BD196" s="199"/>
      <c r="BE196" s="199"/>
      <c r="BF196" s="199"/>
      <c r="BG196" s="199"/>
      <c r="BH196" s="199"/>
      <c r="BI196" s="199"/>
      <c r="BJ196" s="199"/>
      <c r="BK196" s="199"/>
      <c r="BL196" s="199"/>
      <c r="BM196" s="199"/>
      <c r="BN196" s="199"/>
      <c r="BO196" s="199"/>
      <c r="BP196" s="199"/>
      <c r="BQ196" s="199"/>
      <c r="BR196" s="199"/>
      <c r="BS196" s="199"/>
      <c r="BT196" s="199"/>
      <c r="BU196" s="199"/>
      <c r="BV196" s="199"/>
      <c r="BW196" s="199"/>
      <c r="BX196" s="199"/>
      <c r="BY196" s="199"/>
      <c r="BZ196" s="199"/>
      <c r="CA196" s="199"/>
      <c r="CB196" s="199"/>
      <c r="CC196" s="199"/>
      <c r="CD196" s="199"/>
      <c r="CE196" s="199"/>
      <c r="CF196" s="199"/>
      <c r="CG196" s="199"/>
      <c r="CH196" s="199"/>
      <c r="CI196" s="199"/>
      <c r="CJ196" s="199"/>
      <c r="CK196" s="199"/>
      <c r="CL196" s="199"/>
      <c r="CM196" s="199"/>
      <c r="CN196" s="199"/>
      <c r="CO196" s="199"/>
      <c r="CP196" s="199"/>
      <c r="CQ196" s="199"/>
      <c r="CR196" s="199"/>
      <c r="CS196" s="199"/>
      <c r="CT196" s="199"/>
      <c r="CU196" s="199"/>
      <c r="CV196" s="199"/>
      <c r="CW196" s="199"/>
      <c r="CX196" s="199"/>
      <c r="CY196" s="199"/>
      <c r="CZ196" s="199"/>
      <c r="DA196" s="199"/>
      <c r="DB196" s="199"/>
      <c r="DC196" s="199"/>
      <c r="DD196" s="199"/>
      <c r="DE196" s="199"/>
      <c r="DF196" s="199"/>
      <c r="DG196" s="199"/>
      <c r="DH196" s="199"/>
      <c r="DI196" s="199"/>
      <c r="DJ196" s="199"/>
      <c r="DK196" s="199"/>
      <c r="DL196" s="199"/>
      <c r="DM196" s="199"/>
      <c r="DN196" s="199"/>
    </row>
    <row r="197" spans="1:118" x14ac:dyDescent="0.2">
      <c r="A197" s="33" t="s">
        <v>140</v>
      </c>
      <c r="B197" s="33" t="s">
        <v>141</v>
      </c>
      <c r="C197" s="33">
        <v>34</v>
      </c>
      <c r="D197" s="33" t="s">
        <v>72</v>
      </c>
      <c r="E197" s="200">
        <v>0</v>
      </c>
      <c r="F197" s="199">
        <v>0</v>
      </c>
      <c r="G197" s="200">
        <v>0</v>
      </c>
      <c r="H197" s="199">
        <v>0</v>
      </c>
      <c r="I197" s="200">
        <v>0</v>
      </c>
      <c r="J197" s="199">
        <v>0</v>
      </c>
      <c r="K197" s="199">
        <v>0</v>
      </c>
      <c r="L197" s="199">
        <v>0</v>
      </c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99"/>
      <c r="AA197" s="199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  <c r="AS197" s="199"/>
      <c r="AT197" s="199"/>
      <c r="AU197" s="199"/>
      <c r="AV197" s="199"/>
      <c r="AW197" s="199"/>
      <c r="AX197" s="199"/>
      <c r="AY197" s="199"/>
      <c r="AZ197" s="199"/>
      <c r="BA197" s="199"/>
      <c r="BB197" s="199"/>
      <c r="BC197" s="199"/>
      <c r="BD197" s="199"/>
      <c r="BE197" s="199"/>
      <c r="BF197" s="199"/>
      <c r="BG197" s="199"/>
      <c r="BH197" s="199"/>
      <c r="BI197" s="199"/>
      <c r="BJ197" s="199"/>
      <c r="BK197" s="199"/>
      <c r="BL197" s="199"/>
      <c r="BM197" s="199"/>
      <c r="BN197" s="199"/>
      <c r="BO197" s="199"/>
      <c r="BP197" s="199"/>
      <c r="BQ197" s="199"/>
      <c r="BR197" s="199"/>
      <c r="BS197" s="199"/>
      <c r="BT197" s="199"/>
      <c r="BU197" s="199"/>
      <c r="BV197" s="199"/>
      <c r="BW197" s="199"/>
      <c r="BX197" s="199"/>
      <c r="BY197" s="199"/>
      <c r="BZ197" s="199"/>
      <c r="CA197" s="199"/>
      <c r="CB197" s="199"/>
      <c r="CC197" s="199"/>
      <c r="CD197" s="199"/>
      <c r="CE197" s="199"/>
      <c r="CF197" s="199"/>
      <c r="CG197" s="199"/>
      <c r="CH197" s="199"/>
      <c r="CI197" s="199"/>
      <c r="CJ197" s="199"/>
      <c r="CK197" s="199"/>
      <c r="CL197" s="199"/>
      <c r="CM197" s="199"/>
      <c r="CN197" s="199"/>
      <c r="CO197" s="199"/>
      <c r="CP197" s="199"/>
      <c r="CQ197" s="199"/>
      <c r="CR197" s="199"/>
      <c r="CS197" s="199"/>
      <c r="CT197" s="199"/>
      <c r="CU197" s="199"/>
      <c r="CV197" s="199"/>
      <c r="CW197" s="199"/>
      <c r="CX197" s="199"/>
      <c r="CY197" s="199"/>
      <c r="CZ197" s="199"/>
      <c r="DA197" s="199"/>
      <c r="DB197" s="199"/>
      <c r="DC197" s="199"/>
      <c r="DD197" s="199"/>
      <c r="DE197" s="199"/>
      <c r="DF197" s="199"/>
      <c r="DG197" s="199"/>
      <c r="DH197" s="199"/>
      <c r="DI197" s="199"/>
      <c r="DJ197" s="199"/>
      <c r="DK197" s="199"/>
      <c r="DL197" s="199"/>
      <c r="DM197" s="199"/>
      <c r="DN197" s="199"/>
    </row>
    <row r="198" spans="1:118" x14ac:dyDescent="0.2">
      <c r="A198" s="33" t="s">
        <v>140</v>
      </c>
      <c r="B198" s="33" t="s">
        <v>141</v>
      </c>
      <c r="C198" s="33">
        <v>35</v>
      </c>
      <c r="D198" s="33" t="s">
        <v>73</v>
      </c>
      <c r="E198" s="200">
        <v>0</v>
      </c>
      <c r="F198" s="199">
        <v>-4361.28</v>
      </c>
      <c r="G198" s="200">
        <v>0</v>
      </c>
      <c r="H198" s="199">
        <v>-5670.51</v>
      </c>
      <c r="I198" s="200">
        <v>0</v>
      </c>
      <c r="J198" s="199">
        <v>298.64999999999998</v>
      </c>
      <c r="K198" s="199">
        <v>0</v>
      </c>
      <c r="L198" s="199">
        <v>-309.11</v>
      </c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  <c r="AS198" s="199"/>
      <c r="AT198" s="199"/>
      <c r="AU198" s="199"/>
      <c r="AV198" s="199"/>
      <c r="AW198" s="199"/>
      <c r="AX198" s="199"/>
      <c r="AY198" s="199"/>
      <c r="AZ198" s="199"/>
      <c r="BA198" s="199"/>
      <c r="BB198" s="199"/>
      <c r="BC198" s="199"/>
      <c r="BD198" s="199"/>
      <c r="BE198" s="199"/>
      <c r="BF198" s="199"/>
      <c r="BG198" s="199"/>
      <c r="BH198" s="199"/>
      <c r="BI198" s="199"/>
      <c r="BJ198" s="199"/>
      <c r="BK198" s="199"/>
      <c r="BL198" s="199"/>
      <c r="BM198" s="199"/>
      <c r="BN198" s="199"/>
      <c r="BO198" s="199"/>
      <c r="BP198" s="199"/>
      <c r="BQ198" s="199"/>
      <c r="BR198" s="199"/>
      <c r="BS198" s="199"/>
      <c r="BT198" s="199"/>
      <c r="BU198" s="199"/>
      <c r="BV198" s="199"/>
      <c r="BW198" s="199"/>
      <c r="BX198" s="199"/>
      <c r="BY198" s="199"/>
      <c r="BZ198" s="199"/>
      <c r="CA198" s="199"/>
      <c r="CB198" s="199"/>
      <c r="CC198" s="199"/>
      <c r="CD198" s="199"/>
      <c r="CE198" s="199"/>
      <c r="CF198" s="199"/>
      <c r="CG198" s="199"/>
      <c r="CH198" s="199"/>
      <c r="CI198" s="199"/>
      <c r="CJ198" s="199"/>
      <c r="CK198" s="199"/>
      <c r="CL198" s="199"/>
      <c r="CM198" s="199"/>
      <c r="CN198" s="199"/>
      <c r="CO198" s="199"/>
      <c r="CP198" s="199"/>
      <c r="CQ198" s="199"/>
      <c r="CR198" s="199"/>
      <c r="CS198" s="199"/>
      <c r="CT198" s="199"/>
      <c r="CU198" s="199"/>
      <c r="CV198" s="199"/>
      <c r="CW198" s="199"/>
      <c r="CX198" s="199"/>
      <c r="CY198" s="199"/>
      <c r="CZ198" s="199"/>
      <c r="DA198" s="199"/>
      <c r="DB198" s="199"/>
      <c r="DC198" s="199"/>
      <c r="DD198" s="199"/>
      <c r="DE198" s="199"/>
      <c r="DF198" s="199"/>
      <c r="DG198" s="199"/>
      <c r="DH198" s="199"/>
      <c r="DI198" s="199"/>
      <c r="DJ198" s="199"/>
      <c r="DK198" s="199"/>
      <c r="DL198" s="199"/>
      <c r="DM198" s="199"/>
      <c r="DN198" s="199"/>
    </row>
    <row r="199" spans="1:118" x14ac:dyDescent="0.2">
      <c r="A199" s="33" t="s">
        <v>140</v>
      </c>
      <c r="B199" s="33" t="s">
        <v>141</v>
      </c>
      <c r="C199" s="33">
        <v>36</v>
      </c>
      <c r="D199" s="33" t="s">
        <v>74</v>
      </c>
      <c r="E199" s="200">
        <v>0</v>
      </c>
      <c r="F199" s="199">
        <v>0</v>
      </c>
      <c r="G199" s="200">
        <v>0</v>
      </c>
      <c r="H199" s="199">
        <v>0</v>
      </c>
      <c r="I199" s="200">
        <v>0</v>
      </c>
      <c r="J199" s="199">
        <v>0</v>
      </c>
      <c r="K199" s="199">
        <v>0</v>
      </c>
      <c r="L199" s="199">
        <v>0</v>
      </c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199"/>
      <c r="AJ199" s="199"/>
      <c r="AK199" s="199"/>
      <c r="AL199" s="199"/>
      <c r="AM199" s="199"/>
      <c r="AN199" s="199"/>
      <c r="AO199" s="199"/>
      <c r="AP199" s="199"/>
      <c r="AQ199" s="199"/>
      <c r="AR199" s="199"/>
      <c r="AS199" s="199"/>
      <c r="AT199" s="199"/>
      <c r="AU199" s="199"/>
      <c r="AV199" s="199"/>
      <c r="AW199" s="199"/>
      <c r="AX199" s="199"/>
      <c r="AY199" s="199"/>
      <c r="AZ199" s="199"/>
      <c r="BA199" s="199"/>
      <c r="BB199" s="199"/>
      <c r="BC199" s="199"/>
      <c r="BD199" s="199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199"/>
      <c r="BO199" s="199"/>
      <c r="BP199" s="199"/>
      <c r="BQ199" s="199"/>
      <c r="BR199" s="199"/>
      <c r="BS199" s="199"/>
      <c r="BT199" s="199"/>
      <c r="BU199" s="199"/>
      <c r="BV199" s="199"/>
      <c r="BW199" s="199"/>
      <c r="BX199" s="199"/>
      <c r="BY199" s="199"/>
      <c r="BZ199" s="199"/>
      <c r="CA199" s="199"/>
      <c r="CB199" s="199"/>
      <c r="CC199" s="199"/>
      <c r="CD199" s="199"/>
      <c r="CE199" s="199"/>
      <c r="CF199" s="199"/>
      <c r="CG199" s="199"/>
      <c r="CH199" s="199"/>
      <c r="CI199" s="199"/>
      <c r="CJ199" s="199"/>
      <c r="CK199" s="199"/>
      <c r="CL199" s="199"/>
      <c r="CM199" s="199"/>
      <c r="CN199" s="199"/>
      <c r="CO199" s="199"/>
      <c r="CP199" s="199"/>
      <c r="CQ199" s="199"/>
      <c r="CR199" s="199"/>
      <c r="CS199" s="199"/>
      <c r="CT199" s="199"/>
      <c r="CU199" s="199"/>
      <c r="CV199" s="199"/>
      <c r="CW199" s="199"/>
      <c r="CX199" s="199"/>
      <c r="CY199" s="199"/>
      <c r="CZ199" s="199"/>
      <c r="DA199" s="199"/>
      <c r="DB199" s="199"/>
      <c r="DC199" s="199"/>
      <c r="DD199" s="199"/>
      <c r="DE199" s="199"/>
      <c r="DF199" s="199"/>
      <c r="DG199" s="199"/>
      <c r="DH199" s="199"/>
      <c r="DI199" s="199"/>
      <c r="DJ199" s="199"/>
      <c r="DK199" s="199"/>
      <c r="DL199" s="199"/>
      <c r="DM199" s="199"/>
      <c r="DN199" s="199"/>
    </row>
    <row r="200" spans="1:118" x14ac:dyDescent="0.2">
      <c r="A200" s="33" t="s">
        <v>140</v>
      </c>
      <c r="B200" s="33" t="s">
        <v>141</v>
      </c>
      <c r="C200" s="33">
        <v>37</v>
      </c>
      <c r="D200" s="33" t="s">
        <v>75</v>
      </c>
      <c r="E200" s="200">
        <v>0</v>
      </c>
      <c r="F200" s="199">
        <v>0</v>
      </c>
      <c r="G200" s="200">
        <v>0</v>
      </c>
      <c r="H200" s="199">
        <v>0</v>
      </c>
      <c r="I200" s="200">
        <v>0</v>
      </c>
      <c r="J200" s="199">
        <v>0</v>
      </c>
      <c r="K200" s="199">
        <v>0</v>
      </c>
      <c r="L200" s="199">
        <v>0</v>
      </c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  <c r="AS200" s="199"/>
      <c r="AT200" s="199"/>
      <c r="AU200" s="199"/>
      <c r="AV200" s="199"/>
      <c r="AW200" s="199"/>
      <c r="AX200" s="199"/>
      <c r="AY200" s="199"/>
      <c r="AZ200" s="199"/>
      <c r="BA200" s="199"/>
      <c r="BB200" s="199"/>
      <c r="BC200" s="199"/>
      <c r="BD200" s="199"/>
      <c r="BE200" s="199"/>
      <c r="BF200" s="199"/>
      <c r="BG200" s="199"/>
      <c r="BH200" s="199"/>
      <c r="BI200" s="199"/>
      <c r="BJ200" s="199"/>
      <c r="BK200" s="199"/>
      <c r="BL200" s="199"/>
      <c r="BM200" s="199"/>
      <c r="BN200" s="199"/>
      <c r="BO200" s="199"/>
      <c r="BP200" s="199"/>
      <c r="BQ200" s="199"/>
      <c r="BR200" s="199"/>
      <c r="BS200" s="199"/>
      <c r="BT200" s="199"/>
      <c r="BU200" s="199"/>
      <c r="BV200" s="199"/>
      <c r="BW200" s="199"/>
      <c r="BX200" s="199"/>
      <c r="BY200" s="199"/>
      <c r="BZ200" s="199"/>
      <c r="CA200" s="199"/>
      <c r="CB200" s="199"/>
      <c r="CC200" s="199"/>
      <c r="CD200" s="199"/>
      <c r="CE200" s="199"/>
      <c r="CF200" s="199"/>
      <c r="CG200" s="199"/>
      <c r="CH200" s="199"/>
      <c r="CI200" s="199"/>
      <c r="CJ200" s="199"/>
      <c r="CK200" s="199"/>
      <c r="CL200" s="199"/>
      <c r="CM200" s="199"/>
      <c r="CN200" s="199"/>
      <c r="CO200" s="199"/>
      <c r="CP200" s="199"/>
      <c r="CQ200" s="199"/>
      <c r="CR200" s="199"/>
      <c r="CS200" s="199"/>
      <c r="CT200" s="199"/>
      <c r="CU200" s="199"/>
      <c r="CV200" s="199"/>
      <c r="CW200" s="199"/>
      <c r="CX200" s="199"/>
      <c r="CY200" s="199"/>
      <c r="CZ200" s="199"/>
      <c r="DA200" s="199"/>
      <c r="DB200" s="199"/>
      <c r="DC200" s="199"/>
      <c r="DD200" s="199"/>
      <c r="DE200" s="199"/>
      <c r="DF200" s="199"/>
      <c r="DG200" s="199"/>
      <c r="DH200" s="199"/>
      <c r="DI200" s="199"/>
      <c r="DJ200" s="199"/>
      <c r="DK200" s="199"/>
      <c r="DL200" s="199"/>
      <c r="DM200" s="199"/>
      <c r="DN200" s="199"/>
    </row>
    <row r="201" spans="1:118" x14ac:dyDescent="0.2">
      <c r="A201" s="33" t="s">
        <v>140</v>
      </c>
      <c r="B201" s="33" t="s">
        <v>141</v>
      </c>
      <c r="C201" s="33">
        <v>38</v>
      </c>
      <c r="D201" s="33" t="s">
        <v>76</v>
      </c>
      <c r="E201" s="200">
        <v>0</v>
      </c>
      <c r="F201" s="199">
        <v>0</v>
      </c>
      <c r="G201" s="200">
        <v>0</v>
      </c>
      <c r="H201" s="199">
        <v>0</v>
      </c>
      <c r="I201" s="200">
        <v>0</v>
      </c>
      <c r="J201" s="199">
        <v>0</v>
      </c>
      <c r="K201" s="199">
        <v>0</v>
      </c>
      <c r="L201" s="199">
        <v>0</v>
      </c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199"/>
      <c r="AJ201" s="199"/>
      <c r="AK201" s="199"/>
      <c r="AL201" s="199"/>
      <c r="AM201" s="199"/>
      <c r="AN201" s="199"/>
      <c r="AO201" s="199"/>
      <c r="AP201" s="199"/>
      <c r="AQ201" s="199"/>
      <c r="AR201" s="199"/>
      <c r="AS201" s="199"/>
      <c r="AT201" s="199"/>
      <c r="AU201" s="199"/>
      <c r="AV201" s="199"/>
      <c r="AW201" s="199"/>
      <c r="AX201" s="199"/>
      <c r="AY201" s="199"/>
      <c r="AZ201" s="199"/>
      <c r="BA201" s="199"/>
      <c r="BB201" s="199"/>
      <c r="BC201" s="199"/>
      <c r="BD201" s="199"/>
      <c r="BE201" s="199"/>
      <c r="BF201" s="199"/>
      <c r="BG201" s="199"/>
      <c r="BH201" s="199"/>
      <c r="BI201" s="199"/>
      <c r="BJ201" s="199"/>
      <c r="BK201" s="199"/>
      <c r="BL201" s="199"/>
      <c r="BM201" s="199"/>
      <c r="BN201" s="199"/>
      <c r="BO201" s="199"/>
      <c r="BP201" s="199"/>
      <c r="BQ201" s="199"/>
      <c r="BR201" s="199"/>
      <c r="BS201" s="199"/>
      <c r="BT201" s="199"/>
      <c r="BU201" s="199"/>
      <c r="BV201" s="199"/>
      <c r="BW201" s="199"/>
      <c r="BX201" s="199"/>
      <c r="BY201" s="199"/>
      <c r="BZ201" s="199"/>
      <c r="CA201" s="199"/>
      <c r="CB201" s="199"/>
      <c r="CC201" s="199"/>
      <c r="CD201" s="199"/>
      <c r="CE201" s="199"/>
      <c r="CF201" s="199"/>
      <c r="CG201" s="199"/>
      <c r="CH201" s="199"/>
      <c r="CI201" s="199"/>
      <c r="CJ201" s="199"/>
      <c r="CK201" s="199"/>
      <c r="CL201" s="199"/>
      <c r="CM201" s="199"/>
      <c r="CN201" s="199"/>
      <c r="CO201" s="199"/>
      <c r="CP201" s="199"/>
      <c r="CQ201" s="199"/>
      <c r="CR201" s="199"/>
      <c r="CS201" s="199"/>
      <c r="CT201" s="199"/>
      <c r="CU201" s="199"/>
      <c r="CV201" s="199"/>
      <c r="CW201" s="199"/>
      <c r="CX201" s="199"/>
      <c r="CY201" s="199"/>
      <c r="CZ201" s="199"/>
      <c r="DA201" s="199"/>
      <c r="DB201" s="199"/>
      <c r="DC201" s="199"/>
      <c r="DD201" s="199"/>
      <c r="DE201" s="199"/>
      <c r="DF201" s="199"/>
      <c r="DG201" s="199"/>
      <c r="DH201" s="199"/>
      <c r="DI201" s="199"/>
      <c r="DJ201" s="199"/>
      <c r="DK201" s="199"/>
      <c r="DL201" s="199"/>
      <c r="DM201" s="199"/>
      <c r="DN201" s="199"/>
    </row>
    <row r="202" spans="1:118" x14ac:dyDescent="0.2">
      <c r="A202" s="33" t="s">
        <v>140</v>
      </c>
      <c r="B202" s="33" t="s">
        <v>141</v>
      </c>
      <c r="C202" s="33">
        <v>39</v>
      </c>
      <c r="D202" s="33" t="s">
        <v>77</v>
      </c>
      <c r="E202" s="200">
        <v>0</v>
      </c>
      <c r="F202" s="199">
        <v>0</v>
      </c>
      <c r="G202" s="200">
        <v>0</v>
      </c>
      <c r="H202" s="199">
        <v>0</v>
      </c>
      <c r="I202" s="200">
        <v>0</v>
      </c>
      <c r="J202" s="199">
        <v>0</v>
      </c>
      <c r="K202" s="199">
        <v>0</v>
      </c>
      <c r="L202" s="199">
        <v>0</v>
      </c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  <c r="AS202" s="199"/>
      <c r="AT202" s="199"/>
      <c r="AU202" s="199"/>
      <c r="AV202" s="199"/>
      <c r="AW202" s="199"/>
      <c r="AX202" s="199"/>
      <c r="AY202" s="199"/>
      <c r="AZ202" s="199"/>
      <c r="BA202" s="199"/>
      <c r="BB202" s="199"/>
      <c r="BC202" s="199"/>
      <c r="BD202" s="199"/>
      <c r="BE202" s="199"/>
      <c r="BF202" s="199"/>
      <c r="BG202" s="199"/>
      <c r="BH202" s="199"/>
      <c r="BI202" s="199"/>
      <c r="BJ202" s="199"/>
      <c r="BK202" s="199"/>
      <c r="BL202" s="199"/>
      <c r="BM202" s="199"/>
      <c r="BN202" s="199"/>
      <c r="BO202" s="199"/>
      <c r="BP202" s="199"/>
      <c r="BQ202" s="199"/>
      <c r="BR202" s="199"/>
      <c r="BS202" s="199"/>
      <c r="BT202" s="199"/>
      <c r="BU202" s="199"/>
      <c r="BV202" s="199"/>
      <c r="BW202" s="199"/>
      <c r="BX202" s="199"/>
      <c r="BY202" s="199"/>
      <c r="BZ202" s="199"/>
      <c r="CA202" s="199"/>
      <c r="CB202" s="199"/>
      <c r="CC202" s="199"/>
      <c r="CD202" s="199"/>
      <c r="CE202" s="199"/>
      <c r="CF202" s="199"/>
      <c r="CG202" s="199"/>
      <c r="CH202" s="199"/>
      <c r="CI202" s="199"/>
      <c r="CJ202" s="199"/>
      <c r="CK202" s="199"/>
      <c r="CL202" s="199"/>
      <c r="CM202" s="199"/>
      <c r="CN202" s="199"/>
      <c r="CO202" s="199"/>
      <c r="CP202" s="199"/>
      <c r="CQ202" s="199"/>
      <c r="CR202" s="199"/>
      <c r="CS202" s="199"/>
      <c r="CT202" s="199"/>
      <c r="CU202" s="199"/>
      <c r="CV202" s="199"/>
      <c r="CW202" s="199"/>
      <c r="CX202" s="199"/>
      <c r="CY202" s="199"/>
      <c r="CZ202" s="199"/>
      <c r="DA202" s="199"/>
      <c r="DB202" s="199"/>
      <c r="DC202" s="199"/>
      <c r="DD202" s="199"/>
      <c r="DE202" s="199"/>
      <c r="DF202" s="199"/>
      <c r="DG202" s="199"/>
      <c r="DH202" s="199"/>
      <c r="DI202" s="199"/>
      <c r="DJ202" s="199"/>
      <c r="DK202" s="199"/>
      <c r="DL202" s="199"/>
      <c r="DM202" s="199"/>
      <c r="DN202" s="199"/>
    </row>
    <row r="203" spans="1:118" x14ac:dyDescent="0.2">
      <c r="A203" s="33" t="s">
        <v>140</v>
      </c>
      <c r="B203" s="33" t="s">
        <v>141</v>
      </c>
      <c r="C203" s="33">
        <v>40</v>
      </c>
      <c r="D203" s="33" t="s">
        <v>78</v>
      </c>
      <c r="E203" s="200">
        <v>0</v>
      </c>
      <c r="F203" s="199">
        <v>0</v>
      </c>
      <c r="G203" s="200">
        <v>0</v>
      </c>
      <c r="H203" s="199">
        <v>0</v>
      </c>
      <c r="I203" s="200">
        <v>0</v>
      </c>
      <c r="J203" s="199">
        <v>0</v>
      </c>
      <c r="K203" s="199">
        <v>0</v>
      </c>
      <c r="L203" s="199">
        <v>0</v>
      </c>
      <c r="M203" s="199"/>
      <c r="N203" s="199"/>
      <c r="O203" s="199"/>
      <c r="P203" s="199"/>
      <c r="Q203" s="199"/>
      <c r="R203" s="199"/>
      <c r="S203" s="199"/>
      <c r="T203" s="199"/>
      <c r="U203" s="199"/>
      <c r="V203" s="199"/>
      <c r="W203" s="199"/>
      <c r="X203" s="199"/>
      <c r="Y203" s="199"/>
      <c r="Z203" s="199"/>
      <c r="AA203" s="199"/>
      <c r="AB203" s="199"/>
      <c r="AC203" s="199"/>
      <c r="AD203" s="199"/>
      <c r="AE203" s="199"/>
      <c r="AF203" s="199"/>
      <c r="AG203" s="199"/>
      <c r="AH203" s="199"/>
      <c r="AI203" s="199"/>
      <c r="AJ203" s="199"/>
      <c r="AK203" s="199"/>
      <c r="AL203" s="199"/>
      <c r="AM203" s="199"/>
      <c r="AN203" s="199"/>
      <c r="AO203" s="199"/>
      <c r="AP203" s="199"/>
      <c r="AQ203" s="199"/>
      <c r="AR203" s="199"/>
      <c r="AS203" s="199"/>
      <c r="AT203" s="199"/>
      <c r="AU203" s="199"/>
      <c r="AV203" s="199"/>
      <c r="AW203" s="199"/>
      <c r="AX203" s="199"/>
      <c r="AY203" s="199"/>
      <c r="AZ203" s="199"/>
      <c r="BA203" s="199"/>
      <c r="BB203" s="199"/>
      <c r="BC203" s="199"/>
      <c r="BD203" s="199"/>
      <c r="BE203" s="199"/>
      <c r="BF203" s="199"/>
      <c r="BG203" s="199"/>
      <c r="BH203" s="199"/>
      <c r="BI203" s="199"/>
      <c r="BJ203" s="199"/>
      <c r="BK203" s="199"/>
      <c r="BL203" s="199"/>
      <c r="BM203" s="199"/>
      <c r="BN203" s="199"/>
      <c r="BO203" s="199"/>
      <c r="BP203" s="199"/>
      <c r="BQ203" s="199"/>
      <c r="BR203" s="199"/>
      <c r="BS203" s="199"/>
      <c r="BT203" s="199"/>
      <c r="BU203" s="199"/>
      <c r="BV203" s="199"/>
      <c r="BW203" s="199"/>
      <c r="BX203" s="199"/>
      <c r="BY203" s="199"/>
      <c r="BZ203" s="199"/>
      <c r="CA203" s="199"/>
      <c r="CB203" s="199"/>
      <c r="CC203" s="199"/>
      <c r="CD203" s="199"/>
      <c r="CE203" s="199"/>
      <c r="CF203" s="199"/>
      <c r="CG203" s="199"/>
      <c r="CH203" s="199"/>
      <c r="CI203" s="199"/>
      <c r="CJ203" s="199"/>
      <c r="CK203" s="199"/>
      <c r="CL203" s="199"/>
      <c r="CM203" s="199"/>
      <c r="CN203" s="199"/>
      <c r="CO203" s="199"/>
      <c r="CP203" s="199"/>
      <c r="CQ203" s="199"/>
      <c r="CR203" s="199"/>
      <c r="CS203" s="199"/>
      <c r="CT203" s="199"/>
      <c r="CU203" s="199"/>
      <c r="CV203" s="199"/>
      <c r="CW203" s="199"/>
      <c r="CX203" s="199"/>
      <c r="CY203" s="199"/>
      <c r="CZ203" s="199"/>
      <c r="DA203" s="199"/>
      <c r="DB203" s="199"/>
      <c r="DC203" s="199"/>
      <c r="DD203" s="199"/>
      <c r="DE203" s="199"/>
      <c r="DF203" s="199"/>
      <c r="DG203" s="199"/>
      <c r="DH203" s="199"/>
      <c r="DI203" s="199"/>
      <c r="DJ203" s="199"/>
      <c r="DK203" s="199"/>
      <c r="DL203" s="199"/>
      <c r="DM203" s="199"/>
      <c r="DN203" s="199"/>
    </row>
    <row r="204" spans="1:118" x14ac:dyDescent="0.2">
      <c r="A204" s="33" t="s">
        <v>140</v>
      </c>
      <c r="B204" s="33" t="s">
        <v>201</v>
      </c>
      <c r="C204" s="33">
        <v>1</v>
      </c>
      <c r="D204" s="33" t="s">
        <v>25</v>
      </c>
      <c r="E204" s="200">
        <v>3838346</v>
      </c>
      <c r="F204" s="199">
        <v>8965830.7699999996</v>
      </c>
      <c r="G204" s="200">
        <v>-18713</v>
      </c>
      <c r="H204" s="199">
        <v>-35573.589999999997</v>
      </c>
      <c r="I204" s="200">
        <v>-2997</v>
      </c>
      <c r="J204" s="199">
        <v>-7472.53</v>
      </c>
      <c r="K204" s="199">
        <v>0</v>
      </c>
      <c r="L204" s="199">
        <v>0</v>
      </c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  <c r="AS204" s="199"/>
      <c r="AT204" s="199"/>
      <c r="AU204" s="199"/>
      <c r="AV204" s="199"/>
      <c r="AW204" s="199"/>
      <c r="AX204" s="199"/>
      <c r="AY204" s="199"/>
      <c r="AZ204" s="199"/>
      <c r="BA204" s="199"/>
      <c r="BB204" s="199"/>
      <c r="BC204" s="199"/>
      <c r="BD204" s="199"/>
      <c r="BE204" s="199"/>
      <c r="BF204" s="199"/>
      <c r="BG204" s="199"/>
      <c r="BH204" s="199"/>
      <c r="BI204" s="199"/>
      <c r="BJ204" s="199"/>
      <c r="BK204" s="199"/>
      <c r="BL204" s="199"/>
      <c r="BM204" s="199"/>
      <c r="BN204" s="199"/>
      <c r="BO204" s="199"/>
      <c r="BP204" s="199"/>
      <c r="BQ204" s="199"/>
      <c r="BR204" s="199"/>
      <c r="BS204" s="199"/>
      <c r="BT204" s="199"/>
      <c r="BU204" s="199"/>
      <c r="BV204" s="199"/>
      <c r="BW204" s="199"/>
      <c r="BX204" s="199"/>
      <c r="BY204" s="199"/>
      <c r="BZ204" s="199"/>
      <c r="CA204" s="199"/>
      <c r="CB204" s="199"/>
      <c r="CC204" s="199"/>
      <c r="CD204" s="199"/>
      <c r="CE204" s="199"/>
      <c r="CF204" s="199"/>
      <c r="CG204" s="199"/>
      <c r="CH204" s="199"/>
      <c r="CI204" s="199"/>
      <c r="CJ204" s="199"/>
      <c r="CK204" s="199"/>
      <c r="CL204" s="199"/>
      <c r="CM204" s="199"/>
      <c r="CN204" s="199"/>
      <c r="CO204" s="199"/>
      <c r="CP204" s="199"/>
      <c r="CQ204" s="199"/>
      <c r="CR204" s="199"/>
      <c r="CS204" s="199"/>
      <c r="CT204" s="199"/>
      <c r="CU204" s="199"/>
      <c r="CV204" s="199"/>
      <c r="CW204" s="199"/>
      <c r="CX204" s="199"/>
      <c r="CY204" s="199"/>
      <c r="CZ204" s="199"/>
      <c r="DA204" s="199"/>
      <c r="DB204" s="199"/>
      <c r="DC204" s="199"/>
      <c r="DD204" s="199"/>
      <c r="DE204" s="199"/>
      <c r="DF204" s="199"/>
      <c r="DG204" s="199"/>
      <c r="DH204" s="199"/>
      <c r="DI204" s="199"/>
      <c r="DJ204" s="199"/>
      <c r="DK204" s="199"/>
      <c r="DL204" s="199"/>
      <c r="DM204" s="199"/>
      <c r="DN204" s="199"/>
    </row>
    <row r="205" spans="1:118" x14ac:dyDescent="0.2">
      <c r="A205" s="33" t="s">
        <v>140</v>
      </c>
      <c r="B205" s="33" t="s">
        <v>201</v>
      </c>
      <c r="C205" s="33">
        <v>2</v>
      </c>
      <c r="D205" s="33" t="s">
        <v>26</v>
      </c>
      <c r="E205" s="200">
        <v>0</v>
      </c>
      <c r="F205" s="199">
        <v>0</v>
      </c>
      <c r="G205" s="200">
        <v>0</v>
      </c>
      <c r="H205" s="199">
        <v>0</v>
      </c>
      <c r="I205" s="200">
        <v>0</v>
      </c>
      <c r="J205" s="199">
        <v>0</v>
      </c>
      <c r="K205" s="199">
        <v>0</v>
      </c>
      <c r="L205" s="199">
        <v>0</v>
      </c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99"/>
      <c r="AA205" s="199"/>
      <c r="AB205" s="199"/>
      <c r="AC205" s="199"/>
      <c r="AD205" s="199"/>
      <c r="AE205" s="199"/>
      <c r="AF205" s="199"/>
      <c r="AG205" s="199"/>
      <c r="AH205" s="199"/>
      <c r="AI205" s="199"/>
      <c r="AJ205" s="199"/>
      <c r="AK205" s="199"/>
      <c r="AL205" s="199"/>
      <c r="AM205" s="199"/>
      <c r="AN205" s="199"/>
      <c r="AO205" s="199"/>
      <c r="AP205" s="199"/>
      <c r="AQ205" s="199"/>
      <c r="AR205" s="199"/>
      <c r="AS205" s="199"/>
      <c r="AT205" s="199"/>
      <c r="AU205" s="199"/>
      <c r="AV205" s="199"/>
      <c r="AW205" s="199"/>
      <c r="AX205" s="199"/>
      <c r="AY205" s="199"/>
      <c r="AZ205" s="199"/>
      <c r="BA205" s="199"/>
      <c r="BB205" s="199"/>
      <c r="BC205" s="199"/>
      <c r="BD205" s="199"/>
      <c r="BE205" s="199"/>
      <c r="BF205" s="199"/>
      <c r="BG205" s="199"/>
      <c r="BH205" s="199"/>
      <c r="BI205" s="199"/>
      <c r="BJ205" s="199"/>
      <c r="BK205" s="199"/>
      <c r="BL205" s="199"/>
      <c r="BM205" s="199"/>
      <c r="BN205" s="199"/>
      <c r="BO205" s="199"/>
      <c r="BP205" s="199"/>
      <c r="BQ205" s="199"/>
      <c r="BR205" s="199"/>
      <c r="BS205" s="199"/>
      <c r="BT205" s="199"/>
      <c r="BU205" s="199"/>
      <c r="BV205" s="199"/>
      <c r="BW205" s="199"/>
      <c r="BX205" s="199"/>
      <c r="BY205" s="199"/>
      <c r="BZ205" s="199"/>
      <c r="CA205" s="199"/>
      <c r="CB205" s="199"/>
      <c r="CC205" s="199"/>
      <c r="CD205" s="199"/>
      <c r="CE205" s="199"/>
      <c r="CF205" s="199"/>
      <c r="CG205" s="199"/>
      <c r="CH205" s="199"/>
      <c r="CI205" s="199"/>
      <c r="CJ205" s="199"/>
      <c r="CK205" s="199"/>
      <c r="CL205" s="199"/>
      <c r="CM205" s="199"/>
      <c r="CN205" s="199"/>
      <c r="CO205" s="199"/>
      <c r="CP205" s="199"/>
      <c r="CQ205" s="199"/>
      <c r="CR205" s="199"/>
      <c r="CS205" s="199"/>
      <c r="CT205" s="199"/>
      <c r="CU205" s="199"/>
      <c r="CV205" s="199"/>
      <c r="CW205" s="199"/>
      <c r="CX205" s="199"/>
      <c r="CY205" s="199"/>
      <c r="CZ205" s="199"/>
      <c r="DA205" s="199"/>
      <c r="DB205" s="199"/>
      <c r="DC205" s="199"/>
      <c r="DD205" s="199"/>
      <c r="DE205" s="199"/>
      <c r="DF205" s="199"/>
      <c r="DG205" s="199"/>
      <c r="DH205" s="199"/>
      <c r="DI205" s="199"/>
      <c r="DJ205" s="199"/>
      <c r="DK205" s="199"/>
      <c r="DL205" s="199"/>
      <c r="DM205" s="199"/>
      <c r="DN205" s="199"/>
    </row>
    <row r="206" spans="1:118" x14ac:dyDescent="0.2">
      <c r="A206" s="33" t="s">
        <v>140</v>
      </c>
      <c r="B206" s="33" t="s">
        <v>201</v>
      </c>
      <c r="C206" s="33">
        <v>3</v>
      </c>
      <c r="D206" s="33" t="s">
        <v>27</v>
      </c>
      <c r="E206" s="200">
        <v>461027</v>
      </c>
      <c r="F206" s="199">
        <v>1182269</v>
      </c>
      <c r="G206" s="200">
        <v>-1379</v>
      </c>
      <c r="H206" s="199">
        <v>-3710</v>
      </c>
      <c r="I206" s="200">
        <v>0</v>
      </c>
      <c r="J206" s="199">
        <v>0</v>
      </c>
      <c r="K206" s="199">
        <v>4242265</v>
      </c>
      <c r="L206" s="199">
        <v>10734656</v>
      </c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9"/>
      <c r="AA206" s="199"/>
      <c r="AB206" s="199"/>
      <c r="AC206" s="199"/>
      <c r="AD206" s="199"/>
      <c r="AE206" s="199"/>
      <c r="AF206" s="199"/>
      <c r="AG206" s="199"/>
      <c r="AH206" s="199"/>
      <c r="AI206" s="199"/>
      <c r="AJ206" s="199"/>
      <c r="AK206" s="199"/>
      <c r="AL206" s="199"/>
      <c r="AM206" s="199"/>
      <c r="AN206" s="199"/>
      <c r="AO206" s="199"/>
      <c r="AP206" s="199"/>
      <c r="AQ206" s="199"/>
      <c r="AR206" s="199"/>
      <c r="AS206" s="199"/>
      <c r="AT206" s="199"/>
      <c r="AU206" s="199"/>
      <c r="AV206" s="199"/>
      <c r="AW206" s="199"/>
      <c r="AX206" s="199"/>
      <c r="AY206" s="199"/>
      <c r="AZ206" s="199"/>
      <c r="BA206" s="199"/>
      <c r="BB206" s="199"/>
      <c r="BC206" s="199"/>
      <c r="BD206" s="199"/>
      <c r="BE206" s="199"/>
      <c r="BF206" s="199"/>
      <c r="BG206" s="199"/>
      <c r="BH206" s="199"/>
      <c r="BI206" s="199"/>
      <c r="BJ206" s="199"/>
      <c r="BK206" s="199"/>
      <c r="BL206" s="199"/>
      <c r="BM206" s="199"/>
      <c r="BN206" s="199"/>
      <c r="BO206" s="199"/>
      <c r="BP206" s="199"/>
      <c r="BQ206" s="199"/>
      <c r="BR206" s="199"/>
      <c r="BS206" s="199"/>
      <c r="BT206" s="199"/>
      <c r="BU206" s="199"/>
      <c r="BV206" s="199"/>
      <c r="BW206" s="199"/>
      <c r="BX206" s="199"/>
      <c r="BY206" s="199"/>
      <c r="BZ206" s="199"/>
      <c r="CA206" s="199"/>
      <c r="CB206" s="199"/>
      <c r="CC206" s="199"/>
      <c r="CD206" s="199"/>
      <c r="CE206" s="199"/>
      <c r="CF206" s="199"/>
      <c r="CG206" s="199"/>
      <c r="CH206" s="199"/>
      <c r="CI206" s="199"/>
      <c r="CJ206" s="199"/>
      <c r="CK206" s="199"/>
      <c r="CL206" s="199"/>
      <c r="CM206" s="199"/>
      <c r="CN206" s="199"/>
      <c r="CO206" s="199"/>
      <c r="CP206" s="199"/>
      <c r="CQ206" s="199"/>
      <c r="CR206" s="199"/>
      <c r="CS206" s="199"/>
      <c r="CT206" s="199"/>
      <c r="CU206" s="199"/>
      <c r="CV206" s="199"/>
      <c r="CW206" s="199"/>
      <c r="CX206" s="199"/>
      <c r="CY206" s="199"/>
      <c r="CZ206" s="199"/>
      <c r="DA206" s="199"/>
      <c r="DB206" s="199"/>
      <c r="DC206" s="199"/>
      <c r="DD206" s="199"/>
      <c r="DE206" s="199"/>
      <c r="DF206" s="199"/>
      <c r="DG206" s="199"/>
      <c r="DH206" s="199"/>
      <c r="DI206" s="199"/>
      <c r="DJ206" s="199"/>
      <c r="DK206" s="199"/>
      <c r="DL206" s="199"/>
      <c r="DM206" s="199"/>
      <c r="DN206" s="199"/>
    </row>
    <row r="207" spans="1:118" x14ac:dyDescent="0.2">
      <c r="A207" s="33" t="s">
        <v>140</v>
      </c>
      <c r="B207" s="33" t="s">
        <v>201</v>
      </c>
      <c r="C207" s="33">
        <v>4</v>
      </c>
      <c r="D207" s="33" t="s">
        <v>28</v>
      </c>
      <c r="E207" s="200">
        <v>0</v>
      </c>
      <c r="F207" s="199">
        <v>0</v>
      </c>
      <c r="G207" s="200">
        <v>0</v>
      </c>
      <c r="H207" s="199">
        <v>0</v>
      </c>
      <c r="I207" s="200">
        <v>0</v>
      </c>
      <c r="J207" s="199">
        <v>0</v>
      </c>
      <c r="K207" s="199">
        <v>0</v>
      </c>
      <c r="L207" s="199">
        <v>0</v>
      </c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9"/>
      <c r="AK207" s="199"/>
      <c r="AL207" s="199"/>
      <c r="AM207" s="199"/>
      <c r="AN207" s="199"/>
      <c r="AO207" s="199"/>
      <c r="AP207" s="199"/>
      <c r="AQ207" s="199"/>
      <c r="AR207" s="199"/>
      <c r="AS207" s="199"/>
      <c r="AT207" s="199"/>
      <c r="AU207" s="199"/>
      <c r="AV207" s="199"/>
      <c r="AW207" s="199"/>
      <c r="AX207" s="199"/>
      <c r="AY207" s="199"/>
      <c r="AZ207" s="199"/>
      <c r="BA207" s="199"/>
      <c r="BB207" s="199"/>
      <c r="BC207" s="199"/>
      <c r="BD207" s="199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  <c r="CL207" s="199"/>
      <c r="CM207" s="199"/>
      <c r="CN207" s="199"/>
      <c r="CO207" s="199"/>
      <c r="CP207" s="199"/>
      <c r="CQ207" s="199"/>
      <c r="CR207" s="199"/>
      <c r="CS207" s="199"/>
      <c r="CT207" s="199"/>
      <c r="CU207" s="199"/>
      <c r="CV207" s="199"/>
      <c r="CW207" s="199"/>
      <c r="CX207" s="199"/>
      <c r="CY207" s="199"/>
      <c r="CZ207" s="199"/>
      <c r="DA207" s="199"/>
      <c r="DB207" s="199"/>
      <c r="DC207" s="199"/>
      <c r="DD207" s="199"/>
      <c r="DE207" s="199"/>
      <c r="DF207" s="199"/>
      <c r="DG207" s="199"/>
      <c r="DH207" s="199"/>
      <c r="DI207" s="199"/>
      <c r="DJ207" s="199"/>
      <c r="DK207" s="199"/>
      <c r="DL207" s="199"/>
      <c r="DM207" s="199"/>
      <c r="DN207" s="199"/>
    </row>
    <row r="208" spans="1:118" x14ac:dyDescent="0.2">
      <c r="A208" s="33" t="s">
        <v>140</v>
      </c>
      <c r="B208" s="33" t="s">
        <v>201</v>
      </c>
      <c r="C208" s="33">
        <v>5</v>
      </c>
      <c r="D208" s="33" t="s">
        <v>125</v>
      </c>
      <c r="E208" s="200">
        <v>0</v>
      </c>
      <c r="F208" s="199">
        <v>6132.42</v>
      </c>
      <c r="G208" s="200">
        <v>0</v>
      </c>
      <c r="H208" s="199">
        <v>0</v>
      </c>
      <c r="I208" s="200">
        <v>0</v>
      </c>
      <c r="J208" s="199">
        <v>0</v>
      </c>
      <c r="K208" s="199">
        <v>0</v>
      </c>
      <c r="L208" s="199">
        <v>0</v>
      </c>
      <c r="M208" s="199"/>
      <c r="N208" s="199"/>
      <c r="O208" s="199"/>
      <c r="P208" s="199"/>
      <c r="Q208" s="199"/>
      <c r="R208" s="199"/>
      <c r="S208" s="199"/>
      <c r="T208" s="199"/>
      <c r="U208" s="199"/>
      <c r="V208" s="199"/>
      <c r="W208" s="199"/>
      <c r="X208" s="199"/>
      <c r="Y208" s="199"/>
      <c r="Z208" s="199"/>
      <c r="AA208" s="199"/>
      <c r="AB208" s="199"/>
      <c r="AC208" s="199"/>
      <c r="AD208" s="199"/>
      <c r="AE208" s="199"/>
      <c r="AF208" s="199"/>
      <c r="AG208" s="199"/>
      <c r="AH208" s="199"/>
      <c r="AI208" s="199"/>
      <c r="AJ208" s="199"/>
      <c r="AK208" s="199"/>
      <c r="AL208" s="199"/>
      <c r="AM208" s="199"/>
      <c r="AN208" s="199"/>
      <c r="AO208" s="199"/>
      <c r="AP208" s="199"/>
      <c r="AQ208" s="199"/>
      <c r="AR208" s="199"/>
      <c r="AS208" s="199"/>
      <c r="AT208" s="199"/>
      <c r="AU208" s="199"/>
      <c r="AV208" s="199"/>
      <c r="AW208" s="199"/>
      <c r="AX208" s="199"/>
      <c r="AY208" s="199"/>
      <c r="AZ208" s="199"/>
      <c r="BA208" s="199"/>
      <c r="BB208" s="199"/>
      <c r="BC208" s="199"/>
      <c r="BD208" s="199"/>
      <c r="BE208" s="199"/>
      <c r="BF208" s="199"/>
      <c r="BG208" s="199"/>
      <c r="BH208" s="199"/>
      <c r="BI208" s="199"/>
      <c r="BJ208" s="199"/>
      <c r="BK208" s="199"/>
      <c r="BL208" s="199"/>
      <c r="BM208" s="199"/>
      <c r="BN208" s="199"/>
      <c r="BO208" s="199"/>
      <c r="BP208" s="199"/>
      <c r="BQ208" s="199"/>
      <c r="BR208" s="199"/>
      <c r="BS208" s="199"/>
      <c r="BT208" s="199"/>
      <c r="BU208" s="199"/>
      <c r="BV208" s="199"/>
      <c r="BW208" s="199"/>
      <c r="BX208" s="199"/>
      <c r="BY208" s="199"/>
      <c r="BZ208" s="199"/>
      <c r="CA208" s="199"/>
      <c r="CB208" s="199"/>
      <c r="CC208" s="199"/>
      <c r="CD208" s="199"/>
      <c r="CE208" s="199"/>
      <c r="CF208" s="199"/>
      <c r="CG208" s="199"/>
      <c r="CH208" s="199"/>
      <c r="CI208" s="199"/>
      <c r="CJ208" s="199"/>
      <c r="CK208" s="199"/>
      <c r="CL208" s="199"/>
      <c r="CM208" s="199"/>
      <c r="CN208" s="199"/>
      <c r="CO208" s="199"/>
      <c r="CP208" s="199"/>
      <c r="CQ208" s="199"/>
      <c r="CR208" s="199"/>
      <c r="CS208" s="199"/>
      <c r="CT208" s="199"/>
      <c r="CU208" s="199"/>
      <c r="CV208" s="199"/>
      <c r="CW208" s="199"/>
      <c r="CX208" s="199"/>
      <c r="CY208" s="199"/>
      <c r="CZ208" s="199"/>
      <c r="DA208" s="199"/>
      <c r="DB208" s="199"/>
      <c r="DC208" s="199"/>
      <c r="DD208" s="199"/>
      <c r="DE208" s="199"/>
      <c r="DF208" s="199"/>
      <c r="DG208" s="199"/>
      <c r="DH208" s="199"/>
      <c r="DI208" s="199"/>
      <c r="DJ208" s="199"/>
      <c r="DK208" s="199"/>
      <c r="DL208" s="199"/>
      <c r="DM208" s="199"/>
      <c r="DN208" s="199"/>
    </row>
    <row r="209" spans="1:118" x14ac:dyDescent="0.2">
      <c r="A209" s="33" t="s">
        <v>140</v>
      </c>
      <c r="B209" s="33" t="s">
        <v>201</v>
      </c>
      <c r="C209" s="33">
        <v>6</v>
      </c>
      <c r="D209" s="33" t="s">
        <v>25</v>
      </c>
      <c r="E209" s="200">
        <v>-5133341</v>
      </c>
      <c r="F209" s="199">
        <v>-11134074.34</v>
      </c>
      <c r="G209" s="200">
        <v>62496</v>
      </c>
      <c r="H209" s="199">
        <v>7173.55</v>
      </c>
      <c r="I209" s="200">
        <v>0</v>
      </c>
      <c r="J209" s="199">
        <v>0</v>
      </c>
      <c r="K209" s="199">
        <v>0</v>
      </c>
      <c r="L209" s="199">
        <v>-368.53</v>
      </c>
      <c r="M209" s="199"/>
      <c r="N209" s="199"/>
      <c r="O209" s="199"/>
      <c r="P209" s="199"/>
      <c r="Q209" s="199"/>
      <c r="R209" s="199"/>
      <c r="S209" s="199"/>
      <c r="T209" s="199"/>
      <c r="U209" s="199"/>
      <c r="V209" s="199"/>
      <c r="W209" s="199"/>
      <c r="X209" s="199"/>
      <c r="Y209" s="199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199"/>
      <c r="AJ209" s="199"/>
      <c r="AK209" s="199"/>
      <c r="AL209" s="199"/>
      <c r="AM209" s="199"/>
      <c r="AN209" s="199"/>
      <c r="AO209" s="199"/>
      <c r="AP209" s="199"/>
      <c r="AQ209" s="199"/>
      <c r="AR209" s="199"/>
      <c r="AS209" s="199"/>
      <c r="AT209" s="199"/>
      <c r="AU209" s="199"/>
      <c r="AV209" s="199"/>
      <c r="AW209" s="199"/>
      <c r="AX209" s="199"/>
      <c r="AY209" s="199"/>
      <c r="AZ209" s="199"/>
      <c r="BA209" s="199"/>
      <c r="BB209" s="199"/>
      <c r="BC209" s="199"/>
      <c r="BD209" s="199"/>
      <c r="BE209" s="199"/>
      <c r="BF209" s="199"/>
      <c r="BG209" s="199"/>
      <c r="BH209" s="199"/>
      <c r="BI209" s="199"/>
      <c r="BJ209" s="199"/>
      <c r="BK209" s="199"/>
      <c r="BL209" s="199"/>
      <c r="BM209" s="199"/>
      <c r="BN209" s="199"/>
      <c r="BO209" s="199"/>
      <c r="BP209" s="199"/>
      <c r="BQ209" s="199"/>
      <c r="BR209" s="199"/>
      <c r="BS209" s="199"/>
      <c r="BT209" s="199"/>
      <c r="BU209" s="199"/>
      <c r="BV209" s="199"/>
      <c r="BW209" s="199"/>
      <c r="BX209" s="199"/>
      <c r="BY209" s="199"/>
      <c r="BZ209" s="199"/>
      <c r="CA209" s="199"/>
      <c r="CB209" s="199"/>
      <c r="CC209" s="199"/>
      <c r="CD209" s="199"/>
      <c r="CE209" s="199"/>
      <c r="CF209" s="199"/>
      <c r="CG209" s="199"/>
      <c r="CH209" s="199"/>
      <c r="CI209" s="199"/>
      <c r="CJ209" s="199"/>
      <c r="CK209" s="199"/>
      <c r="CL209" s="199"/>
      <c r="CM209" s="199"/>
      <c r="CN209" s="199"/>
      <c r="CO209" s="199"/>
      <c r="CP209" s="199"/>
      <c r="CQ209" s="199"/>
      <c r="CR209" s="199"/>
      <c r="CS209" s="199"/>
      <c r="CT209" s="199"/>
      <c r="CU209" s="199"/>
      <c r="CV209" s="199"/>
      <c r="CW209" s="199"/>
      <c r="CX209" s="199"/>
      <c r="CY209" s="199"/>
      <c r="CZ209" s="199"/>
      <c r="DA209" s="199"/>
      <c r="DB209" s="199"/>
      <c r="DC209" s="199"/>
      <c r="DD209" s="199"/>
      <c r="DE209" s="199"/>
      <c r="DF209" s="199"/>
      <c r="DG209" s="199"/>
      <c r="DH209" s="199"/>
      <c r="DI209" s="199"/>
      <c r="DJ209" s="199"/>
      <c r="DK209" s="199"/>
      <c r="DL209" s="199"/>
      <c r="DM209" s="199"/>
      <c r="DN209" s="199"/>
    </row>
    <row r="210" spans="1:118" x14ac:dyDescent="0.2">
      <c r="A210" s="33" t="s">
        <v>140</v>
      </c>
      <c r="B210" s="33" t="s">
        <v>201</v>
      </c>
      <c r="C210" s="33">
        <v>7</v>
      </c>
      <c r="D210" s="33" t="s">
        <v>26</v>
      </c>
      <c r="E210" s="200">
        <v>0</v>
      </c>
      <c r="F210" s="199">
        <v>0</v>
      </c>
      <c r="G210" s="200">
        <v>0</v>
      </c>
      <c r="H210" s="199">
        <v>0</v>
      </c>
      <c r="I210" s="200">
        <v>0</v>
      </c>
      <c r="J210" s="199">
        <v>0</v>
      </c>
      <c r="K210" s="199">
        <v>0</v>
      </c>
      <c r="L210" s="199">
        <v>0</v>
      </c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9"/>
      <c r="AK210" s="199"/>
      <c r="AL210" s="199"/>
      <c r="AM210" s="199"/>
      <c r="AN210" s="199"/>
      <c r="AO210" s="199"/>
      <c r="AP210" s="199"/>
      <c r="AQ210" s="199"/>
      <c r="AR210" s="199"/>
      <c r="AS210" s="199"/>
      <c r="AT210" s="199"/>
      <c r="AU210" s="199"/>
      <c r="AV210" s="199"/>
      <c r="AW210" s="199"/>
      <c r="AX210" s="199"/>
      <c r="AY210" s="199"/>
      <c r="AZ210" s="199"/>
      <c r="BA210" s="199"/>
      <c r="BB210" s="199"/>
      <c r="BC210" s="199"/>
      <c r="BD210" s="199"/>
      <c r="BE210" s="199"/>
      <c r="BF210" s="199"/>
      <c r="BG210" s="199"/>
      <c r="BH210" s="199"/>
      <c r="BI210" s="199"/>
      <c r="BJ210" s="199"/>
      <c r="BK210" s="199"/>
      <c r="BL210" s="199"/>
      <c r="BM210" s="199"/>
      <c r="BN210" s="199"/>
      <c r="BO210" s="199"/>
      <c r="BP210" s="199"/>
      <c r="BQ210" s="199"/>
      <c r="BR210" s="199"/>
      <c r="BS210" s="199"/>
      <c r="BT210" s="199"/>
      <c r="BU210" s="199"/>
      <c r="BV210" s="199"/>
      <c r="BW210" s="199"/>
      <c r="BX210" s="199"/>
      <c r="BY210" s="199"/>
      <c r="BZ210" s="199"/>
      <c r="CA210" s="199"/>
      <c r="CB210" s="199"/>
      <c r="CC210" s="199"/>
      <c r="CD210" s="199"/>
      <c r="CE210" s="199"/>
      <c r="CF210" s="199"/>
      <c r="CG210" s="199"/>
      <c r="CH210" s="199"/>
      <c r="CI210" s="199"/>
      <c r="CJ210" s="199"/>
      <c r="CK210" s="199"/>
      <c r="CL210" s="199"/>
      <c r="CM210" s="199"/>
      <c r="CN210" s="199"/>
      <c r="CO210" s="199"/>
      <c r="CP210" s="199"/>
      <c r="CQ210" s="199"/>
      <c r="CR210" s="199"/>
      <c r="CS210" s="199"/>
      <c r="CT210" s="199"/>
      <c r="CU210" s="199"/>
      <c r="CV210" s="199"/>
      <c r="CW210" s="199"/>
      <c r="CX210" s="199"/>
      <c r="CY210" s="199"/>
      <c r="CZ210" s="199"/>
      <c r="DA210" s="199"/>
      <c r="DB210" s="199"/>
      <c r="DC210" s="199"/>
      <c r="DD210" s="199"/>
      <c r="DE210" s="199"/>
      <c r="DF210" s="199"/>
      <c r="DG210" s="199"/>
      <c r="DH210" s="199"/>
      <c r="DI210" s="199"/>
      <c r="DJ210" s="199"/>
      <c r="DK210" s="199"/>
      <c r="DL210" s="199"/>
      <c r="DM210" s="199"/>
      <c r="DN210" s="199"/>
    </row>
    <row r="211" spans="1:118" x14ac:dyDescent="0.2">
      <c r="A211" s="33" t="s">
        <v>140</v>
      </c>
      <c r="B211" s="33" t="s">
        <v>201</v>
      </c>
      <c r="C211" s="33">
        <v>8</v>
      </c>
      <c r="D211" s="33" t="s">
        <v>27</v>
      </c>
      <c r="E211" s="200">
        <v>-93</v>
      </c>
      <c r="F211" s="199">
        <v>-241</v>
      </c>
      <c r="G211" s="200">
        <v>0</v>
      </c>
      <c r="H211" s="199">
        <v>0</v>
      </c>
      <c r="I211" s="200">
        <v>0</v>
      </c>
      <c r="J211" s="199">
        <v>0</v>
      </c>
      <c r="K211" s="199">
        <v>-4240876</v>
      </c>
      <c r="L211" s="199">
        <v>-10730919</v>
      </c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9"/>
      <c r="AK211" s="199"/>
      <c r="AL211" s="199"/>
      <c r="AM211" s="199"/>
      <c r="AN211" s="199"/>
      <c r="AO211" s="199"/>
      <c r="AP211" s="199"/>
      <c r="AQ211" s="199"/>
      <c r="AR211" s="199"/>
      <c r="AS211" s="199"/>
      <c r="AT211" s="199"/>
      <c r="AU211" s="199"/>
      <c r="AV211" s="199"/>
      <c r="AW211" s="199"/>
      <c r="AX211" s="199"/>
      <c r="AY211" s="199"/>
      <c r="AZ211" s="199"/>
      <c r="BA211" s="199"/>
      <c r="BB211" s="199"/>
      <c r="BC211" s="199"/>
      <c r="BD211" s="199"/>
      <c r="BE211" s="199"/>
      <c r="BF211" s="199"/>
      <c r="BG211" s="199"/>
      <c r="BH211" s="199"/>
      <c r="BI211" s="199"/>
      <c r="BJ211" s="199"/>
      <c r="BK211" s="199"/>
      <c r="BL211" s="199"/>
      <c r="BM211" s="199"/>
      <c r="BN211" s="199"/>
      <c r="BO211" s="199"/>
      <c r="BP211" s="199"/>
      <c r="BQ211" s="199"/>
      <c r="BR211" s="199"/>
      <c r="BS211" s="199"/>
      <c r="BT211" s="199"/>
      <c r="BU211" s="199"/>
      <c r="BV211" s="199"/>
      <c r="BW211" s="199"/>
      <c r="BX211" s="199"/>
      <c r="BY211" s="199"/>
      <c r="BZ211" s="199"/>
      <c r="CA211" s="199"/>
      <c r="CB211" s="199"/>
      <c r="CC211" s="199"/>
      <c r="CD211" s="199"/>
      <c r="CE211" s="199"/>
      <c r="CF211" s="199"/>
      <c r="CG211" s="199"/>
      <c r="CH211" s="199"/>
      <c r="CI211" s="199"/>
      <c r="CJ211" s="199"/>
      <c r="CK211" s="199"/>
      <c r="CL211" s="199"/>
      <c r="CM211" s="199"/>
      <c r="CN211" s="199"/>
      <c r="CO211" s="199"/>
      <c r="CP211" s="199"/>
      <c r="CQ211" s="199"/>
      <c r="CR211" s="199"/>
      <c r="CS211" s="199"/>
      <c r="CT211" s="199"/>
      <c r="CU211" s="199"/>
      <c r="CV211" s="199"/>
      <c r="CW211" s="199"/>
      <c r="CX211" s="199"/>
      <c r="CY211" s="199"/>
      <c r="CZ211" s="199"/>
      <c r="DA211" s="199"/>
      <c r="DB211" s="199"/>
      <c r="DC211" s="199"/>
      <c r="DD211" s="199"/>
      <c r="DE211" s="199"/>
      <c r="DF211" s="199"/>
      <c r="DG211" s="199"/>
      <c r="DH211" s="199"/>
      <c r="DI211" s="199"/>
      <c r="DJ211" s="199"/>
      <c r="DK211" s="199"/>
      <c r="DL211" s="199"/>
      <c r="DM211" s="199"/>
      <c r="DN211" s="199"/>
    </row>
    <row r="212" spans="1:118" x14ac:dyDescent="0.2">
      <c r="A212" s="33" t="s">
        <v>140</v>
      </c>
      <c r="B212" s="33" t="s">
        <v>201</v>
      </c>
      <c r="C212" s="33">
        <v>9</v>
      </c>
      <c r="D212" s="33" t="s">
        <v>28</v>
      </c>
      <c r="E212" s="200">
        <v>0</v>
      </c>
      <c r="F212" s="199">
        <v>0</v>
      </c>
      <c r="G212" s="200">
        <v>0</v>
      </c>
      <c r="H212" s="199">
        <v>0</v>
      </c>
      <c r="I212" s="200">
        <v>0</v>
      </c>
      <c r="J212" s="199">
        <v>0</v>
      </c>
      <c r="K212" s="199">
        <v>0</v>
      </c>
      <c r="L212" s="199">
        <v>0</v>
      </c>
      <c r="M212" s="199"/>
      <c r="N212" s="199"/>
      <c r="O212" s="199"/>
      <c r="P212" s="199"/>
      <c r="Q212" s="199"/>
      <c r="R212" s="199"/>
      <c r="S212" s="199"/>
      <c r="T212" s="199"/>
      <c r="U212" s="199"/>
      <c r="V212" s="199"/>
      <c r="W212" s="199"/>
      <c r="X212" s="199"/>
      <c r="Y212" s="199"/>
      <c r="Z212" s="199"/>
      <c r="AA212" s="199"/>
      <c r="AB212" s="199"/>
      <c r="AC212" s="199"/>
      <c r="AD212" s="199"/>
      <c r="AE212" s="199"/>
      <c r="AF212" s="199"/>
      <c r="AG212" s="199"/>
      <c r="AH212" s="199"/>
      <c r="AI212" s="199"/>
      <c r="AJ212" s="199"/>
      <c r="AK212" s="199"/>
      <c r="AL212" s="199"/>
      <c r="AM212" s="199"/>
      <c r="AN212" s="199"/>
      <c r="AO212" s="199"/>
      <c r="AP212" s="199"/>
      <c r="AQ212" s="199"/>
      <c r="AR212" s="199"/>
      <c r="AS212" s="199"/>
      <c r="AT212" s="199"/>
      <c r="AU212" s="199"/>
      <c r="AV212" s="199"/>
      <c r="AW212" s="199"/>
      <c r="AX212" s="199"/>
      <c r="AY212" s="199"/>
      <c r="AZ212" s="199"/>
      <c r="BA212" s="199"/>
      <c r="BB212" s="199"/>
      <c r="BC212" s="199"/>
      <c r="BD212" s="199"/>
      <c r="BE212" s="199"/>
      <c r="BF212" s="199"/>
      <c r="BG212" s="199"/>
      <c r="BH212" s="199"/>
      <c r="BI212" s="199"/>
      <c r="BJ212" s="199"/>
      <c r="BK212" s="199"/>
      <c r="BL212" s="199"/>
      <c r="BM212" s="199"/>
      <c r="BN212" s="199"/>
      <c r="BO212" s="199"/>
      <c r="BP212" s="199"/>
      <c r="BQ212" s="199"/>
      <c r="BR212" s="199"/>
      <c r="BS212" s="199"/>
      <c r="BT212" s="199"/>
      <c r="BU212" s="199"/>
      <c r="BV212" s="199"/>
      <c r="BW212" s="199"/>
      <c r="BX212" s="199"/>
      <c r="BY212" s="199"/>
      <c r="BZ212" s="199"/>
      <c r="CA212" s="199"/>
      <c r="CB212" s="199"/>
      <c r="CC212" s="199"/>
      <c r="CD212" s="199"/>
      <c r="CE212" s="199"/>
      <c r="CF212" s="199"/>
      <c r="CG212" s="199"/>
      <c r="CH212" s="199"/>
      <c r="CI212" s="199"/>
      <c r="CJ212" s="199"/>
      <c r="CK212" s="199"/>
      <c r="CL212" s="199"/>
      <c r="CM212" s="199"/>
      <c r="CN212" s="199"/>
      <c r="CO212" s="199"/>
      <c r="CP212" s="199"/>
      <c r="CQ212" s="199"/>
      <c r="CR212" s="199"/>
      <c r="CS212" s="199"/>
      <c r="CT212" s="199"/>
      <c r="CU212" s="199"/>
      <c r="CV212" s="199"/>
      <c r="CW212" s="199"/>
      <c r="CX212" s="199"/>
      <c r="CY212" s="199"/>
      <c r="CZ212" s="199"/>
      <c r="DA212" s="199"/>
      <c r="DB212" s="199"/>
      <c r="DC212" s="199"/>
      <c r="DD212" s="199"/>
      <c r="DE212" s="199"/>
      <c r="DF212" s="199"/>
      <c r="DG212" s="199"/>
      <c r="DH212" s="199"/>
      <c r="DI212" s="199"/>
      <c r="DJ212" s="199"/>
      <c r="DK212" s="199"/>
      <c r="DL212" s="199"/>
      <c r="DM212" s="199"/>
      <c r="DN212" s="199"/>
    </row>
    <row r="213" spans="1:118" x14ac:dyDescent="0.2">
      <c r="A213" s="33" t="s">
        <v>140</v>
      </c>
      <c r="B213" s="33" t="s">
        <v>201</v>
      </c>
      <c r="C213" s="33">
        <v>10</v>
      </c>
      <c r="D213" s="33" t="s">
        <v>32</v>
      </c>
      <c r="E213" s="200">
        <v>4898</v>
      </c>
      <c r="F213" s="199">
        <v>11461.32</v>
      </c>
      <c r="G213" s="200">
        <v>0</v>
      </c>
      <c r="H213" s="199">
        <v>0</v>
      </c>
      <c r="I213" s="200">
        <v>0</v>
      </c>
      <c r="J213" s="199">
        <v>0</v>
      </c>
      <c r="K213" s="199">
        <v>0</v>
      </c>
      <c r="L213" s="199">
        <v>0</v>
      </c>
      <c r="M213" s="199"/>
      <c r="N213" s="199"/>
      <c r="O213" s="199"/>
      <c r="P213" s="199"/>
      <c r="Q213" s="199"/>
      <c r="R213" s="199"/>
      <c r="S213" s="199"/>
      <c r="T213" s="199"/>
      <c r="U213" s="199"/>
      <c r="V213" s="199"/>
      <c r="W213" s="199"/>
      <c r="X213" s="199"/>
      <c r="Y213" s="199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199"/>
      <c r="AJ213" s="199"/>
      <c r="AK213" s="199"/>
      <c r="AL213" s="199"/>
      <c r="AM213" s="199"/>
      <c r="AN213" s="199"/>
      <c r="AO213" s="199"/>
      <c r="AP213" s="199"/>
      <c r="AQ213" s="199"/>
      <c r="AR213" s="199"/>
      <c r="AS213" s="199"/>
      <c r="AT213" s="199"/>
      <c r="AU213" s="199"/>
      <c r="AV213" s="199"/>
      <c r="AW213" s="199"/>
      <c r="AX213" s="199"/>
      <c r="AY213" s="199"/>
      <c r="AZ213" s="199"/>
      <c r="BA213" s="199"/>
      <c r="BB213" s="199"/>
      <c r="BC213" s="199"/>
      <c r="BD213" s="199"/>
      <c r="BE213" s="199"/>
      <c r="BF213" s="199"/>
      <c r="BG213" s="199"/>
      <c r="BH213" s="199"/>
      <c r="BI213" s="199"/>
      <c r="BJ213" s="199"/>
      <c r="BK213" s="199"/>
      <c r="BL213" s="199"/>
      <c r="BM213" s="199"/>
      <c r="BN213" s="199"/>
      <c r="BO213" s="199"/>
      <c r="BP213" s="199"/>
      <c r="BQ213" s="199"/>
      <c r="BR213" s="199"/>
      <c r="BS213" s="199"/>
      <c r="BT213" s="199"/>
      <c r="BU213" s="199"/>
      <c r="BV213" s="199"/>
      <c r="BW213" s="199"/>
      <c r="BX213" s="199"/>
      <c r="BY213" s="199"/>
      <c r="BZ213" s="199"/>
      <c r="CA213" s="199"/>
      <c r="CB213" s="199"/>
      <c r="CC213" s="199"/>
      <c r="CD213" s="199"/>
      <c r="CE213" s="199"/>
      <c r="CF213" s="199"/>
      <c r="CG213" s="199"/>
      <c r="CH213" s="199"/>
      <c r="CI213" s="199"/>
      <c r="CJ213" s="199"/>
      <c r="CK213" s="199"/>
      <c r="CL213" s="199"/>
      <c r="CM213" s="199"/>
      <c r="CN213" s="199"/>
      <c r="CO213" s="199"/>
      <c r="CP213" s="199"/>
      <c r="CQ213" s="199"/>
      <c r="CR213" s="199"/>
      <c r="CS213" s="199"/>
      <c r="CT213" s="199"/>
      <c r="CU213" s="199"/>
      <c r="CV213" s="199"/>
      <c r="CW213" s="199"/>
      <c r="CX213" s="199"/>
      <c r="CY213" s="199"/>
      <c r="CZ213" s="199"/>
      <c r="DA213" s="199"/>
      <c r="DB213" s="199"/>
      <c r="DC213" s="199"/>
      <c r="DD213" s="199"/>
      <c r="DE213" s="199"/>
      <c r="DF213" s="199"/>
      <c r="DG213" s="199"/>
      <c r="DH213" s="199"/>
      <c r="DI213" s="199"/>
      <c r="DJ213" s="199"/>
      <c r="DK213" s="199"/>
      <c r="DL213" s="199"/>
      <c r="DM213" s="199"/>
      <c r="DN213" s="199"/>
    </row>
    <row r="214" spans="1:118" x14ac:dyDescent="0.2">
      <c r="A214" s="33" t="s">
        <v>140</v>
      </c>
      <c r="B214" s="33" t="s">
        <v>201</v>
      </c>
      <c r="C214" s="33">
        <v>11</v>
      </c>
      <c r="D214" s="33" t="s">
        <v>35</v>
      </c>
      <c r="E214" s="200">
        <v>0</v>
      </c>
      <c r="F214" s="199">
        <v>0</v>
      </c>
      <c r="G214" s="200">
        <v>0</v>
      </c>
      <c r="H214" s="199">
        <v>0</v>
      </c>
      <c r="I214" s="200">
        <v>0</v>
      </c>
      <c r="J214" s="199">
        <v>0</v>
      </c>
      <c r="K214" s="199">
        <v>0</v>
      </c>
      <c r="L214" s="199">
        <v>0</v>
      </c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9"/>
      <c r="AK214" s="199"/>
      <c r="AL214" s="199"/>
      <c r="AM214" s="199"/>
      <c r="AN214" s="199"/>
      <c r="AO214" s="199"/>
      <c r="AP214" s="199"/>
      <c r="AQ214" s="199"/>
      <c r="AR214" s="199"/>
      <c r="AS214" s="199"/>
      <c r="AT214" s="199"/>
      <c r="AU214" s="199"/>
      <c r="AV214" s="199"/>
      <c r="AW214" s="199"/>
      <c r="AX214" s="199"/>
      <c r="AY214" s="199"/>
      <c r="AZ214" s="199"/>
      <c r="BA214" s="199"/>
      <c r="BB214" s="199"/>
      <c r="BC214" s="199"/>
      <c r="BD214" s="199"/>
      <c r="BE214" s="199"/>
      <c r="BF214" s="199"/>
      <c r="BG214" s="199"/>
      <c r="BH214" s="199"/>
      <c r="BI214" s="199"/>
      <c r="BJ214" s="199"/>
      <c r="BK214" s="199"/>
      <c r="BL214" s="199"/>
      <c r="BM214" s="199"/>
      <c r="BN214" s="199"/>
      <c r="BO214" s="199"/>
      <c r="BP214" s="199"/>
      <c r="BQ214" s="199"/>
      <c r="BR214" s="199"/>
      <c r="BS214" s="199"/>
      <c r="BT214" s="199"/>
      <c r="BU214" s="199"/>
      <c r="BV214" s="199"/>
      <c r="BW214" s="199"/>
      <c r="BX214" s="199"/>
      <c r="BY214" s="199"/>
      <c r="BZ214" s="199"/>
      <c r="CA214" s="199"/>
      <c r="CB214" s="199"/>
      <c r="CC214" s="199"/>
      <c r="CD214" s="199"/>
      <c r="CE214" s="199"/>
      <c r="CF214" s="199"/>
      <c r="CG214" s="199"/>
      <c r="CH214" s="199"/>
      <c r="CI214" s="199"/>
      <c r="CJ214" s="199"/>
      <c r="CK214" s="199"/>
      <c r="CL214" s="199"/>
      <c r="CM214" s="199"/>
      <c r="CN214" s="199"/>
      <c r="CO214" s="199"/>
      <c r="CP214" s="199"/>
      <c r="CQ214" s="199"/>
      <c r="CR214" s="199"/>
      <c r="CS214" s="199"/>
      <c r="CT214" s="199"/>
      <c r="CU214" s="199"/>
      <c r="CV214" s="199"/>
      <c r="CW214" s="199"/>
      <c r="CX214" s="199"/>
      <c r="CY214" s="199"/>
      <c r="CZ214" s="199"/>
      <c r="DA214" s="199"/>
      <c r="DB214" s="199"/>
      <c r="DC214" s="199"/>
      <c r="DD214" s="199"/>
      <c r="DE214" s="199"/>
      <c r="DF214" s="199"/>
      <c r="DG214" s="199"/>
      <c r="DH214" s="199"/>
      <c r="DI214" s="199"/>
      <c r="DJ214" s="199"/>
      <c r="DK214" s="199"/>
      <c r="DL214" s="199"/>
      <c r="DM214" s="199"/>
      <c r="DN214" s="199"/>
    </row>
    <row r="215" spans="1:118" x14ac:dyDescent="0.2">
      <c r="A215" s="33" t="s">
        <v>140</v>
      </c>
      <c r="B215" s="33" t="s">
        <v>201</v>
      </c>
      <c r="C215" s="33">
        <v>12</v>
      </c>
      <c r="D215" s="33" t="s">
        <v>36</v>
      </c>
      <c r="E215" s="200">
        <v>0</v>
      </c>
      <c r="F215" s="199">
        <v>0</v>
      </c>
      <c r="G215" s="200">
        <v>0</v>
      </c>
      <c r="H215" s="199">
        <v>0</v>
      </c>
      <c r="I215" s="200">
        <v>0</v>
      </c>
      <c r="J215" s="199">
        <v>0</v>
      </c>
      <c r="K215" s="199">
        <v>0</v>
      </c>
      <c r="L215" s="199">
        <v>0</v>
      </c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99"/>
      <c r="AA215" s="199"/>
      <c r="AB215" s="199"/>
      <c r="AC215" s="199"/>
      <c r="AD215" s="199"/>
      <c r="AE215" s="199"/>
      <c r="AF215" s="199"/>
      <c r="AG215" s="199"/>
      <c r="AH215" s="199"/>
      <c r="AI215" s="199"/>
      <c r="AJ215" s="199"/>
      <c r="AK215" s="199"/>
      <c r="AL215" s="199"/>
      <c r="AM215" s="199"/>
      <c r="AN215" s="199"/>
      <c r="AO215" s="199"/>
      <c r="AP215" s="199"/>
      <c r="AQ215" s="199"/>
      <c r="AR215" s="199"/>
      <c r="AS215" s="199"/>
      <c r="AT215" s="199"/>
      <c r="AU215" s="199"/>
      <c r="AV215" s="199"/>
      <c r="AW215" s="199"/>
      <c r="AX215" s="199"/>
      <c r="AY215" s="199"/>
      <c r="AZ215" s="199"/>
      <c r="BA215" s="199"/>
      <c r="BB215" s="199"/>
      <c r="BC215" s="199"/>
      <c r="BD215" s="199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199"/>
      <c r="BO215" s="199"/>
      <c r="BP215" s="199"/>
      <c r="BQ215" s="199"/>
      <c r="BR215" s="199"/>
      <c r="BS215" s="199"/>
      <c r="BT215" s="199"/>
      <c r="BU215" s="199"/>
      <c r="BV215" s="199"/>
      <c r="BW215" s="199"/>
      <c r="BX215" s="199"/>
      <c r="BY215" s="199"/>
      <c r="BZ215" s="199"/>
      <c r="CA215" s="199"/>
      <c r="CB215" s="199"/>
      <c r="CC215" s="199"/>
      <c r="CD215" s="199"/>
      <c r="CE215" s="199"/>
      <c r="CF215" s="199"/>
      <c r="CG215" s="199"/>
      <c r="CH215" s="199"/>
      <c r="CI215" s="199"/>
      <c r="CJ215" s="199"/>
      <c r="CK215" s="199"/>
      <c r="CL215" s="199"/>
      <c r="CM215" s="199"/>
      <c r="CN215" s="199"/>
      <c r="CO215" s="199"/>
      <c r="CP215" s="199"/>
      <c r="CQ215" s="199"/>
      <c r="CR215" s="199"/>
      <c r="CS215" s="199"/>
      <c r="CT215" s="199"/>
      <c r="CU215" s="199"/>
      <c r="CV215" s="199"/>
      <c r="CW215" s="199"/>
      <c r="CX215" s="199"/>
      <c r="CY215" s="199"/>
      <c r="CZ215" s="199"/>
      <c r="DA215" s="199"/>
      <c r="DB215" s="199"/>
      <c r="DC215" s="199"/>
      <c r="DD215" s="199"/>
      <c r="DE215" s="199"/>
      <c r="DF215" s="199"/>
      <c r="DG215" s="199"/>
      <c r="DH215" s="199"/>
      <c r="DI215" s="199"/>
      <c r="DJ215" s="199"/>
      <c r="DK215" s="199"/>
      <c r="DL215" s="199"/>
      <c r="DM215" s="199"/>
      <c r="DN215" s="199"/>
    </row>
    <row r="216" spans="1:118" x14ac:dyDescent="0.2">
      <c r="A216" s="33" t="s">
        <v>140</v>
      </c>
      <c r="B216" s="33" t="s">
        <v>201</v>
      </c>
      <c r="C216" s="33">
        <v>13</v>
      </c>
      <c r="D216" s="33" t="s">
        <v>39</v>
      </c>
      <c r="E216" s="200">
        <v>17827</v>
      </c>
      <c r="F216" s="199">
        <v>41715.18</v>
      </c>
      <c r="G216" s="200">
        <v>5519</v>
      </c>
      <c r="H216" s="199">
        <v>12914.46</v>
      </c>
      <c r="I216" s="200">
        <v>0</v>
      </c>
      <c r="J216" s="199">
        <v>0</v>
      </c>
      <c r="K216" s="199">
        <v>0</v>
      </c>
      <c r="L216" s="199">
        <v>0</v>
      </c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9"/>
      <c r="AA216" s="199"/>
      <c r="AB216" s="199"/>
      <c r="AC216" s="199"/>
      <c r="AD216" s="199"/>
      <c r="AE216" s="199"/>
      <c r="AF216" s="199"/>
      <c r="AG216" s="199"/>
      <c r="AH216" s="199"/>
      <c r="AI216" s="199"/>
      <c r="AJ216" s="199"/>
      <c r="AK216" s="199"/>
      <c r="AL216" s="199"/>
      <c r="AM216" s="199"/>
      <c r="AN216" s="199"/>
      <c r="AO216" s="199"/>
      <c r="AP216" s="199"/>
      <c r="AQ216" s="199"/>
      <c r="AR216" s="199"/>
      <c r="AS216" s="199"/>
      <c r="AT216" s="199"/>
      <c r="AU216" s="199"/>
      <c r="AV216" s="199"/>
      <c r="AW216" s="199"/>
      <c r="AX216" s="199"/>
      <c r="AY216" s="199"/>
      <c r="AZ216" s="199"/>
      <c r="BA216" s="199"/>
      <c r="BB216" s="199"/>
      <c r="BC216" s="199"/>
      <c r="BD216" s="199"/>
      <c r="BE216" s="199"/>
      <c r="BF216" s="199"/>
      <c r="BG216" s="199"/>
      <c r="BH216" s="199"/>
      <c r="BI216" s="199"/>
      <c r="BJ216" s="199"/>
      <c r="BK216" s="199"/>
      <c r="BL216" s="199"/>
      <c r="BM216" s="199"/>
      <c r="BN216" s="199"/>
      <c r="BO216" s="199"/>
      <c r="BP216" s="199"/>
      <c r="BQ216" s="199"/>
      <c r="BR216" s="199"/>
      <c r="BS216" s="199"/>
      <c r="BT216" s="199"/>
      <c r="BU216" s="199"/>
      <c r="BV216" s="199"/>
      <c r="BW216" s="199"/>
      <c r="BX216" s="199"/>
      <c r="BY216" s="199"/>
      <c r="BZ216" s="199"/>
      <c r="CA216" s="199"/>
      <c r="CB216" s="199"/>
      <c r="CC216" s="199"/>
      <c r="CD216" s="199"/>
      <c r="CE216" s="199"/>
      <c r="CF216" s="199"/>
      <c r="CG216" s="199"/>
      <c r="CH216" s="199"/>
      <c r="CI216" s="199"/>
      <c r="CJ216" s="199"/>
      <c r="CK216" s="199"/>
      <c r="CL216" s="199"/>
      <c r="CM216" s="199"/>
      <c r="CN216" s="199"/>
      <c r="CO216" s="199"/>
      <c r="CP216" s="199"/>
      <c r="CQ216" s="199"/>
      <c r="CR216" s="199"/>
      <c r="CS216" s="199"/>
      <c r="CT216" s="199"/>
      <c r="CU216" s="199"/>
      <c r="CV216" s="199"/>
      <c r="CW216" s="199"/>
      <c r="CX216" s="199"/>
      <c r="CY216" s="199"/>
      <c r="CZ216" s="199"/>
      <c r="DA216" s="199"/>
      <c r="DB216" s="199"/>
      <c r="DC216" s="199"/>
      <c r="DD216" s="199"/>
      <c r="DE216" s="199"/>
      <c r="DF216" s="199"/>
      <c r="DG216" s="199"/>
      <c r="DH216" s="199"/>
      <c r="DI216" s="199"/>
      <c r="DJ216" s="199"/>
      <c r="DK216" s="199"/>
      <c r="DL216" s="199"/>
      <c r="DM216" s="199"/>
      <c r="DN216" s="199"/>
    </row>
    <row r="217" spans="1:118" x14ac:dyDescent="0.2">
      <c r="A217" s="33" t="s">
        <v>140</v>
      </c>
      <c r="B217" s="33" t="s">
        <v>201</v>
      </c>
      <c r="C217" s="33">
        <v>14</v>
      </c>
      <c r="D217" s="33" t="s">
        <v>40</v>
      </c>
      <c r="E217" s="200">
        <v>0</v>
      </c>
      <c r="F217" s="199">
        <v>0</v>
      </c>
      <c r="G217" s="200">
        <v>0</v>
      </c>
      <c r="H217" s="199">
        <v>0</v>
      </c>
      <c r="I217" s="200">
        <v>0</v>
      </c>
      <c r="J217" s="199">
        <v>0</v>
      </c>
      <c r="K217" s="199">
        <v>0</v>
      </c>
      <c r="L217" s="199">
        <v>0</v>
      </c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  <c r="AS217" s="199"/>
      <c r="AT217" s="199"/>
      <c r="AU217" s="199"/>
      <c r="AV217" s="199"/>
      <c r="AW217" s="199"/>
      <c r="AX217" s="199"/>
      <c r="AY217" s="199"/>
      <c r="AZ217" s="199"/>
      <c r="BA217" s="199"/>
      <c r="BB217" s="199"/>
      <c r="BC217" s="199"/>
      <c r="BD217" s="199"/>
      <c r="BE217" s="199"/>
      <c r="BF217" s="199"/>
      <c r="BG217" s="199"/>
      <c r="BH217" s="199"/>
      <c r="BI217" s="199"/>
      <c r="BJ217" s="199"/>
      <c r="BK217" s="199"/>
      <c r="BL217" s="199"/>
      <c r="BM217" s="199"/>
      <c r="BN217" s="199"/>
      <c r="BO217" s="199"/>
      <c r="BP217" s="199"/>
      <c r="BQ217" s="199"/>
      <c r="BR217" s="199"/>
      <c r="BS217" s="199"/>
      <c r="BT217" s="199"/>
      <c r="BU217" s="199"/>
      <c r="BV217" s="199"/>
      <c r="BW217" s="199"/>
      <c r="BX217" s="199"/>
      <c r="BY217" s="199"/>
      <c r="BZ217" s="199"/>
      <c r="CA217" s="199"/>
      <c r="CB217" s="199"/>
      <c r="CC217" s="199"/>
      <c r="CD217" s="199"/>
      <c r="CE217" s="199"/>
      <c r="CF217" s="199"/>
      <c r="CG217" s="199"/>
      <c r="CH217" s="199"/>
      <c r="CI217" s="199"/>
      <c r="CJ217" s="199"/>
      <c r="CK217" s="199"/>
      <c r="CL217" s="199"/>
      <c r="CM217" s="199"/>
      <c r="CN217" s="199"/>
      <c r="CO217" s="199"/>
      <c r="CP217" s="199"/>
      <c r="CQ217" s="199"/>
      <c r="CR217" s="199"/>
      <c r="CS217" s="199"/>
      <c r="CT217" s="199"/>
      <c r="CU217" s="199"/>
      <c r="CV217" s="199"/>
      <c r="CW217" s="199"/>
      <c r="CX217" s="199"/>
      <c r="CY217" s="199"/>
      <c r="CZ217" s="199"/>
      <c r="DA217" s="199"/>
      <c r="DB217" s="199"/>
      <c r="DC217" s="199"/>
      <c r="DD217" s="199"/>
      <c r="DE217" s="199"/>
      <c r="DF217" s="199"/>
      <c r="DG217" s="199"/>
      <c r="DH217" s="199"/>
      <c r="DI217" s="199"/>
      <c r="DJ217" s="199"/>
      <c r="DK217" s="199"/>
      <c r="DL217" s="199"/>
      <c r="DM217" s="199"/>
      <c r="DN217" s="199"/>
    </row>
    <row r="218" spans="1:118" x14ac:dyDescent="0.2">
      <c r="A218" s="33" t="s">
        <v>140</v>
      </c>
      <c r="B218" s="33" t="s">
        <v>201</v>
      </c>
      <c r="C218" s="33">
        <v>15</v>
      </c>
      <c r="D218" s="33" t="s">
        <v>41</v>
      </c>
      <c r="E218" s="200">
        <v>0</v>
      </c>
      <c r="F218" s="199">
        <v>0</v>
      </c>
      <c r="G218" s="200">
        <v>0</v>
      </c>
      <c r="H218" s="199">
        <v>0</v>
      </c>
      <c r="I218" s="200">
        <v>0</v>
      </c>
      <c r="J218" s="199">
        <v>0</v>
      </c>
      <c r="K218" s="199">
        <v>0</v>
      </c>
      <c r="L218" s="199">
        <v>0</v>
      </c>
      <c r="M218" s="199"/>
      <c r="N218" s="199"/>
      <c r="O218" s="199"/>
      <c r="P218" s="199"/>
      <c r="Q218" s="199"/>
      <c r="R218" s="199"/>
      <c r="S218" s="199"/>
      <c r="T218" s="199"/>
      <c r="U218" s="199"/>
      <c r="V218" s="199"/>
      <c r="W218" s="199"/>
      <c r="X218" s="199"/>
      <c r="Y218" s="199"/>
      <c r="Z218" s="199"/>
      <c r="AA218" s="199"/>
      <c r="AB218" s="199"/>
      <c r="AC218" s="199"/>
      <c r="AD218" s="199"/>
      <c r="AE218" s="199"/>
      <c r="AF218" s="199"/>
      <c r="AG218" s="199"/>
      <c r="AH218" s="199"/>
      <c r="AI218" s="199"/>
      <c r="AJ218" s="199"/>
      <c r="AK218" s="199"/>
      <c r="AL218" s="199"/>
      <c r="AM218" s="199"/>
      <c r="AN218" s="199"/>
      <c r="AO218" s="199"/>
      <c r="AP218" s="199"/>
      <c r="AQ218" s="199"/>
      <c r="AR218" s="199"/>
      <c r="AS218" s="199"/>
      <c r="AT218" s="199"/>
      <c r="AU218" s="199"/>
      <c r="AV218" s="199"/>
      <c r="AW218" s="199"/>
      <c r="AX218" s="199"/>
      <c r="AY218" s="199"/>
      <c r="AZ218" s="199"/>
      <c r="BA218" s="199"/>
      <c r="BB218" s="199"/>
      <c r="BC218" s="199"/>
      <c r="BD218" s="199"/>
      <c r="BE218" s="199"/>
      <c r="BF218" s="199"/>
      <c r="BG218" s="199"/>
      <c r="BH218" s="199"/>
      <c r="BI218" s="199"/>
      <c r="BJ218" s="199"/>
      <c r="BK218" s="199"/>
      <c r="BL218" s="199"/>
      <c r="BM218" s="199"/>
      <c r="BN218" s="199"/>
      <c r="BO218" s="199"/>
      <c r="BP218" s="199"/>
      <c r="BQ218" s="199"/>
      <c r="BR218" s="199"/>
      <c r="BS218" s="199"/>
      <c r="BT218" s="199"/>
      <c r="BU218" s="199"/>
      <c r="BV218" s="199"/>
      <c r="BW218" s="199"/>
      <c r="BX218" s="199"/>
      <c r="BY218" s="199"/>
      <c r="BZ218" s="199"/>
      <c r="CA218" s="199"/>
      <c r="CB218" s="199"/>
      <c r="CC218" s="199"/>
      <c r="CD218" s="199"/>
      <c r="CE218" s="199"/>
      <c r="CF218" s="199"/>
      <c r="CG218" s="199"/>
      <c r="CH218" s="199"/>
      <c r="CI218" s="199"/>
      <c r="CJ218" s="199"/>
      <c r="CK218" s="199"/>
      <c r="CL218" s="199"/>
      <c r="CM218" s="199"/>
      <c r="CN218" s="199"/>
      <c r="CO218" s="199"/>
      <c r="CP218" s="199"/>
      <c r="CQ218" s="199"/>
      <c r="CR218" s="199"/>
      <c r="CS218" s="199"/>
      <c r="CT218" s="199"/>
      <c r="CU218" s="199"/>
      <c r="CV218" s="199"/>
      <c r="CW218" s="199"/>
      <c r="CX218" s="199"/>
      <c r="CY218" s="199"/>
      <c r="CZ218" s="199"/>
      <c r="DA218" s="199"/>
      <c r="DB218" s="199"/>
      <c r="DC218" s="199"/>
      <c r="DD218" s="199"/>
      <c r="DE218" s="199"/>
      <c r="DF218" s="199"/>
      <c r="DG218" s="199"/>
      <c r="DH218" s="199"/>
      <c r="DI218" s="199"/>
      <c r="DJ218" s="199"/>
      <c r="DK218" s="199"/>
      <c r="DL218" s="199"/>
      <c r="DM218" s="199"/>
      <c r="DN218" s="199"/>
    </row>
    <row r="219" spans="1:118" x14ac:dyDescent="0.2">
      <c r="A219" s="33" t="s">
        <v>140</v>
      </c>
      <c r="B219" s="33" t="s">
        <v>201</v>
      </c>
      <c r="C219" s="33">
        <v>16</v>
      </c>
      <c r="D219" s="33" t="s">
        <v>42</v>
      </c>
      <c r="E219" s="200">
        <v>0</v>
      </c>
      <c r="F219" s="199">
        <v>0</v>
      </c>
      <c r="G219" s="200">
        <v>0</v>
      </c>
      <c r="H219" s="199">
        <v>0</v>
      </c>
      <c r="I219" s="200">
        <v>0</v>
      </c>
      <c r="J219" s="199">
        <v>0</v>
      </c>
      <c r="K219" s="199">
        <v>0</v>
      </c>
      <c r="L219" s="199">
        <v>0</v>
      </c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99"/>
      <c r="AA219" s="199"/>
      <c r="AB219" s="199"/>
      <c r="AC219" s="199"/>
      <c r="AD219" s="199"/>
      <c r="AE219" s="199"/>
      <c r="AF219" s="199"/>
      <c r="AG219" s="199"/>
      <c r="AH219" s="199"/>
      <c r="AI219" s="199"/>
      <c r="AJ219" s="199"/>
      <c r="AK219" s="199"/>
      <c r="AL219" s="199"/>
      <c r="AM219" s="199"/>
      <c r="AN219" s="199"/>
      <c r="AO219" s="199"/>
      <c r="AP219" s="199"/>
      <c r="AQ219" s="199"/>
      <c r="AR219" s="199"/>
      <c r="AS219" s="199"/>
      <c r="AT219" s="199"/>
      <c r="AU219" s="199"/>
      <c r="AV219" s="199"/>
      <c r="AW219" s="199"/>
      <c r="AX219" s="199"/>
      <c r="AY219" s="199"/>
      <c r="AZ219" s="199"/>
      <c r="BA219" s="199"/>
      <c r="BB219" s="199"/>
      <c r="BC219" s="199"/>
      <c r="BD219" s="199"/>
      <c r="BE219" s="199"/>
      <c r="BF219" s="199"/>
      <c r="BG219" s="199"/>
      <c r="BH219" s="199"/>
      <c r="BI219" s="199"/>
      <c r="BJ219" s="199"/>
      <c r="BK219" s="199"/>
      <c r="BL219" s="199"/>
      <c r="BM219" s="199"/>
      <c r="BN219" s="199"/>
      <c r="BO219" s="199"/>
      <c r="BP219" s="199"/>
      <c r="BQ219" s="199"/>
      <c r="BR219" s="199"/>
      <c r="BS219" s="199"/>
      <c r="BT219" s="199"/>
      <c r="BU219" s="199"/>
      <c r="BV219" s="199"/>
      <c r="BW219" s="199"/>
      <c r="BX219" s="199"/>
      <c r="BY219" s="199"/>
      <c r="BZ219" s="199"/>
      <c r="CA219" s="199"/>
      <c r="CB219" s="199"/>
      <c r="CC219" s="199"/>
      <c r="CD219" s="199"/>
      <c r="CE219" s="199"/>
      <c r="CF219" s="199"/>
      <c r="CG219" s="199"/>
      <c r="CH219" s="199"/>
      <c r="CI219" s="199"/>
      <c r="CJ219" s="199"/>
      <c r="CK219" s="199"/>
      <c r="CL219" s="199"/>
      <c r="CM219" s="199"/>
      <c r="CN219" s="199"/>
      <c r="CO219" s="199"/>
      <c r="CP219" s="199"/>
      <c r="CQ219" s="199"/>
      <c r="CR219" s="199"/>
      <c r="CS219" s="199"/>
      <c r="CT219" s="199"/>
      <c r="CU219" s="199"/>
      <c r="CV219" s="199"/>
      <c r="CW219" s="199"/>
      <c r="CX219" s="199"/>
      <c r="CY219" s="199"/>
      <c r="CZ219" s="199"/>
      <c r="DA219" s="199"/>
      <c r="DB219" s="199"/>
      <c r="DC219" s="199"/>
      <c r="DD219" s="199"/>
      <c r="DE219" s="199"/>
      <c r="DF219" s="199"/>
      <c r="DG219" s="199"/>
      <c r="DH219" s="199"/>
      <c r="DI219" s="199"/>
      <c r="DJ219" s="199"/>
      <c r="DK219" s="199"/>
      <c r="DL219" s="199"/>
      <c r="DM219" s="199"/>
      <c r="DN219" s="199"/>
    </row>
    <row r="220" spans="1:118" x14ac:dyDescent="0.2">
      <c r="A220" s="33" t="s">
        <v>140</v>
      </c>
      <c r="B220" s="33" t="s">
        <v>201</v>
      </c>
      <c r="C220" s="33">
        <v>17</v>
      </c>
      <c r="D220" s="33" t="s">
        <v>126</v>
      </c>
      <c r="E220" s="200">
        <v>0</v>
      </c>
      <c r="F220" s="199">
        <v>0</v>
      </c>
      <c r="G220" s="200">
        <v>0</v>
      </c>
      <c r="H220" s="199">
        <v>0</v>
      </c>
      <c r="I220" s="200">
        <v>0</v>
      </c>
      <c r="J220" s="199">
        <v>0</v>
      </c>
      <c r="K220" s="199">
        <v>0</v>
      </c>
      <c r="L220" s="199">
        <v>0</v>
      </c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99"/>
      <c r="AA220" s="199"/>
      <c r="AB220" s="199"/>
      <c r="AC220" s="199"/>
      <c r="AD220" s="199"/>
      <c r="AE220" s="199"/>
      <c r="AF220" s="199"/>
      <c r="AG220" s="199"/>
      <c r="AH220" s="199"/>
      <c r="AI220" s="199"/>
      <c r="AJ220" s="199"/>
      <c r="AK220" s="199"/>
      <c r="AL220" s="199"/>
      <c r="AM220" s="199"/>
      <c r="AN220" s="199"/>
      <c r="AO220" s="199"/>
      <c r="AP220" s="199"/>
      <c r="AQ220" s="199"/>
      <c r="AR220" s="199"/>
      <c r="AS220" s="199"/>
      <c r="AT220" s="199"/>
      <c r="AU220" s="199"/>
      <c r="AV220" s="199"/>
      <c r="AW220" s="199"/>
      <c r="AX220" s="199"/>
      <c r="AY220" s="199"/>
      <c r="AZ220" s="199"/>
      <c r="BA220" s="199"/>
      <c r="BB220" s="199"/>
      <c r="BC220" s="199"/>
      <c r="BD220" s="199"/>
      <c r="BE220" s="199"/>
      <c r="BF220" s="199"/>
      <c r="BG220" s="199"/>
      <c r="BH220" s="199"/>
      <c r="BI220" s="199"/>
      <c r="BJ220" s="199"/>
      <c r="BK220" s="199"/>
      <c r="BL220" s="199"/>
      <c r="BM220" s="199"/>
      <c r="BN220" s="199"/>
      <c r="BO220" s="199"/>
      <c r="BP220" s="199"/>
      <c r="BQ220" s="199"/>
      <c r="BR220" s="199"/>
      <c r="BS220" s="199"/>
      <c r="BT220" s="199"/>
      <c r="BU220" s="199"/>
      <c r="BV220" s="199"/>
      <c r="BW220" s="199"/>
      <c r="BX220" s="199"/>
      <c r="BY220" s="199"/>
      <c r="BZ220" s="199"/>
      <c r="CA220" s="199"/>
      <c r="CB220" s="199"/>
      <c r="CC220" s="199"/>
      <c r="CD220" s="199"/>
      <c r="CE220" s="199"/>
      <c r="CF220" s="199"/>
      <c r="CG220" s="199"/>
      <c r="CH220" s="199"/>
      <c r="CI220" s="199"/>
      <c r="CJ220" s="199"/>
      <c r="CK220" s="199"/>
      <c r="CL220" s="199"/>
      <c r="CM220" s="199"/>
      <c r="CN220" s="199"/>
      <c r="CO220" s="199"/>
      <c r="CP220" s="199"/>
      <c r="CQ220" s="199"/>
      <c r="CR220" s="199"/>
      <c r="CS220" s="199"/>
      <c r="CT220" s="199"/>
      <c r="CU220" s="199"/>
      <c r="CV220" s="199"/>
      <c r="CW220" s="199"/>
      <c r="CX220" s="199"/>
      <c r="CY220" s="199"/>
      <c r="CZ220" s="199"/>
      <c r="DA220" s="199"/>
      <c r="DB220" s="199"/>
      <c r="DC220" s="199"/>
      <c r="DD220" s="199"/>
      <c r="DE220" s="199"/>
      <c r="DF220" s="199"/>
      <c r="DG220" s="199"/>
      <c r="DH220" s="199"/>
      <c r="DI220" s="199"/>
      <c r="DJ220" s="199"/>
      <c r="DK220" s="199"/>
      <c r="DL220" s="199"/>
      <c r="DM220" s="199"/>
      <c r="DN220" s="199"/>
    </row>
    <row r="221" spans="1:118" x14ac:dyDescent="0.2">
      <c r="A221" s="33" t="s">
        <v>140</v>
      </c>
      <c r="B221" s="33" t="s">
        <v>201</v>
      </c>
      <c r="C221" s="33">
        <v>18</v>
      </c>
      <c r="D221" s="33" t="s">
        <v>127</v>
      </c>
      <c r="E221" s="200">
        <v>0</v>
      </c>
      <c r="F221" s="199">
        <v>0</v>
      </c>
      <c r="G221" s="200">
        <v>0</v>
      </c>
      <c r="H221" s="199">
        <v>0</v>
      </c>
      <c r="I221" s="200">
        <v>0</v>
      </c>
      <c r="J221" s="199">
        <v>0</v>
      </c>
      <c r="K221" s="199">
        <v>0</v>
      </c>
      <c r="L221" s="199">
        <v>0</v>
      </c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  <c r="AS221" s="199"/>
      <c r="AT221" s="199"/>
      <c r="AU221" s="199"/>
      <c r="AV221" s="199"/>
      <c r="AW221" s="199"/>
      <c r="AX221" s="199"/>
      <c r="AY221" s="199"/>
      <c r="AZ221" s="199"/>
      <c r="BA221" s="199"/>
      <c r="BB221" s="199"/>
      <c r="BC221" s="199"/>
      <c r="BD221" s="199"/>
      <c r="BE221" s="199"/>
      <c r="BF221" s="199"/>
      <c r="BG221" s="199"/>
      <c r="BH221" s="199"/>
      <c r="BI221" s="199"/>
      <c r="BJ221" s="199"/>
      <c r="BK221" s="199"/>
      <c r="BL221" s="199"/>
      <c r="BM221" s="199"/>
      <c r="BN221" s="199"/>
      <c r="BO221" s="199"/>
      <c r="BP221" s="199"/>
      <c r="BQ221" s="199"/>
      <c r="BR221" s="199"/>
      <c r="BS221" s="199"/>
      <c r="BT221" s="199"/>
      <c r="BU221" s="199"/>
      <c r="BV221" s="199"/>
      <c r="BW221" s="199"/>
      <c r="BX221" s="199"/>
      <c r="BY221" s="199"/>
      <c r="BZ221" s="199"/>
      <c r="CA221" s="199"/>
      <c r="CB221" s="199"/>
      <c r="CC221" s="199"/>
      <c r="CD221" s="199"/>
      <c r="CE221" s="199"/>
      <c r="CF221" s="199"/>
      <c r="CG221" s="199"/>
      <c r="CH221" s="199"/>
      <c r="CI221" s="199"/>
      <c r="CJ221" s="199"/>
      <c r="CK221" s="199"/>
      <c r="CL221" s="199"/>
      <c r="CM221" s="199"/>
      <c r="CN221" s="199"/>
      <c r="CO221" s="199"/>
      <c r="CP221" s="199"/>
      <c r="CQ221" s="199"/>
      <c r="CR221" s="199"/>
      <c r="CS221" s="199"/>
      <c r="CT221" s="199"/>
      <c r="CU221" s="199"/>
      <c r="CV221" s="199"/>
      <c r="CW221" s="199"/>
      <c r="CX221" s="199"/>
      <c r="CY221" s="199"/>
      <c r="CZ221" s="199"/>
      <c r="DA221" s="199"/>
      <c r="DB221" s="199"/>
      <c r="DC221" s="199"/>
      <c r="DD221" s="199"/>
      <c r="DE221" s="199"/>
      <c r="DF221" s="199"/>
      <c r="DG221" s="199"/>
      <c r="DH221" s="199"/>
      <c r="DI221" s="199"/>
      <c r="DJ221" s="199"/>
      <c r="DK221" s="199"/>
      <c r="DL221" s="199"/>
      <c r="DM221" s="199"/>
      <c r="DN221" s="199"/>
    </row>
    <row r="222" spans="1:118" x14ac:dyDescent="0.2">
      <c r="A222" s="33" t="s">
        <v>140</v>
      </c>
      <c r="B222" s="33" t="s">
        <v>201</v>
      </c>
      <c r="C222" s="33">
        <v>19</v>
      </c>
      <c r="D222" s="33" t="s">
        <v>47</v>
      </c>
      <c r="E222" s="200">
        <v>0</v>
      </c>
      <c r="F222" s="199">
        <v>0</v>
      </c>
      <c r="G222" s="200">
        <v>0</v>
      </c>
      <c r="H222" s="199">
        <v>0</v>
      </c>
      <c r="I222" s="200">
        <v>0</v>
      </c>
      <c r="J222" s="199">
        <v>0</v>
      </c>
      <c r="K222" s="199">
        <v>0</v>
      </c>
      <c r="L222" s="199">
        <v>0</v>
      </c>
      <c r="M222" s="199"/>
      <c r="N222" s="199"/>
      <c r="O222" s="199"/>
      <c r="P222" s="199"/>
      <c r="Q222" s="199"/>
      <c r="R222" s="199"/>
      <c r="S222" s="199"/>
      <c r="T222" s="199"/>
      <c r="U222" s="199"/>
      <c r="V222" s="199"/>
      <c r="W222" s="199"/>
      <c r="X222" s="199"/>
      <c r="Y222" s="199"/>
      <c r="Z222" s="199"/>
      <c r="AA222" s="199"/>
      <c r="AB222" s="199"/>
      <c r="AC222" s="199"/>
      <c r="AD222" s="199"/>
      <c r="AE222" s="199"/>
      <c r="AF222" s="199"/>
      <c r="AG222" s="199"/>
      <c r="AH222" s="199"/>
      <c r="AI222" s="199"/>
      <c r="AJ222" s="199"/>
      <c r="AK222" s="199"/>
      <c r="AL222" s="199"/>
      <c r="AM222" s="199"/>
      <c r="AN222" s="199"/>
      <c r="AO222" s="199"/>
      <c r="AP222" s="199"/>
      <c r="AQ222" s="199"/>
      <c r="AR222" s="199"/>
      <c r="AS222" s="199"/>
      <c r="AT222" s="199"/>
      <c r="AU222" s="199"/>
      <c r="AV222" s="199"/>
      <c r="AW222" s="199"/>
      <c r="AX222" s="199"/>
      <c r="AY222" s="199"/>
      <c r="AZ222" s="199"/>
      <c r="BA222" s="199"/>
      <c r="BB222" s="199"/>
      <c r="BC222" s="199"/>
      <c r="BD222" s="199"/>
      <c r="BE222" s="199"/>
      <c r="BF222" s="199"/>
      <c r="BG222" s="199"/>
      <c r="BH222" s="199"/>
      <c r="BI222" s="199"/>
      <c r="BJ222" s="199"/>
      <c r="BK222" s="199"/>
      <c r="BL222" s="199"/>
      <c r="BM222" s="199"/>
      <c r="BN222" s="199"/>
      <c r="BO222" s="199"/>
      <c r="BP222" s="199"/>
      <c r="BQ222" s="199"/>
      <c r="BR222" s="199"/>
      <c r="BS222" s="199"/>
      <c r="BT222" s="199"/>
      <c r="BU222" s="199"/>
      <c r="BV222" s="199"/>
      <c r="BW222" s="199"/>
      <c r="BX222" s="199"/>
      <c r="BY222" s="199"/>
      <c r="BZ222" s="199"/>
      <c r="CA222" s="199"/>
      <c r="CB222" s="199"/>
      <c r="CC222" s="199"/>
      <c r="CD222" s="199"/>
      <c r="CE222" s="199"/>
      <c r="CF222" s="199"/>
      <c r="CG222" s="199"/>
      <c r="CH222" s="199"/>
      <c r="CI222" s="199"/>
      <c r="CJ222" s="199"/>
      <c r="CK222" s="199"/>
      <c r="CL222" s="199"/>
      <c r="CM222" s="199"/>
      <c r="CN222" s="199"/>
      <c r="CO222" s="199"/>
      <c r="CP222" s="199"/>
      <c r="CQ222" s="199"/>
      <c r="CR222" s="199"/>
      <c r="CS222" s="199"/>
      <c r="CT222" s="199"/>
      <c r="CU222" s="199"/>
      <c r="CV222" s="199"/>
      <c r="CW222" s="199"/>
      <c r="CX222" s="199"/>
      <c r="CY222" s="199"/>
      <c r="CZ222" s="199"/>
      <c r="DA222" s="199"/>
      <c r="DB222" s="199"/>
      <c r="DC222" s="199"/>
      <c r="DD222" s="199"/>
      <c r="DE222" s="199"/>
      <c r="DF222" s="199"/>
      <c r="DG222" s="199"/>
      <c r="DH222" s="199"/>
      <c r="DI222" s="199"/>
      <c r="DJ222" s="199"/>
      <c r="DK222" s="199"/>
      <c r="DL222" s="199"/>
      <c r="DM222" s="199"/>
      <c r="DN222" s="199"/>
    </row>
    <row r="223" spans="1:118" x14ac:dyDescent="0.2">
      <c r="A223" s="33" t="s">
        <v>140</v>
      </c>
      <c r="B223" s="33" t="s">
        <v>201</v>
      </c>
      <c r="C223" s="33">
        <v>20</v>
      </c>
      <c r="D223" s="33" t="s">
        <v>128</v>
      </c>
      <c r="E223" s="200">
        <v>0</v>
      </c>
      <c r="F223" s="199">
        <v>0</v>
      </c>
      <c r="G223" s="200">
        <v>0</v>
      </c>
      <c r="H223" s="199">
        <v>0</v>
      </c>
      <c r="I223" s="200">
        <v>0</v>
      </c>
      <c r="J223" s="199">
        <v>0</v>
      </c>
      <c r="K223" s="199">
        <v>0</v>
      </c>
      <c r="L223" s="199">
        <v>0</v>
      </c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  <c r="AS223" s="199"/>
      <c r="AT223" s="199"/>
      <c r="AU223" s="199"/>
      <c r="AV223" s="199"/>
      <c r="AW223" s="199"/>
      <c r="AX223" s="199"/>
      <c r="AY223" s="199"/>
      <c r="AZ223" s="199"/>
      <c r="BA223" s="199"/>
      <c r="BB223" s="199"/>
      <c r="BC223" s="199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BX223" s="199"/>
      <c r="BY223" s="199"/>
      <c r="BZ223" s="199"/>
      <c r="CA223" s="199"/>
      <c r="CB223" s="199"/>
      <c r="CC223" s="199"/>
      <c r="CD223" s="199"/>
      <c r="CE223" s="199"/>
      <c r="CF223" s="199"/>
      <c r="CG223" s="199"/>
      <c r="CH223" s="199"/>
      <c r="CI223" s="199"/>
      <c r="CJ223" s="199"/>
      <c r="CK223" s="199"/>
      <c r="CL223" s="199"/>
      <c r="CM223" s="199"/>
      <c r="CN223" s="199"/>
      <c r="CO223" s="199"/>
      <c r="CP223" s="199"/>
      <c r="CQ223" s="199"/>
      <c r="CR223" s="199"/>
      <c r="CS223" s="199"/>
      <c r="CT223" s="199"/>
      <c r="CU223" s="199"/>
      <c r="CV223" s="199"/>
      <c r="CW223" s="199"/>
      <c r="CX223" s="199"/>
      <c r="CY223" s="199"/>
      <c r="CZ223" s="199"/>
      <c r="DA223" s="199"/>
      <c r="DB223" s="199"/>
      <c r="DC223" s="199"/>
      <c r="DD223" s="199"/>
      <c r="DE223" s="199"/>
      <c r="DF223" s="199"/>
      <c r="DG223" s="199"/>
      <c r="DH223" s="199"/>
      <c r="DI223" s="199"/>
      <c r="DJ223" s="199"/>
      <c r="DK223" s="199"/>
      <c r="DL223" s="199"/>
      <c r="DM223" s="199"/>
      <c r="DN223" s="199"/>
    </row>
    <row r="224" spans="1:118" x14ac:dyDescent="0.2">
      <c r="A224" s="33" t="s">
        <v>140</v>
      </c>
      <c r="B224" s="33" t="s">
        <v>201</v>
      </c>
      <c r="C224" s="33">
        <v>21</v>
      </c>
      <c r="D224" s="33" t="s">
        <v>129</v>
      </c>
      <c r="E224" s="200">
        <v>0</v>
      </c>
      <c r="F224" s="199">
        <v>0</v>
      </c>
      <c r="G224" s="200">
        <v>0</v>
      </c>
      <c r="H224" s="199">
        <v>0</v>
      </c>
      <c r="I224" s="200">
        <v>0</v>
      </c>
      <c r="J224" s="199">
        <v>0</v>
      </c>
      <c r="K224" s="199">
        <v>0</v>
      </c>
      <c r="L224" s="199">
        <v>0</v>
      </c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9"/>
      <c r="AA224" s="199"/>
      <c r="AB224" s="199"/>
      <c r="AC224" s="199"/>
      <c r="AD224" s="199"/>
      <c r="AE224" s="199"/>
      <c r="AF224" s="199"/>
      <c r="AG224" s="199"/>
      <c r="AH224" s="199"/>
      <c r="AI224" s="199"/>
      <c r="AJ224" s="199"/>
      <c r="AK224" s="199"/>
      <c r="AL224" s="199"/>
      <c r="AM224" s="199"/>
      <c r="AN224" s="199"/>
      <c r="AO224" s="199"/>
      <c r="AP224" s="199"/>
      <c r="AQ224" s="199"/>
      <c r="AR224" s="199"/>
      <c r="AS224" s="199"/>
      <c r="AT224" s="199"/>
      <c r="AU224" s="199"/>
      <c r="AV224" s="199"/>
      <c r="AW224" s="199"/>
      <c r="AX224" s="199"/>
      <c r="AY224" s="199"/>
      <c r="AZ224" s="199"/>
      <c r="BA224" s="199"/>
      <c r="BB224" s="199"/>
      <c r="BC224" s="199"/>
      <c r="BD224" s="199"/>
      <c r="BE224" s="199"/>
      <c r="BF224" s="199"/>
      <c r="BG224" s="199"/>
      <c r="BH224" s="199"/>
      <c r="BI224" s="199"/>
      <c r="BJ224" s="199"/>
      <c r="BK224" s="199"/>
      <c r="BL224" s="199"/>
      <c r="BM224" s="199"/>
      <c r="BN224" s="199"/>
      <c r="BO224" s="199"/>
      <c r="BP224" s="199"/>
      <c r="BQ224" s="199"/>
      <c r="BR224" s="199"/>
      <c r="BS224" s="199"/>
      <c r="BT224" s="199"/>
      <c r="BU224" s="199"/>
      <c r="BV224" s="199"/>
      <c r="BW224" s="199"/>
      <c r="BX224" s="199"/>
      <c r="BY224" s="199"/>
      <c r="BZ224" s="199"/>
      <c r="CA224" s="199"/>
      <c r="CB224" s="199"/>
      <c r="CC224" s="199"/>
      <c r="CD224" s="199"/>
      <c r="CE224" s="199"/>
      <c r="CF224" s="199"/>
      <c r="CG224" s="199"/>
      <c r="CH224" s="199"/>
      <c r="CI224" s="199"/>
      <c r="CJ224" s="199"/>
      <c r="CK224" s="199"/>
      <c r="CL224" s="199"/>
      <c r="CM224" s="199"/>
      <c r="CN224" s="199"/>
      <c r="CO224" s="199"/>
      <c r="CP224" s="199"/>
      <c r="CQ224" s="199"/>
      <c r="CR224" s="199"/>
      <c r="CS224" s="199"/>
      <c r="CT224" s="199"/>
      <c r="CU224" s="199"/>
      <c r="CV224" s="199"/>
      <c r="CW224" s="199"/>
      <c r="CX224" s="199"/>
      <c r="CY224" s="199"/>
      <c r="CZ224" s="199"/>
      <c r="DA224" s="199"/>
      <c r="DB224" s="199"/>
      <c r="DC224" s="199"/>
      <c r="DD224" s="199"/>
      <c r="DE224" s="199"/>
      <c r="DF224" s="199"/>
      <c r="DG224" s="199"/>
      <c r="DH224" s="199"/>
      <c r="DI224" s="199"/>
      <c r="DJ224" s="199"/>
      <c r="DK224" s="199"/>
      <c r="DL224" s="199"/>
      <c r="DM224" s="199"/>
      <c r="DN224" s="199"/>
    </row>
    <row r="225" spans="1:118" x14ac:dyDescent="0.2">
      <c r="A225" s="33" t="s">
        <v>140</v>
      </c>
      <c r="B225" s="33" t="s">
        <v>201</v>
      </c>
      <c r="C225" s="33">
        <v>22</v>
      </c>
      <c r="D225" s="33" t="s">
        <v>130</v>
      </c>
      <c r="E225" s="200">
        <v>811336</v>
      </c>
      <c r="F225" s="199">
        <v>1898526.24</v>
      </c>
      <c r="G225" s="200">
        <v>-47923</v>
      </c>
      <c r="H225" s="199">
        <v>-112139.82</v>
      </c>
      <c r="I225" s="200">
        <v>2997</v>
      </c>
      <c r="J225" s="199">
        <v>7012.98</v>
      </c>
      <c r="K225" s="199">
        <v>-1389</v>
      </c>
      <c r="L225" s="199">
        <v>-3250.26</v>
      </c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  <c r="AS225" s="199"/>
      <c r="AT225" s="199"/>
      <c r="AU225" s="199"/>
      <c r="AV225" s="199"/>
      <c r="AW225" s="199"/>
      <c r="AX225" s="199"/>
      <c r="AY225" s="199"/>
      <c r="AZ225" s="199"/>
      <c r="BA225" s="199"/>
      <c r="BB225" s="199"/>
      <c r="BC225" s="199"/>
      <c r="BD225" s="199"/>
      <c r="BE225" s="199"/>
      <c r="BF225" s="199"/>
      <c r="BG225" s="199"/>
      <c r="BH225" s="199"/>
      <c r="BI225" s="199"/>
      <c r="BJ225" s="199"/>
      <c r="BK225" s="199"/>
      <c r="BL225" s="199"/>
      <c r="BM225" s="199"/>
      <c r="BN225" s="199"/>
      <c r="BO225" s="199"/>
      <c r="BP225" s="199"/>
      <c r="BQ225" s="199"/>
      <c r="BR225" s="199"/>
      <c r="BS225" s="199"/>
      <c r="BT225" s="199"/>
      <c r="BU225" s="199"/>
      <c r="BV225" s="199"/>
      <c r="BW225" s="199"/>
      <c r="BX225" s="199"/>
      <c r="BY225" s="199"/>
      <c r="BZ225" s="199"/>
      <c r="CA225" s="199"/>
      <c r="CB225" s="199"/>
      <c r="CC225" s="199"/>
      <c r="CD225" s="199"/>
      <c r="CE225" s="199"/>
      <c r="CF225" s="199"/>
      <c r="CG225" s="199"/>
      <c r="CH225" s="199"/>
      <c r="CI225" s="199"/>
      <c r="CJ225" s="199"/>
      <c r="CK225" s="199"/>
      <c r="CL225" s="199"/>
      <c r="CM225" s="199"/>
      <c r="CN225" s="199"/>
      <c r="CO225" s="199"/>
      <c r="CP225" s="199"/>
      <c r="CQ225" s="199"/>
      <c r="CR225" s="199"/>
      <c r="CS225" s="199"/>
      <c r="CT225" s="199"/>
      <c r="CU225" s="199"/>
      <c r="CV225" s="199"/>
      <c r="CW225" s="199"/>
      <c r="CX225" s="199"/>
      <c r="CY225" s="199"/>
      <c r="CZ225" s="199"/>
      <c r="DA225" s="199"/>
      <c r="DB225" s="199"/>
      <c r="DC225" s="199"/>
      <c r="DD225" s="199"/>
      <c r="DE225" s="199"/>
      <c r="DF225" s="199"/>
      <c r="DG225" s="199"/>
      <c r="DH225" s="199"/>
      <c r="DI225" s="199"/>
      <c r="DJ225" s="199"/>
      <c r="DK225" s="199"/>
      <c r="DL225" s="199"/>
      <c r="DM225" s="199"/>
      <c r="DN225" s="199"/>
    </row>
    <row r="226" spans="1:118" x14ac:dyDescent="0.2">
      <c r="A226" s="33" t="s">
        <v>140</v>
      </c>
      <c r="B226" s="33" t="s">
        <v>201</v>
      </c>
      <c r="C226" s="33">
        <v>23</v>
      </c>
      <c r="D226" s="33" t="s">
        <v>131</v>
      </c>
      <c r="E226" s="200">
        <v>-4898</v>
      </c>
      <c r="F226" s="199">
        <v>-11461.32</v>
      </c>
      <c r="G226" s="200">
        <v>0</v>
      </c>
      <c r="H226" s="199">
        <v>0</v>
      </c>
      <c r="I226" s="200">
        <v>0</v>
      </c>
      <c r="J226" s="199">
        <v>0</v>
      </c>
      <c r="K226" s="199">
        <v>0</v>
      </c>
      <c r="L226" s="199">
        <v>0</v>
      </c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99"/>
      <c r="AA226" s="199"/>
      <c r="AB226" s="199"/>
      <c r="AC226" s="199"/>
      <c r="AD226" s="199"/>
      <c r="AE226" s="199"/>
      <c r="AF226" s="199"/>
      <c r="AG226" s="199"/>
      <c r="AH226" s="199"/>
      <c r="AI226" s="199"/>
      <c r="AJ226" s="199"/>
      <c r="AK226" s="199"/>
      <c r="AL226" s="199"/>
      <c r="AM226" s="199"/>
      <c r="AN226" s="199"/>
      <c r="AO226" s="199"/>
      <c r="AP226" s="199"/>
      <c r="AQ226" s="199"/>
      <c r="AR226" s="199"/>
      <c r="AS226" s="199"/>
      <c r="AT226" s="199"/>
      <c r="AU226" s="199"/>
      <c r="AV226" s="199"/>
      <c r="AW226" s="199"/>
      <c r="AX226" s="199"/>
      <c r="AY226" s="199"/>
      <c r="AZ226" s="199"/>
      <c r="BA226" s="199"/>
      <c r="BB226" s="199"/>
      <c r="BC226" s="199"/>
      <c r="BD226" s="199"/>
      <c r="BE226" s="199"/>
      <c r="BF226" s="199"/>
      <c r="BG226" s="199"/>
      <c r="BH226" s="199"/>
      <c r="BI226" s="199"/>
      <c r="BJ226" s="199"/>
      <c r="BK226" s="199"/>
      <c r="BL226" s="199"/>
      <c r="BM226" s="199"/>
      <c r="BN226" s="199"/>
      <c r="BO226" s="199"/>
      <c r="BP226" s="199"/>
      <c r="BQ226" s="199"/>
      <c r="BR226" s="199"/>
      <c r="BS226" s="199"/>
      <c r="BT226" s="199"/>
      <c r="BU226" s="199"/>
      <c r="BV226" s="199"/>
      <c r="BW226" s="199"/>
      <c r="BX226" s="199"/>
      <c r="BY226" s="199"/>
      <c r="BZ226" s="199"/>
      <c r="CA226" s="199"/>
      <c r="CB226" s="199"/>
      <c r="CC226" s="199"/>
      <c r="CD226" s="199"/>
      <c r="CE226" s="199"/>
      <c r="CF226" s="199"/>
      <c r="CG226" s="199"/>
      <c r="CH226" s="199"/>
      <c r="CI226" s="199"/>
      <c r="CJ226" s="199"/>
      <c r="CK226" s="199"/>
      <c r="CL226" s="199"/>
      <c r="CM226" s="199"/>
      <c r="CN226" s="199"/>
      <c r="CO226" s="199"/>
      <c r="CP226" s="199"/>
      <c r="CQ226" s="199"/>
      <c r="CR226" s="199"/>
      <c r="CS226" s="199"/>
      <c r="CT226" s="199"/>
      <c r="CU226" s="199"/>
      <c r="CV226" s="199"/>
      <c r="CW226" s="199"/>
      <c r="CX226" s="199"/>
      <c r="CY226" s="199"/>
      <c r="CZ226" s="199"/>
      <c r="DA226" s="199"/>
      <c r="DB226" s="199"/>
      <c r="DC226" s="199"/>
      <c r="DD226" s="199"/>
      <c r="DE226" s="199"/>
      <c r="DF226" s="199"/>
      <c r="DG226" s="199"/>
      <c r="DH226" s="199"/>
      <c r="DI226" s="199"/>
      <c r="DJ226" s="199"/>
      <c r="DK226" s="199"/>
      <c r="DL226" s="199"/>
      <c r="DM226" s="199"/>
      <c r="DN226" s="199"/>
    </row>
    <row r="227" spans="1:118" x14ac:dyDescent="0.2">
      <c r="A227" s="33" t="s">
        <v>140</v>
      </c>
      <c r="B227" s="33" t="s">
        <v>201</v>
      </c>
      <c r="C227" s="33">
        <v>24</v>
      </c>
      <c r="D227" s="33" t="s">
        <v>55</v>
      </c>
      <c r="E227" s="200">
        <v>-11660092</v>
      </c>
      <c r="F227" s="199">
        <v>-245536.4</v>
      </c>
      <c r="G227" s="200">
        <v>113863</v>
      </c>
      <c r="H227" s="199">
        <v>4878.5200000000004</v>
      </c>
      <c r="I227" s="200">
        <v>2997</v>
      </c>
      <c r="J227" s="199">
        <v>0.01</v>
      </c>
      <c r="K227" s="199">
        <v>0</v>
      </c>
      <c r="L227" s="199">
        <v>368.53</v>
      </c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199"/>
      <c r="AS227" s="199"/>
      <c r="AT227" s="199"/>
      <c r="AU227" s="199"/>
      <c r="AV227" s="199"/>
      <c r="AW227" s="199"/>
      <c r="AX227" s="199"/>
      <c r="AY227" s="199"/>
      <c r="AZ227" s="199"/>
      <c r="BA227" s="199"/>
      <c r="BB227" s="199"/>
      <c r="BC227" s="199"/>
      <c r="BD227" s="199"/>
      <c r="BE227" s="199"/>
      <c r="BF227" s="199"/>
      <c r="BG227" s="199"/>
      <c r="BH227" s="199"/>
      <c r="BI227" s="199"/>
      <c r="BJ227" s="199"/>
      <c r="BK227" s="199"/>
      <c r="BL227" s="199"/>
      <c r="BM227" s="199"/>
      <c r="BN227" s="199"/>
      <c r="BO227" s="199"/>
      <c r="BP227" s="199"/>
      <c r="BQ227" s="199"/>
      <c r="BR227" s="199"/>
      <c r="BS227" s="199"/>
      <c r="BT227" s="199"/>
      <c r="BU227" s="199"/>
      <c r="BV227" s="199"/>
      <c r="BW227" s="199"/>
      <c r="BX227" s="199"/>
      <c r="BY227" s="199"/>
      <c r="BZ227" s="199"/>
      <c r="CA227" s="199"/>
      <c r="CB227" s="199"/>
      <c r="CC227" s="199"/>
      <c r="CD227" s="199"/>
      <c r="CE227" s="199"/>
      <c r="CF227" s="199"/>
      <c r="CG227" s="199"/>
      <c r="CH227" s="199"/>
      <c r="CI227" s="199"/>
      <c r="CJ227" s="199"/>
      <c r="CK227" s="199"/>
      <c r="CL227" s="199"/>
      <c r="CM227" s="199"/>
      <c r="CN227" s="199"/>
      <c r="CO227" s="199"/>
      <c r="CP227" s="199"/>
      <c r="CQ227" s="199"/>
      <c r="CR227" s="199"/>
      <c r="CS227" s="199"/>
      <c r="CT227" s="199"/>
      <c r="CU227" s="199"/>
      <c r="CV227" s="199"/>
      <c r="CW227" s="199"/>
      <c r="CX227" s="199"/>
      <c r="CY227" s="199"/>
      <c r="CZ227" s="199"/>
      <c r="DA227" s="199"/>
      <c r="DB227" s="199"/>
      <c r="DC227" s="199"/>
      <c r="DD227" s="199"/>
      <c r="DE227" s="199"/>
      <c r="DF227" s="199"/>
      <c r="DG227" s="199"/>
      <c r="DH227" s="199"/>
      <c r="DI227" s="199"/>
      <c r="DJ227" s="199"/>
      <c r="DK227" s="199"/>
      <c r="DL227" s="199"/>
      <c r="DM227" s="199"/>
      <c r="DN227" s="199"/>
    </row>
    <row r="228" spans="1:118" x14ac:dyDescent="0.2">
      <c r="A228" s="33" t="s">
        <v>140</v>
      </c>
      <c r="B228" s="33" t="s">
        <v>201</v>
      </c>
      <c r="C228" s="33">
        <v>25</v>
      </c>
      <c r="D228" s="33" t="s">
        <v>56</v>
      </c>
      <c r="E228" s="200">
        <v>0</v>
      </c>
      <c r="F228" s="199">
        <v>-735080.54</v>
      </c>
      <c r="G228" s="200">
        <v>0</v>
      </c>
      <c r="H228" s="199">
        <v>-13445</v>
      </c>
      <c r="I228" s="200">
        <v>0</v>
      </c>
      <c r="J228" s="199">
        <v>13445</v>
      </c>
      <c r="K228" s="199">
        <v>0</v>
      </c>
      <c r="L228" s="199">
        <v>-6205.2</v>
      </c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99"/>
      <c r="AA228" s="199"/>
      <c r="AB228" s="199"/>
      <c r="AC228" s="199"/>
      <c r="AD228" s="199"/>
      <c r="AE228" s="199"/>
      <c r="AF228" s="199"/>
      <c r="AG228" s="199"/>
      <c r="AH228" s="199"/>
      <c r="AI228" s="199"/>
      <c r="AJ228" s="199"/>
      <c r="AK228" s="199"/>
      <c r="AL228" s="199"/>
      <c r="AM228" s="199"/>
      <c r="AN228" s="199"/>
      <c r="AO228" s="199"/>
      <c r="AP228" s="199"/>
      <c r="AQ228" s="199"/>
      <c r="AR228" s="199"/>
      <c r="AS228" s="199"/>
      <c r="AT228" s="199"/>
      <c r="AU228" s="199"/>
      <c r="AV228" s="199"/>
      <c r="AW228" s="199"/>
      <c r="AX228" s="199"/>
      <c r="AY228" s="199"/>
      <c r="AZ228" s="199"/>
      <c r="BA228" s="199"/>
      <c r="BB228" s="199"/>
      <c r="BC228" s="199"/>
      <c r="BD228" s="199"/>
      <c r="BE228" s="199"/>
      <c r="BF228" s="199"/>
      <c r="BG228" s="199"/>
      <c r="BH228" s="199"/>
      <c r="BI228" s="199"/>
      <c r="BJ228" s="199"/>
      <c r="BK228" s="199"/>
      <c r="BL228" s="199"/>
      <c r="BM228" s="199"/>
      <c r="BN228" s="199"/>
      <c r="BO228" s="199"/>
      <c r="BP228" s="199"/>
      <c r="BQ228" s="199"/>
      <c r="BR228" s="199"/>
      <c r="BS228" s="199"/>
      <c r="BT228" s="199"/>
      <c r="BU228" s="199"/>
      <c r="BV228" s="199"/>
      <c r="BW228" s="199"/>
      <c r="BX228" s="199"/>
      <c r="BY228" s="199"/>
      <c r="BZ228" s="199"/>
      <c r="CA228" s="199"/>
      <c r="CB228" s="199"/>
      <c r="CC228" s="199"/>
      <c r="CD228" s="199"/>
      <c r="CE228" s="199"/>
      <c r="CF228" s="199"/>
      <c r="CG228" s="199"/>
      <c r="CH228" s="199"/>
      <c r="CI228" s="199"/>
      <c r="CJ228" s="199"/>
      <c r="CK228" s="199"/>
      <c r="CL228" s="199"/>
      <c r="CM228" s="199"/>
      <c r="CN228" s="199"/>
      <c r="CO228" s="199"/>
      <c r="CP228" s="199"/>
      <c r="CQ228" s="199"/>
      <c r="CR228" s="199"/>
      <c r="CS228" s="199"/>
      <c r="CT228" s="199"/>
      <c r="CU228" s="199"/>
      <c r="CV228" s="199"/>
      <c r="CW228" s="199"/>
      <c r="CX228" s="199"/>
      <c r="CY228" s="199"/>
      <c r="CZ228" s="199"/>
      <c r="DA228" s="199"/>
      <c r="DB228" s="199"/>
      <c r="DC228" s="199"/>
      <c r="DD228" s="199"/>
      <c r="DE228" s="199"/>
      <c r="DF228" s="199"/>
      <c r="DG228" s="199"/>
      <c r="DH228" s="199"/>
      <c r="DI228" s="199"/>
      <c r="DJ228" s="199"/>
      <c r="DK228" s="199"/>
      <c r="DL228" s="199"/>
      <c r="DM228" s="199"/>
      <c r="DN228" s="199"/>
    </row>
    <row r="229" spans="1:118" x14ac:dyDescent="0.2">
      <c r="A229" s="33" t="s">
        <v>140</v>
      </c>
      <c r="B229" s="33" t="s">
        <v>201</v>
      </c>
      <c r="C229" s="33">
        <v>26</v>
      </c>
      <c r="D229" s="33" t="s">
        <v>132</v>
      </c>
      <c r="E229" s="200">
        <v>0</v>
      </c>
      <c r="F229" s="199">
        <v>0</v>
      </c>
      <c r="G229" s="200">
        <v>0</v>
      </c>
      <c r="H229" s="199">
        <v>0</v>
      </c>
      <c r="I229" s="200">
        <v>0</v>
      </c>
      <c r="J229" s="199">
        <v>0</v>
      </c>
      <c r="K229" s="199">
        <v>0</v>
      </c>
      <c r="L229" s="199">
        <v>0</v>
      </c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199"/>
      <c r="AI229" s="199"/>
      <c r="AJ229" s="199"/>
      <c r="AK229" s="199"/>
      <c r="AL229" s="199"/>
      <c r="AM229" s="199"/>
      <c r="AN229" s="199"/>
      <c r="AO229" s="199"/>
      <c r="AP229" s="199"/>
      <c r="AQ229" s="199"/>
      <c r="AR229" s="199"/>
      <c r="AS229" s="199"/>
      <c r="AT229" s="199"/>
      <c r="AU229" s="199"/>
      <c r="AV229" s="199"/>
      <c r="AW229" s="199"/>
      <c r="AX229" s="199"/>
      <c r="AY229" s="199"/>
      <c r="AZ229" s="199"/>
      <c r="BA229" s="199"/>
      <c r="BB229" s="199"/>
      <c r="BC229" s="199"/>
      <c r="BD229" s="199"/>
      <c r="BE229" s="199"/>
      <c r="BF229" s="199"/>
      <c r="BG229" s="199"/>
      <c r="BH229" s="199"/>
      <c r="BI229" s="199"/>
      <c r="BJ229" s="199"/>
      <c r="BK229" s="199"/>
      <c r="BL229" s="199"/>
      <c r="BM229" s="199"/>
      <c r="BN229" s="199"/>
      <c r="BO229" s="199"/>
      <c r="BP229" s="199"/>
      <c r="BQ229" s="199"/>
      <c r="BR229" s="199"/>
      <c r="BS229" s="199"/>
      <c r="BT229" s="199"/>
      <c r="BU229" s="199"/>
      <c r="BV229" s="199"/>
      <c r="BW229" s="199"/>
      <c r="BX229" s="199"/>
      <c r="BY229" s="199"/>
      <c r="BZ229" s="199"/>
      <c r="CA229" s="199"/>
      <c r="CB229" s="199"/>
      <c r="CC229" s="199"/>
      <c r="CD229" s="199"/>
      <c r="CE229" s="199"/>
      <c r="CF229" s="199"/>
      <c r="CG229" s="199"/>
      <c r="CH229" s="199"/>
      <c r="CI229" s="199"/>
      <c r="CJ229" s="199"/>
      <c r="CK229" s="199"/>
      <c r="CL229" s="199"/>
      <c r="CM229" s="199"/>
      <c r="CN229" s="199"/>
      <c r="CO229" s="199"/>
      <c r="CP229" s="199"/>
      <c r="CQ229" s="199"/>
      <c r="CR229" s="199"/>
      <c r="CS229" s="199"/>
      <c r="CT229" s="199"/>
      <c r="CU229" s="199"/>
      <c r="CV229" s="199"/>
      <c r="CW229" s="199"/>
      <c r="CX229" s="199"/>
      <c r="CY229" s="199"/>
      <c r="CZ229" s="199"/>
      <c r="DA229" s="199"/>
      <c r="DB229" s="199"/>
      <c r="DC229" s="199"/>
      <c r="DD229" s="199"/>
      <c r="DE229" s="199"/>
      <c r="DF229" s="199"/>
      <c r="DG229" s="199"/>
      <c r="DH229" s="199"/>
      <c r="DI229" s="199"/>
      <c r="DJ229" s="199"/>
      <c r="DK229" s="199"/>
      <c r="DL229" s="199"/>
      <c r="DM229" s="199"/>
      <c r="DN229" s="199"/>
    </row>
    <row r="230" spans="1:118" x14ac:dyDescent="0.2">
      <c r="A230" s="33" t="s">
        <v>140</v>
      </c>
      <c r="B230" s="33" t="s">
        <v>201</v>
      </c>
      <c r="C230" s="33">
        <v>27</v>
      </c>
      <c r="D230" s="33" t="s">
        <v>133</v>
      </c>
      <c r="E230" s="200">
        <v>0</v>
      </c>
      <c r="F230" s="199">
        <v>0</v>
      </c>
      <c r="G230" s="200">
        <v>0</v>
      </c>
      <c r="H230" s="199">
        <v>0</v>
      </c>
      <c r="I230" s="200">
        <v>0</v>
      </c>
      <c r="J230" s="199">
        <v>0</v>
      </c>
      <c r="K230" s="199">
        <v>0</v>
      </c>
      <c r="L230" s="199">
        <v>0</v>
      </c>
      <c r="M230" s="199"/>
      <c r="N230" s="199"/>
      <c r="O230" s="199"/>
      <c r="P230" s="199"/>
      <c r="Q230" s="199"/>
      <c r="R230" s="199"/>
      <c r="S230" s="199"/>
      <c r="T230" s="199"/>
      <c r="U230" s="199"/>
      <c r="V230" s="199"/>
      <c r="W230" s="199"/>
      <c r="X230" s="199"/>
      <c r="Y230" s="199"/>
      <c r="Z230" s="199"/>
      <c r="AA230" s="199"/>
      <c r="AB230" s="199"/>
      <c r="AC230" s="199"/>
      <c r="AD230" s="199"/>
      <c r="AE230" s="199"/>
      <c r="AF230" s="199"/>
      <c r="AG230" s="199"/>
      <c r="AH230" s="199"/>
      <c r="AI230" s="199"/>
      <c r="AJ230" s="199"/>
      <c r="AK230" s="199"/>
      <c r="AL230" s="199"/>
      <c r="AM230" s="199"/>
      <c r="AN230" s="199"/>
      <c r="AO230" s="199"/>
      <c r="AP230" s="199"/>
      <c r="AQ230" s="199"/>
      <c r="AR230" s="199"/>
      <c r="AS230" s="199"/>
      <c r="AT230" s="199"/>
      <c r="AU230" s="199"/>
      <c r="AV230" s="199"/>
      <c r="AW230" s="199"/>
      <c r="AX230" s="199"/>
      <c r="AY230" s="199"/>
      <c r="AZ230" s="199"/>
      <c r="BA230" s="199"/>
      <c r="BB230" s="199"/>
      <c r="BC230" s="199"/>
      <c r="BD230" s="199"/>
      <c r="BE230" s="199"/>
      <c r="BF230" s="199"/>
      <c r="BG230" s="199"/>
      <c r="BH230" s="199"/>
      <c r="BI230" s="199"/>
      <c r="BJ230" s="199"/>
      <c r="BK230" s="199"/>
      <c r="BL230" s="199"/>
      <c r="BM230" s="199"/>
      <c r="BN230" s="199"/>
      <c r="BO230" s="199"/>
      <c r="BP230" s="199"/>
      <c r="BQ230" s="199"/>
      <c r="BR230" s="199"/>
      <c r="BS230" s="199"/>
      <c r="BT230" s="199"/>
      <c r="BU230" s="199"/>
      <c r="BV230" s="199"/>
      <c r="BW230" s="199"/>
      <c r="BX230" s="199"/>
      <c r="BY230" s="199"/>
      <c r="BZ230" s="199"/>
      <c r="CA230" s="199"/>
      <c r="CB230" s="199"/>
      <c r="CC230" s="199"/>
      <c r="CD230" s="199"/>
      <c r="CE230" s="199"/>
      <c r="CF230" s="199"/>
      <c r="CG230" s="199"/>
      <c r="CH230" s="199"/>
      <c r="CI230" s="199"/>
      <c r="CJ230" s="199"/>
      <c r="CK230" s="199"/>
      <c r="CL230" s="199"/>
      <c r="CM230" s="199"/>
      <c r="CN230" s="199"/>
      <c r="CO230" s="199"/>
      <c r="CP230" s="199"/>
      <c r="CQ230" s="199"/>
      <c r="CR230" s="199"/>
      <c r="CS230" s="199"/>
      <c r="CT230" s="199"/>
      <c r="CU230" s="199"/>
      <c r="CV230" s="199"/>
      <c r="CW230" s="199"/>
      <c r="CX230" s="199"/>
      <c r="CY230" s="199"/>
      <c r="CZ230" s="199"/>
      <c r="DA230" s="199"/>
      <c r="DB230" s="199"/>
      <c r="DC230" s="199"/>
      <c r="DD230" s="199"/>
      <c r="DE230" s="199"/>
      <c r="DF230" s="199"/>
      <c r="DG230" s="199"/>
      <c r="DH230" s="199"/>
      <c r="DI230" s="199"/>
      <c r="DJ230" s="199"/>
      <c r="DK230" s="199"/>
      <c r="DL230" s="199"/>
      <c r="DM230" s="199"/>
      <c r="DN230" s="199"/>
    </row>
    <row r="231" spans="1:118" x14ac:dyDescent="0.2">
      <c r="A231" s="33" t="s">
        <v>140</v>
      </c>
      <c r="B231" s="33" t="s">
        <v>201</v>
      </c>
      <c r="C231" s="33">
        <v>28</v>
      </c>
      <c r="D231" s="33" t="s">
        <v>134</v>
      </c>
      <c r="E231" s="200">
        <v>0</v>
      </c>
      <c r="F231" s="199">
        <v>0</v>
      </c>
      <c r="G231" s="200">
        <v>0</v>
      </c>
      <c r="H231" s="199">
        <v>0</v>
      </c>
      <c r="I231" s="200">
        <v>0</v>
      </c>
      <c r="J231" s="199">
        <v>0</v>
      </c>
      <c r="K231" s="199">
        <v>0</v>
      </c>
      <c r="L231" s="199">
        <v>0</v>
      </c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  <c r="AS231" s="199"/>
      <c r="AT231" s="199"/>
      <c r="AU231" s="199"/>
      <c r="AV231" s="199"/>
      <c r="AW231" s="199"/>
      <c r="AX231" s="199"/>
      <c r="AY231" s="199"/>
      <c r="AZ231" s="199"/>
      <c r="BA231" s="199"/>
      <c r="BB231" s="199"/>
      <c r="BC231" s="199"/>
      <c r="BD231" s="199"/>
      <c r="BE231" s="199"/>
      <c r="BF231" s="199"/>
      <c r="BG231" s="199"/>
      <c r="BH231" s="199"/>
      <c r="BI231" s="199"/>
      <c r="BJ231" s="199"/>
      <c r="BK231" s="199"/>
      <c r="BL231" s="199"/>
      <c r="BM231" s="199"/>
      <c r="BN231" s="199"/>
      <c r="BO231" s="199"/>
      <c r="BP231" s="199"/>
      <c r="BQ231" s="199"/>
      <c r="BR231" s="199"/>
      <c r="BS231" s="199"/>
      <c r="BT231" s="199"/>
      <c r="BU231" s="199"/>
      <c r="BV231" s="199"/>
      <c r="BW231" s="199"/>
      <c r="BX231" s="199"/>
      <c r="BY231" s="199"/>
      <c r="BZ231" s="199"/>
      <c r="CA231" s="199"/>
      <c r="CB231" s="199"/>
      <c r="CC231" s="199"/>
      <c r="CD231" s="199"/>
      <c r="CE231" s="199"/>
      <c r="CF231" s="199"/>
      <c r="CG231" s="199"/>
      <c r="CH231" s="199"/>
      <c r="CI231" s="199"/>
      <c r="CJ231" s="199"/>
      <c r="CK231" s="199"/>
      <c r="CL231" s="199"/>
      <c r="CM231" s="199"/>
      <c r="CN231" s="199"/>
      <c r="CO231" s="199"/>
      <c r="CP231" s="199"/>
      <c r="CQ231" s="199"/>
      <c r="CR231" s="199"/>
      <c r="CS231" s="199"/>
      <c r="CT231" s="199"/>
      <c r="CU231" s="199"/>
      <c r="CV231" s="199"/>
      <c r="CW231" s="199"/>
      <c r="CX231" s="199"/>
      <c r="CY231" s="199"/>
      <c r="CZ231" s="199"/>
      <c r="DA231" s="199"/>
      <c r="DB231" s="199"/>
      <c r="DC231" s="199"/>
      <c r="DD231" s="199"/>
      <c r="DE231" s="199"/>
      <c r="DF231" s="199"/>
      <c r="DG231" s="199"/>
      <c r="DH231" s="199"/>
      <c r="DI231" s="199"/>
      <c r="DJ231" s="199"/>
      <c r="DK231" s="199"/>
      <c r="DL231" s="199"/>
      <c r="DM231" s="199"/>
      <c r="DN231" s="199"/>
    </row>
    <row r="232" spans="1:118" x14ac:dyDescent="0.2">
      <c r="A232" s="33" t="s">
        <v>140</v>
      </c>
      <c r="B232" s="33" t="s">
        <v>201</v>
      </c>
      <c r="C232" s="33">
        <v>29</v>
      </c>
      <c r="D232" s="33" t="s">
        <v>135</v>
      </c>
      <c r="E232" s="200">
        <v>0</v>
      </c>
      <c r="F232" s="199">
        <v>0</v>
      </c>
      <c r="G232" s="200">
        <v>0</v>
      </c>
      <c r="H232" s="199">
        <v>0</v>
      </c>
      <c r="I232" s="200">
        <v>0</v>
      </c>
      <c r="J232" s="199">
        <v>0</v>
      </c>
      <c r="K232" s="199">
        <v>0</v>
      </c>
      <c r="L232" s="199">
        <v>0</v>
      </c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  <c r="AS232" s="199"/>
      <c r="AT232" s="199"/>
      <c r="AU232" s="199"/>
      <c r="AV232" s="199"/>
      <c r="AW232" s="199"/>
      <c r="AX232" s="199"/>
      <c r="AY232" s="199"/>
      <c r="AZ232" s="199"/>
      <c r="BA232" s="199"/>
      <c r="BB232" s="199"/>
      <c r="BC232" s="199"/>
      <c r="BD232" s="199"/>
      <c r="BE232" s="199"/>
      <c r="BF232" s="199"/>
      <c r="BG232" s="199"/>
      <c r="BH232" s="199"/>
      <c r="BI232" s="199"/>
      <c r="BJ232" s="199"/>
      <c r="BK232" s="199"/>
      <c r="BL232" s="199"/>
      <c r="BM232" s="199"/>
      <c r="BN232" s="199"/>
      <c r="BO232" s="199"/>
      <c r="BP232" s="199"/>
      <c r="BQ232" s="199"/>
      <c r="BR232" s="199"/>
      <c r="BS232" s="199"/>
      <c r="BT232" s="199"/>
      <c r="BU232" s="199"/>
      <c r="BV232" s="199"/>
      <c r="BW232" s="199"/>
      <c r="BX232" s="199"/>
      <c r="BY232" s="199"/>
      <c r="BZ232" s="199"/>
      <c r="CA232" s="199"/>
      <c r="CB232" s="199"/>
      <c r="CC232" s="199"/>
      <c r="CD232" s="199"/>
      <c r="CE232" s="199"/>
      <c r="CF232" s="199"/>
      <c r="CG232" s="199"/>
      <c r="CH232" s="199"/>
      <c r="CI232" s="199"/>
      <c r="CJ232" s="199"/>
      <c r="CK232" s="199"/>
      <c r="CL232" s="199"/>
      <c r="CM232" s="199"/>
      <c r="CN232" s="199"/>
      <c r="CO232" s="199"/>
      <c r="CP232" s="199"/>
      <c r="CQ232" s="199"/>
      <c r="CR232" s="199"/>
      <c r="CS232" s="199"/>
      <c r="CT232" s="199"/>
      <c r="CU232" s="199"/>
      <c r="CV232" s="199"/>
      <c r="CW232" s="199"/>
      <c r="CX232" s="199"/>
      <c r="CY232" s="199"/>
      <c r="CZ232" s="199"/>
      <c r="DA232" s="199"/>
      <c r="DB232" s="199"/>
      <c r="DC232" s="199"/>
      <c r="DD232" s="199"/>
      <c r="DE232" s="199"/>
      <c r="DF232" s="199"/>
      <c r="DG232" s="199"/>
      <c r="DH232" s="199"/>
      <c r="DI232" s="199"/>
      <c r="DJ232" s="199"/>
      <c r="DK232" s="199"/>
      <c r="DL232" s="199"/>
      <c r="DM232" s="199"/>
      <c r="DN232" s="199"/>
    </row>
    <row r="233" spans="1:118" x14ac:dyDescent="0.2">
      <c r="A233" s="33" t="s">
        <v>140</v>
      </c>
      <c r="B233" s="33" t="s">
        <v>201</v>
      </c>
      <c r="C233" s="33">
        <v>30</v>
      </c>
      <c r="D233" s="33" t="s">
        <v>136</v>
      </c>
      <c r="E233" s="200">
        <v>0</v>
      </c>
      <c r="F233" s="199">
        <v>0</v>
      </c>
      <c r="G233" s="200">
        <v>0</v>
      </c>
      <c r="H233" s="199">
        <v>0</v>
      </c>
      <c r="I233" s="200">
        <v>0</v>
      </c>
      <c r="J233" s="199">
        <v>0</v>
      </c>
      <c r="K233" s="199">
        <v>0</v>
      </c>
      <c r="L233" s="199">
        <v>0</v>
      </c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99"/>
      <c r="AA233" s="199"/>
      <c r="AB233" s="199"/>
      <c r="AC233" s="199"/>
      <c r="AD233" s="199"/>
      <c r="AE233" s="199"/>
      <c r="AF233" s="199"/>
      <c r="AG233" s="199"/>
      <c r="AH233" s="199"/>
      <c r="AI233" s="199"/>
      <c r="AJ233" s="199"/>
      <c r="AK233" s="199"/>
      <c r="AL233" s="199"/>
      <c r="AM233" s="199"/>
      <c r="AN233" s="199"/>
      <c r="AO233" s="199"/>
      <c r="AP233" s="199"/>
      <c r="AQ233" s="199"/>
      <c r="AR233" s="199"/>
      <c r="AS233" s="199"/>
      <c r="AT233" s="199"/>
      <c r="AU233" s="199"/>
      <c r="AV233" s="199"/>
      <c r="AW233" s="199"/>
      <c r="AX233" s="199"/>
      <c r="AY233" s="199"/>
      <c r="AZ233" s="199"/>
      <c r="BA233" s="199"/>
      <c r="BB233" s="199"/>
      <c r="BC233" s="199"/>
      <c r="BD233" s="199"/>
      <c r="BE233" s="199"/>
      <c r="BF233" s="199"/>
      <c r="BG233" s="199"/>
      <c r="BH233" s="199"/>
      <c r="BI233" s="199"/>
      <c r="BJ233" s="199"/>
      <c r="BK233" s="199"/>
      <c r="BL233" s="199"/>
      <c r="BM233" s="199"/>
      <c r="BN233" s="199"/>
      <c r="BO233" s="199"/>
      <c r="BP233" s="199"/>
      <c r="BQ233" s="199"/>
      <c r="BR233" s="199"/>
      <c r="BS233" s="199"/>
      <c r="BT233" s="199"/>
      <c r="BU233" s="199"/>
      <c r="BV233" s="199"/>
      <c r="BW233" s="199"/>
      <c r="BX233" s="199"/>
      <c r="BY233" s="199"/>
      <c r="BZ233" s="199"/>
      <c r="CA233" s="199"/>
      <c r="CB233" s="199"/>
      <c r="CC233" s="199"/>
      <c r="CD233" s="199"/>
      <c r="CE233" s="199"/>
      <c r="CF233" s="199"/>
      <c r="CG233" s="199"/>
      <c r="CH233" s="199"/>
      <c r="CI233" s="199"/>
      <c r="CJ233" s="199"/>
      <c r="CK233" s="199"/>
      <c r="CL233" s="199"/>
      <c r="CM233" s="199"/>
      <c r="CN233" s="199"/>
      <c r="CO233" s="199"/>
      <c r="CP233" s="199"/>
      <c r="CQ233" s="199"/>
      <c r="CR233" s="199"/>
      <c r="CS233" s="199"/>
      <c r="CT233" s="199"/>
      <c r="CU233" s="199"/>
      <c r="CV233" s="199"/>
      <c r="CW233" s="199"/>
      <c r="CX233" s="199"/>
      <c r="CY233" s="199"/>
      <c r="CZ233" s="199"/>
      <c r="DA233" s="199"/>
      <c r="DB233" s="199"/>
      <c r="DC233" s="199"/>
      <c r="DD233" s="199"/>
      <c r="DE233" s="199"/>
      <c r="DF233" s="199"/>
      <c r="DG233" s="199"/>
      <c r="DH233" s="199"/>
      <c r="DI233" s="199"/>
      <c r="DJ233" s="199"/>
      <c r="DK233" s="199"/>
      <c r="DL233" s="199"/>
      <c r="DM233" s="199"/>
      <c r="DN233" s="199"/>
    </row>
    <row r="234" spans="1:118" x14ac:dyDescent="0.2">
      <c r="A234" s="33" t="s">
        <v>140</v>
      </c>
      <c r="B234" s="33" t="s">
        <v>201</v>
      </c>
      <c r="C234" s="33">
        <v>31</v>
      </c>
      <c r="D234" s="33" t="s">
        <v>137</v>
      </c>
      <c r="E234" s="200">
        <v>0</v>
      </c>
      <c r="F234" s="199">
        <v>0</v>
      </c>
      <c r="G234" s="200">
        <v>0</v>
      </c>
      <c r="H234" s="199">
        <v>0</v>
      </c>
      <c r="I234" s="200">
        <v>0</v>
      </c>
      <c r="J234" s="199">
        <v>0</v>
      </c>
      <c r="K234" s="199">
        <v>0</v>
      </c>
      <c r="L234" s="199">
        <v>0</v>
      </c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  <c r="AS234" s="199"/>
      <c r="AT234" s="199"/>
      <c r="AU234" s="199"/>
      <c r="AV234" s="199"/>
      <c r="AW234" s="199"/>
      <c r="AX234" s="199"/>
      <c r="AY234" s="199"/>
      <c r="AZ234" s="199"/>
      <c r="BA234" s="199"/>
      <c r="BB234" s="199"/>
      <c r="BC234" s="199"/>
      <c r="BD234" s="199"/>
      <c r="BE234" s="199"/>
      <c r="BF234" s="199"/>
      <c r="BG234" s="199"/>
      <c r="BH234" s="199"/>
      <c r="BI234" s="199"/>
      <c r="BJ234" s="199"/>
      <c r="BK234" s="199"/>
      <c r="BL234" s="199"/>
      <c r="BM234" s="199"/>
      <c r="BN234" s="199"/>
      <c r="BO234" s="199"/>
      <c r="BP234" s="199"/>
      <c r="BQ234" s="199"/>
      <c r="BR234" s="199"/>
      <c r="BS234" s="199"/>
      <c r="BT234" s="199"/>
      <c r="BU234" s="199"/>
      <c r="BV234" s="199"/>
      <c r="BW234" s="199"/>
      <c r="BX234" s="199"/>
      <c r="BY234" s="199"/>
      <c r="BZ234" s="199"/>
      <c r="CA234" s="199"/>
      <c r="CB234" s="199"/>
      <c r="CC234" s="199"/>
      <c r="CD234" s="199"/>
      <c r="CE234" s="199"/>
      <c r="CF234" s="199"/>
      <c r="CG234" s="199"/>
      <c r="CH234" s="199"/>
      <c r="CI234" s="199"/>
      <c r="CJ234" s="199"/>
      <c r="CK234" s="199"/>
      <c r="CL234" s="199"/>
      <c r="CM234" s="199"/>
      <c r="CN234" s="199"/>
      <c r="CO234" s="199"/>
      <c r="CP234" s="199"/>
      <c r="CQ234" s="199"/>
      <c r="CR234" s="199"/>
      <c r="CS234" s="199"/>
      <c r="CT234" s="199"/>
      <c r="CU234" s="199"/>
      <c r="CV234" s="199"/>
      <c r="CW234" s="199"/>
      <c r="CX234" s="199"/>
      <c r="CY234" s="199"/>
      <c r="CZ234" s="199"/>
      <c r="DA234" s="199"/>
      <c r="DB234" s="199"/>
      <c r="DC234" s="199"/>
      <c r="DD234" s="199"/>
      <c r="DE234" s="199"/>
      <c r="DF234" s="199"/>
      <c r="DG234" s="199"/>
      <c r="DH234" s="199"/>
      <c r="DI234" s="199"/>
      <c r="DJ234" s="199"/>
      <c r="DK234" s="199"/>
      <c r="DL234" s="199"/>
      <c r="DM234" s="199"/>
      <c r="DN234" s="199"/>
    </row>
    <row r="235" spans="1:118" x14ac:dyDescent="0.2">
      <c r="A235" s="33" t="s">
        <v>140</v>
      </c>
      <c r="B235" s="33" t="s">
        <v>201</v>
      </c>
      <c r="C235" s="33">
        <v>32</v>
      </c>
      <c r="D235" s="33" t="s">
        <v>70</v>
      </c>
      <c r="E235" s="200">
        <v>0</v>
      </c>
      <c r="F235" s="199">
        <v>0</v>
      </c>
      <c r="G235" s="200">
        <v>0</v>
      </c>
      <c r="H235" s="199">
        <v>0</v>
      </c>
      <c r="I235" s="200">
        <v>0</v>
      </c>
      <c r="J235" s="199">
        <v>0</v>
      </c>
      <c r="K235" s="199">
        <v>0</v>
      </c>
      <c r="L235" s="199">
        <v>0</v>
      </c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  <c r="AS235" s="199"/>
      <c r="AT235" s="199"/>
      <c r="AU235" s="199"/>
      <c r="AV235" s="199"/>
      <c r="AW235" s="199"/>
      <c r="AX235" s="199"/>
      <c r="AY235" s="199"/>
      <c r="AZ235" s="199"/>
      <c r="BA235" s="199"/>
      <c r="BB235" s="199"/>
      <c r="BC235" s="199"/>
      <c r="BD235" s="199"/>
      <c r="BE235" s="199"/>
      <c r="BF235" s="199"/>
      <c r="BG235" s="199"/>
      <c r="BH235" s="199"/>
      <c r="BI235" s="199"/>
      <c r="BJ235" s="199"/>
      <c r="BK235" s="199"/>
      <c r="BL235" s="199"/>
      <c r="BM235" s="199"/>
      <c r="BN235" s="199"/>
      <c r="BO235" s="199"/>
      <c r="BP235" s="199"/>
      <c r="BQ235" s="199"/>
      <c r="BR235" s="199"/>
      <c r="BS235" s="199"/>
      <c r="BT235" s="199"/>
      <c r="BU235" s="199"/>
      <c r="BV235" s="199"/>
      <c r="BW235" s="199"/>
      <c r="BX235" s="199"/>
      <c r="BY235" s="199"/>
      <c r="BZ235" s="199"/>
      <c r="CA235" s="199"/>
      <c r="CB235" s="199"/>
      <c r="CC235" s="199"/>
      <c r="CD235" s="199"/>
      <c r="CE235" s="199"/>
      <c r="CF235" s="199"/>
      <c r="CG235" s="199"/>
      <c r="CH235" s="199"/>
      <c r="CI235" s="199"/>
      <c r="CJ235" s="199"/>
      <c r="CK235" s="199"/>
      <c r="CL235" s="199"/>
      <c r="CM235" s="199"/>
      <c r="CN235" s="199"/>
      <c r="CO235" s="199"/>
      <c r="CP235" s="199"/>
      <c r="CQ235" s="199"/>
      <c r="CR235" s="199"/>
      <c r="CS235" s="199"/>
      <c r="CT235" s="199"/>
      <c r="CU235" s="199"/>
      <c r="CV235" s="199"/>
      <c r="CW235" s="199"/>
      <c r="CX235" s="199"/>
      <c r="CY235" s="199"/>
      <c r="CZ235" s="199"/>
      <c r="DA235" s="199"/>
      <c r="DB235" s="199"/>
      <c r="DC235" s="199"/>
      <c r="DD235" s="199"/>
      <c r="DE235" s="199"/>
      <c r="DF235" s="199"/>
      <c r="DG235" s="199"/>
      <c r="DH235" s="199"/>
      <c r="DI235" s="199"/>
      <c r="DJ235" s="199"/>
      <c r="DK235" s="199"/>
      <c r="DL235" s="199"/>
      <c r="DM235" s="199"/>
      <c r="DN235" s="199"/>
    </row>
    <row r="236" spans="1:118" x14ac:dyDescent="0.2">
      <c r="A236" s="33" t="s">
        <v>140</v>
      </c>
      <c r="B236" s="33" t="s">
        <v>201</v>
      </c>
      <c r="C236" s="33">
        <v>33</v>
      </c>
      <c r="D236" s="33" t="s">
        <v>71</v>
      </c>
      <c r="E236" s="200">
        <v>0</v>
      </c>
      <c r="F236" s="199">
        <v>0</v>
      </c>
      <c r="G236" s="200">
        <v>0</v>
      </c>
      <c r="H236" s="199">
        <v>0</v>
      </c>
      <c r="I236" s="200">
        <v>0</v>
      </c>
      <c r="J236" s="199">
        <v>0</v>
      </c>
      <c r="K236" s="199">
        <v>0</v>
      </c>
      <c r="L236" s="199">
        <v>0</v>
      </c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9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  <c r="AS236" s="199"/>
      <c r="AT236" s="199"/>
      <c r="AU236" s="199"/>
      <c r="AV236" s="199"/>
      <c r="AW236" s="199"/>
      <c r="AX236" s="199"/>
      <c r="AY236" s="199"/>
      <c r="AZ236" s="199"/>
      <c r="BA236" s="199"/>
      <c r="BB236" s="199"/>
      <c r="BC236" s="199"/>
      <c r="BD236" s="199"/>
      <c r="BE236" s="199"/>
      <c r="BF236" s="199"/>
      <c r="BG236" s="199"/>
      <c r="BH236" s="199"/>
      <c r="BI236" s="199"/>
      <c r="BJ236" s="199"/>
      <c r="BK236" s="199"/>
      <c r="BL236" s="199"/>
      <c r="BM236" s="199"/>
      <c r="BN236" s="199"/>
      <c r="BO236" s="199"/>
      <c r="BP236" s="199"/>
      <c r="BQ236" s="199"/>
      <c r="BR236" s="199"/>
      <c r="BS236" s="199"/>
      <c r="BT236" s="199"/>
      <c r="BU236" s="199"/>
      <c r="BV236" s="199"/>
      <c r="BW236" s="199"/>
      <c r="BX236" s="199"/>
      <c r="BY236" s="199"/>
      <c r="BZ236" s="199"/>
      <c r="CA236" s="199"/>
      <c r="CB236" s="199"/>
      <c r="CC236" s="199"/>
      <c r="CD236" s="199"/>
      <c r="CE236" s="199"/>
      <c r="CF236" s="199"/>
      <c r="CG236" s="199"/>
      <c r="CH236" s="199"/>
      <c r="CI236" s="199"/>
      <c r="CJ236" s="199"/>
      <c r="CK236" s="199"/>
      <c r="CL236" s="199"/>
      <c r="CM236" s="199"/>
      <c r="CN236" s="199"/>
      <c r="CO236" s="199"/>
      <c r="CP236" s="199"/>
      <c r="CQ236" s="199"/>
      <c r="CR236" s="199"/>
      <c r="CS236" s="199"/>
      <c r="CT236" s="199"/>
      <c r="CU236" s="199"/>
      <c r="CV236" s="199"/>
      <c r="CW236" s="199"/>
      <c r="CX236" s="199"/>
      <c r="CY236" s="199"/>
      <c r="CZ236" s="199"/>
      <c r="DA236" s="199"/>
      <c r="DB236" s="199"/>
      <c r="DC236" s="199"/>
      <c r="DD236" s="199"/>
      <c r="DE236" s="199"/>
      <c r="DF236" s="199"/>
      <c r="DG236" s="199"/>
      <c r="DH236" s="199"/>
      <c r="DI236" s="199"/>
      <c r="DJ236" s="199"/>
      <c r="DK236" s="199"/>
      <c r="DL236" s="199"/>
      <c r="DM236" s="199"/>
      <c r="DN236" s="199"/>
    </row>
    <row r="237" spans="1:118" x14ac:dyDescent="0.2">
      <c r="A237" s="33" t="s">
        <v>140</v>
      </c>
      <c r="B237" s="33" t="s">
        <v>201</v>
      </c>
      <c r="C237" s="33">
        <v>34</v>
      </c>
      <c r="D237" s="33" t="s">
        <v>72</v>
      </c>
      <c r="E237" s="200">
        <v>0</v>
      </c>
      <c r="F237" s="199">
        <v>0</v>
      </c>
      <c r="G237" s="200">
        <v>0</v>
      </c>
      <c r="H237" s="199">
        <v>0</v>
      </c>
      <c r="I237" s="200">
        <v>0</v>
      </c>
      <c r="J237" s="199">
        <v>0</v>
      </c>
      <c r="K237" s="199">
        <v>0</v>
      </c>
      <c r="L237" s="199">
        <v>0</v>
      </c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  <c r="AS237" s="199"/>
      <c r="AT237" s="199"/>
      <c r="AU237" s="199"/>
      <c r="AV237" s="199"/>
      <c r="AW237" s="199"/>
      <c r="AX237" s="199"/>
      <c r="AY237" s="199"/>
      <c r="AZ237" s="199"/>
      <c r="BA237" s="199"/>
      <c r="BB237" s="199"/>
      <c r="BC237" s="199"/>
      <c r="BD237" s="199"/>
      <c r="BE237" s="199"/>
      <c r="BF237" s="199"/>
      <c r="BG237" s="199"/>
      <c r="BH237" s="199"/>
      <c r="BI237" s="199"/>
      <c r="BJ237" s="199"/>
      <c r="BK237" s="199"/>
      <c r="BL237" s="199"/>
      <c r="BM237" s="199"/>
      <c r="BN237" s="199"/>
      <c r="BO237" s="199"/>
      <c r="BP237" s="199"/>
      <c r="BQ237" s="199"/>
      <c r="BR237" s="199"/>
      <c r="BS237" s="199"/>
      <c r="BT237" s="199"/>
      <c r="BU237" s="199"/>
      <c r="BV237" s="199"/>
      <c r="BW237" s="199"/>
      <c r="BX237" s="199"/>
      <c r="BY237" s="199"/>
      <c r="BZ237" s="199"/>
      <c r="CA237" s="199"/>
      <c r="CB237" s="199"/>
      <c r="CC237" s="199"/>
      <c r="CD237" s="199"/>
      <c r="CE237" s="199"/>
      <c r="CF237" s="199"/>
      <c r="CG237" s="199"/>
      <c r="CH237" s="199"/>
      <c r="CI237" s="199"/>
      <c r="CJ237" s="199"/>
      <c r="CK237" s="199"/>
      <c r="CL237" s="199"/>
      <c r="CM237" s="199"/>
      <c r="CN237" s="199"/>
      <c r="CO237" s="199"/>
      <c r="CP237" s="199"/>
      <c r="CQ237" s="199"/>
      <c r="CR237" s="199"/>
      <c r="CS237" s="199"/>
      <c r="CT237" s="199"/>
      <c r="CU237" s="199"/>
      <c r="CV237" s="199"/>
      <c r="CW237" s="199"/>
      <c r="CX237" s="199"/>
      <c r="CY237" s="199"/>
      <c r="CZ237" s="199"/>
      <c r="DA237" s="199"/>
      <c r="DB237" s="199"/>
      <c r="DC237" s="199"/>
      <c r="DD237" s="199"/>
      <c r="DE237" s="199"/>
      <c r="DF237" s="199"/>
      <c r="DG237" s="199"/>
      <c r="DH237" s="199"/>
      <c r="DI237" s="199"/>
      <c r="DJ237" s="199"/>
      <c r="DK237" s="199"/>
      <c r="DL237" s="199"/>
      <c r="DM237" s="199"/>
      <c r="DN237" s="199"/>
    </row>
    <row r="238" spans="1:118" x14ac:dyDescent="0.2">
      <c r="A238" s="33" t="s">
        <v>140</v>
      </c>
      <c r="B238" s="33" t="s">
        <v>201</v>
      </c>
      <c r="C238" s="33">
        <v>35</v>
      </c>
      <c r="D238" s="33" t="s">
        <v>73</v>
      </c>
      <c r="E238" s="200">
        <v>0</v>
      </c>
      <c r="F238" s="199">
        <v>0</v>
      </c>
      <c r="G238" s="200">
        <v>0</v>
      </c>
      <c r="H238" s="199">
        <v>0</v>
      </c>
      <c r="I238" s="200">
        <v>0</v>
      </c>
      <c r="J238" s="199">
        <v>0</v>
      </c>
      <c r="K238" s="199">
        <v>0</v>
      </c>
      <c r="L238" s="199">
        <v>0</v>
      </c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99"/>
      <c r="AA238" s="199"/>
      <c r="AB238" s="199"/>
      <c r="AC238" s="199"/>
      <c r="AD238" s="199"/>
      <c r="AE238" s="199"/>
      <c r="AF238" s="199"/>
      <c r="AG238" s="199"/>
      <c r="AH238" s="199"/>
      <c r="AI238" s="199"/>
      <c r="AJ238" s="199"/>
      <c r="AK238" s="199"/>
      <c r="AL238" s="199"/>
      <c r="AM238" s="199"/>
      <c r="AN238" s="199"/>
      <c r="AO238" s="199"/>
      <c r="AP238" s="199"/>
      <c r="AQ238" s="199"/>
      <c r="AR238" s="199"/>
      <c r="AS238" s="199"/>
      <c r="AT238" s="199"/>
      <c r="AU238" s="199"/>
      <c r="AV238" s="199"/>
      <c r="AW238" s="199"/>
      <c r="AX238" s="199"/>
      <c r="AY238" s="199"/>
      <c r="AZ238" s="199"/>
      <c r="BA238" s="199"/>
      <c r="BB238" s="199"/>
      <c r="BC238" s="199"/>
      <c r="BD238" s="199"/>
      <c r="BE238" s="199"/>
      <c r="BF238" s="199"/>
      <c r="BG238" s="199"/>
      <c r="BH238" s="199"/>
      <c r="BI238" s="199"/>
      <c r="BJ238" s="199"/>
      <c r="BK238" s="199"/>
      <c r="BL238" s="199"/>
      <c r="BM238" s="199"/>
      <c r="BN238" s="199"/>
      <c r="BO238" s="199"/>
      <c r="BP238" s="199"/>
      <c r="BQ238" s="199"/>
      <c r="BR238" s="199"/>
      <c r="BS238" s="199"/>
      <c r="BT238" s="199"/>
      <c r="BU238" s="199"/>
      <c r="BV238" s="199"/>
      <c r="BW238" s="199"/>
      <c r="BX238" s="199"/>
      <c r="BY238" s="199"/>
      <c r="BZ238" s="199"/>
      <c r="CA238" s="199"/>
      <c r="CB238" s="199"/>
      <c r="CC238" s="199"/>
      <c r="CD238" s="199"/>
      <c r="CE238" s="199"/>
      <c r="CF238" s="199"/>
      <c r="CG238" s="199"/>
      <c r="CH238" s="199"/>
      <c r="CI238" s="199"/>
      <c r="CJ238" s="199"/>
      <c r="CK238" s="199"/>
      <c r="CL238" s="199"/>
      <c r="CM238" s="199"/>
      <c r="CN238" s="199"/>
      <c r="CO238" s="199"/>
      <c r="CP238" s="199"/>
      <c r="CQ238" s="199"/>
      <c r="CR238" s="199"/>
      <c r="CS238" s="199"/>
      <c r="CT238" s="199"/>
      <c r="CU238" s="199"/>
      <c r="CV238" s="199"/>
      <c r="CW238" s="199"/>
      <c r="CX238" s="199"/>
      <c r="CY238" s="199"/>
      <c r="CZ238" s="199"/>
      <c r="DA238" s="199"/>
      <c r="DB238" s="199"/>
      <c r="DC238" s="199"/>
      <c r="DD238" s="199"/>
      <c r="DE238" s="199"/>
      <c r="DF238" s="199"/>
      <c r="DG238" s="199"/>
      <c r="DH238" s="199"/>
      <c r="DI238" s="199"/>
      <c r="DJ238" s="199"/>
      <c r="DK238" s="199"/>
      <c r="DL238" s="199"/>
      <c r="DM238" s="199"/>
      <c r="DN238" s="199"/>
    </row>
    <row r="239" spans="1:118" x14ac:dyDescent="0.2">
      <c r="A239" s="33" t="s">
        <v>140</v>
      </c>
      <c r="B239" s="33" t="s">
        <v>201</v>
      </c>
      <c r="C239" s="33">
        <v>36</v>
      </c>
      <c r="D239" s="33" t="s">
        <v>74</v>
      </c>
      <c r="E239" s="200">
        <v>0</v>
      </c>
      <c r="F239" s="199">
        <v>0</v>
      </c>
      <c r="G239" s="200">
        <v>0</v>
      </c>
      <c r="H239" s="199">
        <v>0</v>
      </c>
      <c r="I239" s="200">
        <v>0</v>
      </c>
      <c r="J239" s="199">
        <v>0</v>
      </c>
      <c r="K239" s="199">
        <v>0</v>
      </c>
      <c r="L239" s="199">
        <v>0</v>
      </c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  <c r="AS239" s="199"/>
      <c r="AT239" s="199"/>
      <c r="AU239" s="199"/>
      <c r="AV239" s="199"/>
      <c r="AW239" s="199"/>
      <c r="AX239" s="199"/>
      <c r="AY239" s="199"/>
      <c r="AZ239" s="199"/>
      <c r="BA239" s="199"/>
      <c r="BB239" s="199"/>
      <c r="BC239" s="199"/>
      <c r="BD239" s="199"/>
      <c r="BE239" s="199"/>
      <c r="BF239" s="199"/>
      <c r="BG239" s="199"/>
      <c r="BH239" s="199"/>
      <c r="BI239" s="199"/>
      <c r="BJ239" s="199"/>
      <c r="BK239" s="199"/>
      <c r="BL239" s="199"/>
      <c r="BM239" s="199"/>
      <c r="BN239" s="199"/>
      <c r="BO239" s="199"/>
      <c r="BP239" s="199"/>
      <c r="BQ239" s="199"/>
      <c r="BR239" s="199"/>
      <c r="BS239" s="199"/>
      <c r="BT239" s="199"/>
      <c r="BU239" s="199"/>
      <c r="BV239" s="199"/>
      <c r="BW239" s="199"/>
      <c r="BX239" s="199"/>
      <c r="BY239" s="199"/>
      <c r="BZ239" s="199"/>
      <c r="CA239" s="199"/>
      <c r="CB239" s="199"/>
      <c r="CC239" s="199"/>
      <c r="CD239" s="199"/>
      <c r="CE239" s="199"/>
      <c r="CF239" s="199"/>
      <c r="CG239" s="199"/>
      <c r="CH239" s="199"/>
      <c r="CI239" s="199"/>
      <c r="CJ239" s="199"/>
      <c r="CK239" s="199"/>
      <c r="CL239" s="199"/>
      <c r="CM239" s="199"/>
      <c r="CN239" s="199"/>
      <c r="CO239" s="199"/>
      <c r="CP239" s="199"/>
      <c r="CQ239" s="199"/>
      <c r="CR239" s="199"/>
      <c r="CS239" s="199"/>
      <c r="CT239" s="199"/>
      <c r="CU239" s="199"/>
      <c r="CV239" s="199"/>
      <c r="CW239" s="199"/>
      <c r="CX239" s="199"/>
      <c r="CY239" s="199"/>
      <c r="CZ239" s="199"/>
      <c r="DA239" s="199"/>
      <c r="DB239" s="199"/>
      <c r="DC239" s="199"/>
      <c r="DD239" s="199"/>
      <c r="DE239" s="199"/>
      <c r="DF239" s="199"/>
      <c r="DG239" s="199"/>
      <c r="DH239" s="199"/>
      <c r="DI239" s="199"/>
      <c r="DJ239" s="199"/>
      <c r="DK239" s="199"/>
      <c r="DL239" s="199"/>
      <c r="DM239" s="199"/>
      <c r="DN239" s="199"/>
    </row>
    <row r="240" spans="1:118" x14ac:dyDescent="0.2">
      <c r="A240" s="33" t="s">
        <v>140</v>
      </c>
      <c r="B240" s="33" t="s">
        <v>201</v>
      </c>
      <c r="C240" s="33">
        <v>37</v>
      </c>
      <c r="D240" s="33" t="s">
        <v>75</v>
      </c>
      <c r="E240" s="200">
        <v>0</v>
      </c>
      <c r="F240" s="199">
        <v>0</v>
      </c>
      <c r="G240" s="200">
        <v>0</v>
      </c>
      <c r="H240" s="199">
        <v>0</v>
      </c>
      <c r="I240" s="200">
        <v>0</v>
      </c>
      <c r="J240" s="199">
        <v>0</v>
      </c>
      <c r="K240" s="199">
        <v>0</v>
      </c>
      <c r="L240" s="199">
        <v>0</v>
      </c>
      <c r="M240" s="199"/>
      <c r="N240" s="199"/>
      <c r="O240" s="199"/>
      <c r="P240" s="199"/>
      <c r="Q240" s="199"/>
      <c r="R240" s="199"/>
      <c r="S240" s="199"/>
      <c r="T240" s="199"/>
      <c r="U240" s="199"/>
      <c r="V240" s="199"/>
      <c r="W240" s="199"/>
      <c r="X240" s="199"/>
      <c r="Y240" s="199"/>
      <c r="Z240" s="199"/>
      <c r="AA240" s="199"/>
      <c r="AB240" s="199"/>
      <c r="AC240" s="199"/>
      <c r="AD240" s="199"/>
      <c r="AE240" s="199"/>
      <c r="AF240" s="199"/>
      <c r="AG240" s="199"/>
      <c r="AH240" s="199"/>
      <c r="AI240" s="199"/>
      <c r="AJ240" s="199"/>
      <c r="AK240" s="199"/>
      <c r="AL240" s="199"/>
      <c r="AM240" s="199"/>
      <c r="AN240" s="199"/>
      <c r="AO240" s="199"/>
      <c r="AP240" s="199"/>
      <c r="AQ240" s="199"/>
      <c r="AR240" s="199"/>
      <c r="AS240" s="199"/>
      <c r="AT240" s="199"/>
      <c r="AU240" s="199"/>
      <c r="AV240" s="199"/>
      <c r="AW240" s="199"/>
      <c r="AX240" s="199"/>
      <c r="AY240" s="199"/>
      <c r="AZ240" s="199"/>
      <c r="BA240" s="199"/>
      <c r="BB240" s="199"/>
      <c r="BC240" s="199"/>
      <c r="BD240" s="199"/>
      <c r="BE240" s="199"/>
      <c r="BF240" s="199"/>
      <c r="BG240" s="199"/>
      <c r="BH240" s="199"/>
      <c r="BI240" s="199"/>
      <c r="BJ240" s="199"/>
      <c r="BK240" s="199"/>
      <c r="BL240" s="199"/>
      <c r="BM240" s="199"/>
      <c r="BN240" s="199"/>
      <c r="BO240" s="199"/>
      <c r="BP240" s="199"/>
      <c r="BQ240" s="199"/>
      <c r="BR240" s="199"/>
      <c r="BS240" s="199"/>
      <c r="BT240" s="199"/>
      <c r="BU240" s="199"/>
      <c r="BV240" s="199"/>
      <c r="BW240" s="199"/>
      <c r="BX240" s="199"/>
      <c r="BY240" s="199"/>
      <c r="BZ240" s="199"/>
      <c r="CA240" s="199"/>
      <c r="CB240" s="199"/>
      <c r="CC240" s="199"/>
      <c r="CD240" s="199"/>
      <c r="CE240" s="199"/>
      <c r="CF240" s="199"/>
      <c r="CG240" s="199"/>
      <c r="CH240" s="199"/>
      <c r="CI240" s="199"/>
      <c r="CJ240" s="199"/>
      <c r="CK240" s="199"/>
      <c r="CL240" s="199"/>
      <c r="CM240" s="199"/>
      <c r="CN240" s="199"/>
      <c r="CO240" s="199"/>
      <c r="CP240" s="199"/>
      <c r="CQ240" s="199"/>
      <c r="CR240" s="199"/>
      <c r="CS240" s="199"/>
      <c r="CT240" s="199"/>
      <c r="CU240" s="199"/>
      <c r="CV240" s="199"/>
      <c r="CW240" s="199"/>
      <c r="CX240" s="199"/>
      <c r="CY240" s="199"/>
      <c r="CZ240" s="199"/>
      <c r="DA240" s="199"/>
      <c r="DB240" s="199"/>
      <c r="DC240" s="199"/>
      <c r="DD240" s="199"/>
      <c r="DE240" s="199"/>
      <c r="DF240" s="199"/>
      <c r="DG240" s="199"/>
      <c r="DH240" s="199"/>
      <c r="DI240" s="199"/>
      <c r="DJ240" s="199"/>
      <c r="DK240" s="199"/>
      <c r="DL240" s="199"/>
      <c r="DM240" s="199"/>
      <c r="DN240" s="199"/>
    </row>
    <row r="241" spans="1:118" x14ac:dyDescent="0.2">
      <c r="A241" s="33" t="s">
        <v>140</v>
      </c>
      <c r="B241" s="33" t="s">
        <v>201</v>
      </c>
      <c r="C241" s="33">
        <v>38</v>
      </c>
      <c r="D241" s="33" t="s">
        <v>76</v>
      </c>
      <c r="E241" s="200">
        <v>0</v>
      </c>
      <c r="F241" s="199">
        <v>0</v>
      </c>
      <c r="G241" s="200">
        <v>0</v>
      </c>
      <c r="H241" s="199">
        <v>0</v>
      </c>
      <c r="I241" s="200">
        <v>0</v>
      </c>
      <c r="J241" s="199">
        <v>0</v>
      </c>
      <c r="K241" s="199">
        <v>0</v>
      </c>
      <c r="L241" s="199">
        <v>0</v>
      </c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99"/>
      <c r="AA241" s="199"/>
      <c r="AB241" s="199"/>
      <c r="AC241" s="199"/>
      <c r="AD241" s="199"/>
      <c r="AE241" s="199"/>
      <c r="AF241" s="199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  <c r="AS241" s="199"/>
      <c r="AT241" s="199"/>
      <c r="AU241" s="199"/>
      <c r="AV241" s="199"/>
      <c r="AW241" s="199"/>
      <c r="AX241" s="199"/>
      <c r="AY241" s="199"/>
      <c r="AZ241" s="199"/>
      <c r="BA241" s="199"/>
      <c r="BB241" s="199"/>
      <c r="BC241" s="199"/>
      <c r="BD241" s="199"/>
      <c r="BE241" s="199"/>
      <c r="BF241" s="199"/>
      <c r="BG241" s="199"/>
      <c r="BH241" s="199"/>
      <c r="BI241" s="199"/>
      <c r="BJ241" s="199"/>
      <c r="BK241" s="199"/>
      <c r="BL241" s="199"/>
      <c r="BM241" s="199"/>
      <c r="BN241" s="199"/>
      <c r="BO241" s="199"/>
      <c r="BP241" s="199"/>
      <c r="BQ241" s="199"/>
      <c r="BR241" s="199"/>
      <c r="BS241" s="199"/>
      <c r="BT241" s="199"/>
      <c r="BU241" s="199"/>
      <c r="BV241" s="199"/>
      <c r="BW241" s="199"/>
      <c r="BX241" s="199"/>
      <c r="BY241" s="199"/>
      <c r="BZ241" s="199"/>
      <c r="CA241" s="199"/>
      <c r="CB241" s="199"/>
      <c r="CC241" s="199"/>
      <c r="CD241" s="199"/>
      <c r="CE241" s="199"/>
      <c r="CF241" s="199"/>
      <c r="CG241" s="199"/>
      <c r="CH241" s="199"/>
      <c r="CI241" s="199"/>
      <c r="CJ241" s="199"/>
      <c r="CK241" s="199"/>
      <c r="CL241" s="199"/>
      <c r="CM241" s="199"/>
      <c r="CN241" s="199"/>
      <c r="CO241" s="199"/>
      <c r="CP241" s="199"/>
      <c r="CQ241" s="199"/>
      <c r="CR241" s="199"/>
      <c r="CS241" s="199"/>
      <c r="CT241" s="199"/>
      <c r="CU241" s="199"/>
      <c r="CV241" s="199"/>
      <c r="CW241" s="199"/>
      <c r="CX241" s="199"/>
      <c r="CY241" s="199"/>
      <c r="CZ241" s="199"/>
      <c r="DA241" s="199"/>
      <c r="DB241" s="199"/>
      <c r="DC241" s="199"/>
      <c r="DD241" s="199"/>
      <c r="DE241" s="199"/>
      <c r="DF241" s="199"/>
      <c r="DG241" s="199"/>
      <c r="DH241" s="199"/>
      <c r="DI241" s="199"/>
      <c r="DJ241" s="199"/>
      <c r="DK241" s="199"/>
      <c r="DL241" s="199"/>
      <c r="DM241" s="199"/>
      <c r="DN241" s="199"/>
    </row>
    <row r="242" spans="1:118" x14ac:dyDescent="0.2">
      <c r="A242" s="33" t="s">
        <v>140</v>
      </c>
      <c r="B242" s="33" t="s">
        <v>201</v>
      </c>
      <c r="C242" s="33">
        <v>39</v>
      </c>
      <c r="D242" s="33" t="s">
        <v>77</v>
      </c>
      <c r="E242" s="200">
        <v>0</v>
      </c>
      <c r="F242" s="199">
        <v>0</v>
      </c>
      <c r="G242" s="200">
        <v>0</v>
      </c>
      <c r="H242" s="199">
        <v>0</v>
      </c>
      <c r="I242" s="200">
        <v>0</v>
      </c>
      <c r="J242" s="199">
        <v>0</v>
      </c>
      <c r="K242" s="199">
        <v>0</v>
      </c>
      <c r="L242" s="199">
        <v>0</v>
      </c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  <c r="AS242" s="199"/>
      <c r="AT242" s="199"/>
      <c r="AU242" s="199"/>
      <c r="AV242" s="199"/>
      <c r="AW242" s="199"/>
      <c r="AX242" s="199"/>
      <c r="AY242" s="199"/>
      <c r="AZ242" s="199"/>
      <c r="BA242" s="199"/>
      <c r="BB242" s="199"/>
      <c r="BC242" s="199"/>
      <c r="BD242" s="199"/>
      <c r="BE242" s="199"/>
      <c r="BF242" s="199"/>
      <c r="BG242" s="199"/>
      <c r="BH242" s="199"/>
      <c r="BI242" s="199"/>
      <c r="BJ242" s="199"/>
      <c r="BK242" s="199"/>
      <c r="BL242" s="199"/>
      <c r="BM242" s="199"/>
      <c r="BN242" s="199"/>
      <c r="BO242" s="199"/>
      <c r="BP242" s="199"/>
      <c r="BQ242" s="199"/>
      <c r="BR242" s="199"/>
      <c r="BS242" s="199"/>
      <c r="BT242" s="199"/>
      <c r="BU242" s="199"/>
      <c r="BV242" s="199"/>
      <c r="BW242" s="199"/>
      <c r="BX242" s="199"/>
      <c r="BY242" s="199"/>
      <c r="BZ242" s="199"/>
      <c r="CA242" s="199"/>
      <c r="CB242" s="199"/>
      <c r="CC242" s="199"/>
      <c r="CD242" s="199"/>
      <c r="CE242" s="199"/>
      <c r="CF242" s="199"/>
      <c r="CG242" s="199"/>
      <c r="CH242" s="199"/>
      <c r="CI242" s="199"/>
      <c r="CJ242" s="199"/>
      <c r="CK242" s="199"/>
      <c r="CL242" s="199"/>
      <c r="CM242" s="199"/>
      <c r="CN242" s="199"/>
      <c r="CO242" s="199"/>
      <c r="CP242" s="199"/>
      <c r="CQ242" s="199"/>
      <c r="CR242" s="199"/>
      <c r="CS242" s="199"/>
      <c r="CT242" s="199"/>
      <c r="CU242" s="199"/>
      <c r="CV242" s="199"/>
      <c r="CW242" s="199"/>
      <c r="CX242" s="199"/>
      <c r="CY242" s="199"/>
      <c r="CZ242" s="199"/>
      <c r="DA242" s="199"/>
      <c r="DB242" s="199"/>
      <c r="DC242" s="199"/>
      <c r="DD242" s="199"/>
      <c r="DE242" s="199"/>
      <c r="DF242" s="199"/>
      <c r="DG242" s="199"/>
      <c r="DH242" s="199"/>
      <c r="DI242" s="199"/>
      <c r="DJ242" s="199"/>
      <c r="DK242" s="199"/>
      <c r="DL242" s="199"/>
      <c r="DM242" s="199"/>
      <c r="DN242" s="199"/>
    </row>
    <row r="243" spans="1:118" x14ac:dyDescent="0.2">
      <c r="A243" s="33" t="s">
        <v>140</v>
      </c>
      <c r="B243" s="33" t="s">
        <v>201</v>
      </c>
      <c r="C243" s="33">
        <v>40</v>
      </c>
      <c r="D243" s="33" t="s">
        <v>78</v>
      </c>
      <c r="E243" s="200">
        <v>0</v>
      </c>
      <c r="F243" s="199">
        <v>0</v>
      </c>
      <c r="G243" s="200">
        <v>0</v>
      </c>
      <c r="H243" s="199">
        <v>0</v>
      </c>
      <c r="I243" s="200">
        <v>0</v>
      </c>
      <c r="J243" s="199">
        <v>0</v>
      </c>
      <c r="K243" s="199">
        <v>0</v>
      </c>
      <c r="L243" s="199">
        <v>0</v>
      </c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  <c r="AS243" s="199"/>
      <c r="AT243" s="199"/>
      <c r="AU243" s="199"/>
      <c r="AV243" s="199"/>
      <c r="AW243" s="199"/>
      <c r="AX243" s="199"/>
      <c r="AY243" s="199"/>
      <c r="AZ243" s="199"/>
      <c r="BA243" s="199"/>
      <c r="BB243" s="199"/>
      <c r="BC243" s="199"/>
      <c r="BD243" s="199"/>
      <c r="BE243" s="199"/>
      <c r="BF243" s="199"/>
      <c r="BG243" s="199"/>
      <c r="BH243" s="199"/>
      <c r="BI243" s="199"/>
      <c r="BJ243" s="199"/>
      <c r="BK243" s="199"/>
      <c r="BL243" s="199"/>
      <c r="BM243" s="199"/>
      <c r="BN243" s="199"/>
      <c r="BO243" s="199"/>
      <c r="BP243" s="199"/>
      <c r="BQ243" s="199"/>
      <c r="BR243" s="199"/>
      <c r="BS243" s="199"/>
      <c r="BT243" s="199"/>
      <c r="BU243" s="199"/>
      <c r="BV243" s="199"/>
      <c r="BW243" s="199"/>
      <c r="BX243" s="199"/>
      <c r="BY243" s="199"/>
      <c r="BZ243" s="199"/>
      <c r="CA243" s="199"/>
      <c r="CB243" s="199"/>
      <c r="CC243" s="199"/>
      <c r="CD243" s="199"/>
      <c r="CE243" s="199"/>
      <c r="CF243" s="199"/>
      <c r="CG243" s="199"/>
      <c r="CH243" s="199"/>
      <c r="CI243" s="199"/>
      <c r="CJ243" s="199"/>
      <c r="CK243" s="199"/>
      <c r="CL243" s="199"/>
      <c r="CM243" s="199"/>
      <c r="CN243" s="199"/>
      <c r="CO243" s="199"/>
      <c r="CP243" s="199"/>
      <c r="CQ243" s="199"/>
      <c r="CR243" s="199"/>
      <c r="CS243" s="199"/>
      <c r="CT243" s="199"/>
      <c r="CU243" s="199"/>
      <c r="CV243" s="199"/>
      <c r="CW243" s="199"/>
      <c r="CX243" s="199"/>
      <c r="CY243" s="199"/>
      <c r="CZ243" s="199"/>
      <c r="DA243" s="199"/>
      <c r="DB243" s="199"/>
      <c r="DC243" s="199"/>
      <c r="DD243" s="199"/>
      <c r="DE243" s="199"/>
      <c r="DF243" s="199"/>
      <c r="DG243" s="199"/>
      <c r="DH243" s="199"/>
      <c r="DI243" s="199"/>
      <c r="DJ243" s="199"/>
      <c r="DK243" s="199"/>
      <c r="DL243" s="199"/>
      <c r="DM243" s="199"/>
      <c r="DN243" s="199"/>
    </row>
    <row r="244" spans="1:118" x14ac:dyDescent="0.2">
      <c r="A244" s="33" t="s">
        <v>140</v>
      </c>
      <c r="B244" s="33" t="s">
        <v>142</v>
      </c>
      <c r="C244" s="33">
        <v>1</v>
      </c>
      <c r="D244" s="33" t="s">
        <v>25</v>
      </c>
      <c r="E244" s="200">
        <v>197305664</v>
      </c>
      <c r="F244" s="199">
        <v>536010571.90999997</v>
      </c>
      <c r="G244" s="200">
        <v>2704985</v>
      </c>
      <c r="H244" s="199">
        <v>8315082.4099999992</v>
      </c>
      <c r="I244" s="200">
        <v>-1093251</v>
      </c>
      <c r="J244" s="199">
        <v>-2887771.47</v>
      </c>
      <c r="K244" s="199">
        <v>1643737</v>
      </c>
      <c r="L244" s="199">
        <v>5001041.95</v>
      </c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99"/>
      <c r="AA244" s="199"/>
      <c r="AB244" s="199"/>
      <c r="AC244" s="199"/>
      <c r="AD244" s="199"/>
      <c r="AE244" s="199"/>
      <c r="AF244" s="199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  <c r="AS244" s="199"/>
      <c r="AT244" s="199"/>
      <c r="AU244" s="199"/>
      <c r="AV244" s="199"/>
      <c r="AW244" s="199"/>
      <c r="AX244" s="199"/>
      <c r="AY244" s="199"/>
      <c r="AZ244" s="199"/>
      <c r="BA244" s="199"/>
      <c r="BB244" s="199"/>
      <c r="BC244" s="199"/>
      <c r="BD244" s="199"/>
      <c r="BE244" s="199"/>
      <c r="BF244" s="199"/>
      <c r="BG244" s="199"/>
      <c r="BH244" s="199"/>
      <c r="BI244" s="199"/>
      <c r="BJ244" s="199"/>
      <c r="BK244" s="199"/>
      <c r="BL244" s="199"/>
      <c r="BM244" s="199"/>
      <c r="BN244" s="199"/>
      <c r="BO244" s="199"/>
      <c r="BP244" s="199"/>
      <c r="BQ244" s="199"/>
      <c r="BR244" s="199"/>
      <c r="BS244" s="199"/>
      <c r="BT244" s="199"/>
      <c r="BU244" s="199"/>
      <c r="BV244" s="199"/>
      <c r="BW244" s="199"/>
      <c r="BX244" s="199"/>
      <c r="BY244" s="199"/>
      <c r="BZ244" s="199"/>
      <c r="CA244" s="199"/>
      <c r="CB244" s="199"/>
      <c r="CC244" s="199"/>
      <c r="CD244" s="199"/>
      <c r="CE244" s="199"/>
      <c r="CF244" s="199"/>
      <c r="CG244" s="199"/>
      <c r="CH244" s="199"/>
      <c r="CI244" s="199"/>
      <c r="CJ244" s="199"/>
      <c r="CK244" s="199"/>
      <c r="CL244" s="199"/>
      <c r="CM244" s="199"/>
      <c r="CN244" s="199"/>
      <c r="CO244" s="199"/>
      <c r="CP244" s="199"/>
      <c r="CQ244" s="199"/>
      <c r="CR244" s="199"/>
      <c r="CS244" s="199"/>
      <c r="CT244" s="199"/>
      <c r="CU244" s="199"/>
      <c r="CV244" s="199"/>
      <c r="CW244" s="199"/>
      <c r="CX244" s="199"/>
      <c r="CY244" s="199"/>
      <c r="CZ244" s="199"/>
      <c r="DA244" s="199"/>
      <c r="DB244" s="199"/>
      <c r="DC244" s="199"/>
      <c r="DD244" s="199"/>
      <c r="DE244" s="199"/>
      <c r="DF244" s="199"/>
      <c r="DG244" s="199"/>
      <c r="DH244" s="199"/>
      <c r="DI244" s="199"/>
      <c r="DJ244" s="199"/>
      <c r="DK244" s="199"/>
      <c r="DL244" s="199"/>
      <c r="DM244" s="199"/>
      <c r="DN244" s="199"/>
    </row>
    <row r="245" spans="1:118" x14ac:dyDescent="0.2">
      <c r="A245" s="33" t="s">
        <v>140</v>
      </c>
      <c r="B245" s="33" t="s">
        <v>142</v>
      </c>
      <c r="C245" s="33">
        <v>2</v>
      </c>
      <c r="D245" s="33" t="s">
        <v>26</v>
      </c>
      <c r="E245" s="200">
        <v>0</v>
      </c>
      <c r="F245" s="199">
        <v>0</v>
      </c>
      <c r="G245" s="200">
        <v>0</v>
      </c>
      <c r="H245" s="199">
        <v>0</v>
      </c>
      <c r="I245" s="200">
        <v>0</v>
      </c>
      <c r="J245" s="199">
        <v>0</v>
      </c>
      <c r="K245" s="199">
        <v>0</v>
      </c>
      <c r="L245" s="199">
        <v>0</v>
      </c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  <c r="AS245" s="199"/>
      <c r="AT245" s="199"/>
      <c r="AU245" s="199"/>
      <c r="AV245" s="199"/>
      <c r="AW245" s="199"/>
      <c r="AX245" s="199"/>
      <c r="AY245" s="199"/>
      <c r="AZ245" s="199"/>
      <c r="BA245" s="199"/>
      <c r="BB245" s="199"/>
      <c r="BC245" s="199"/>
      <c r="BD245" s="199"/>
      <c r="BE245" s="199"/>
      <c r="BF245" s="199"/>
      <c r="BG245" s="199"/>
      <c r="BH245" s="199"/>
      <c r="BI245" s="199"/>
      <c r="BJ245" s="199"/>
      <c r="BK245" s="199"/>
      <c r="BL245" s="199"/>
      <c r="BM245" s="199"/>
      <c r="BN245" s="199"/>
      <c r="BO245" s="199"/>
      <c r="BP245" s="199"/>
      <c r="BQ245" s="199"/>
      <c r="BR245" s="199"/>
      <c r="BS245" s="199"/>
      <c r="BT245" s="199"/>
      <c r="BU245" s="199"/>
      <c r="BV245" s="199"/>
      <c r="BW245" s="199"/>
      <c r="BX245" s="199"/>
      <c r="BY245" s="199"/>
      <c r="BZ245" s="199"/>
      <c r="CA245" s="199"/>
      <c r="CB245" s="199"/>
      <c r="CC245" s="199"/>
      <c r="CD245" s="199"/>
      <c r="CE245" s="199"/>
      <c r="CF245" s="199"/>
      <c r="CG245" s="199"/>
      <c r="CH245" s="199"/>
      <c r="CI245" s="199"/>
      <c r="CJ245" s="199"/>
      <c r="CK245" s="199"/>
      <c r="CL245" s="199"/>
      <c r="CM245" s="199"/>
      <c r="CN245" s="199"/>
      <c r="CO245" s="199"/>
      <c r="CP245" s="199"/>
      <c r="CQ245" s="199"/>
      <c r="CR245" s="199"/>
      <c r="CS245" s="199"/>
      <c r="CT245" s="199"/>
      <c r="CU245" s="199"/>
      <c r="CV245" s="199"/>
      <c r="CW245" s="199"/>
      <c r="CX245" s="199"/>
      <c r="CY245" s="199"/>
      <c r="CZ245" s="199"/>
      <c r="DA245" s="199"/>
      <c r="DB245" s="199"/>
      <c r="DC245" s="199"/>
      <c r="DD245" s="199"/>
      <c r="DE245" s="199"/>
      <c r="DF245" s="199"/>
      <c r="DG245" s="199"/>
      <c r="DH245" s="199"/>
      <c r="DI245" s="199"/>
      <c r="DJ245" s="199"/>
      <c r="DK245" s="199"/>
      <c r="DL245" s="199"/>
      <c r="DM245" s="199"/>
      <c r="DN245" s="199"/>
    </row>
    <row r="246" spans="1:118" x14ac:dyDescent="0.2">
      <c r="A246" s="33" t="s">
        <v>140</v>
      </c>
      <c r="B246" s="33" t="s">
        <v>142</v>
      </c>
      <c r="C246" s="33">
        <v>3</v>
      </c>
      <c r="D246" s="33" t="s">
        <v>27</v>
      </c>
      <c r="E246" s="200">
        <v>14505729</v>
      </c>
      <c r="F246" s="199">
        <v>39605175</v>
      </c>
      <c r="G246" s="200">
        <v>44423</v>
      </c>
      <c r="H246" s="199">
        <v>134252</v>
      </c>
      <c r="I246" s="200">
        <v>0</v>
      </c>
      <c r="J246" s="199">
        <v>0</v>
      </c>
      <c r="K246" s="199">
        <v>81478324</v>
      </c>
      <c r="L246" s="199">
        <v>229544045</v>
      </c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99"/>
      <c r="AA246" s="199"/>
      <c r="AB246" s="199"/>
      <c r="AC246" s="199"/>
      <c r="AD246" s="199"/>
      <c r="AE246" s="199"/>
      <c r="AF246" s="199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  <c r="AS246" s="199"/>
      <c r="AT246" s="199"/>
      <c r="AU246" s="199"/>
      <c r="AV246" s="199"/>
      <c r="AW246" s="199"/>
      <c r="AX246" s="199"/>
      <c r="AY246" s="199"/>
      <c r="AZ246" s="199"/>
      <c r="BA246" s="199"/>
      <c r="BB246" s="199"/>
      <c r="BC246" s="199"/>
      <c r="BD246" s="199"/>
      <c r="BE246" s="199"/>
      <c r="BF246" s="199"/>
      <c r="BG246" s="199"/>
      <c r="BH246" s="199"/>
      <c r="BI246" s="199"/>
      <c r="BJ246" s="199"/>
      <c r="BK246" s="199"/>
      <c r="BL246" s="199"/>
      <c r="BM246" s="199"/>
      <c r="BN246" s="199"/>
      <c r="BO246" s="199"/>
      <c r="BP246" s="199"/>
      <c r="BQ246" s="199"/>
      <c r="BR246" s="199"/>
      <c r="BS246" s="199"/>
      <c r="BT246" s="199"/>
      <c r="BU246" s="199"/>
      <c r="BV246" s="199"/>
      <c r="BW246" s="199"/>
      <c r="BX246" s="199"/>
      <c r="BY246" s="199"/>
      <c r="BZ246" s="199"/>
      <c r="CA246" s="199"/>
      <c r="CB246" s="199"/>
      <c r="CC246" s="199"/>
      <c r="CD246" s="199"/>
      <c r="CE246" s="199"/>
      <c r="CF246" s="199"/>
      <c r="CG246" s="199"/>
      <c r="CH246" s="199"/>
      <c r="CI246" s="199"/>
      <c r="CJ246" s="199"/>
      <c r="CK246" s="199"/>
      <c r="CL246" s="199"/>
      <c r="CM246" s="199"/>
      <c r="CN246" s="199"/>
      <c r="CO246" s="199"/>
      <c r="CP246" s="199"/>
      <c r="CQ246" s="199"/>
      <c r="CR246" s="199"/>
      <c r="CS246" s="199"/>
      <c r="CT246" s="199"/>
      <c r="CU246" s="199"/>
      <c r="CV246" s="199"/>
      <c r="CW246" s="199"/>
      <c r="CX246" s="199"/>
      <c r="CY246" s="199"/>
      <c r="CZ246" s="199"/>
      <c r="DA246" s="199"/>
      <c r="DB246" s="199"/>
      <c r="DC246" s="199"/>
      <c r="DD246" s="199"/>
      <c r="DE246" s="199"/>
      <c r="DF246" s="199"/>
      <c r="DG246" s="199"/>
      <c r="DH246" s="199"/>
      <c r="DI246" s="199"/>
      <c r="DJ246" s="199"/>
      <c r="DK246" s="199"/>
      <c r="DL246" s="199"/>
      <c r="DM246" s="199"/>
      <c r="DN246" s="199"/>
    </row>
    <row r="247" spans="1:118" x14ac:dyDescent="0.2">
      <c r="A247" s="33" t="s">
        <v>140</v>
      </c>
      <c r="B247" s="33" t="s">
        <v>142</v>
      </c>
      <c r="C247" s="33">
        <v>4</v>
      </c>
      <c r="D247" s="33" t="s">
        <v>28</v>
      </c>
      <c r="E247" s="200">
        <v>0</v>
      </c>
      <c r="F247" s="199">
        <v>0</v>
      </c>
      <c r="G247" s="200">
        <v>0</v>
      </c>
      <c r="H247" s="199">
        <v>0</v>
      </c>
      <c r="I247" s="200">
        <v>0</v>
      </c>
      <c r="J247" s="199">
        <v>0</v>
      </c>
      <c r="K247" s="199">
        <v>0</v>
      </c>
      <c r="L247" s="199">
        <v>0</v>
      </c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  <c r="AS247" s="199"/>
      <c r="AT247" s="199"/>
      <c r="AU247" s="199"/>
      <c r="AV247" s="199"/>
      <c r="AW247" s="199"/>
      <c r="AX247" s="199"/>
      <c r="AY247" s="199"/>
      <c r="AZ247" s="199"/>
      <c r="BA247" s="199"/>
      <c r="BB247" s="199"/>
      <c r="BC247" s="199"/>
      <c r="BD247" s="199"/>
      <c r="BE247" s="199"/>
      <c r="BF247" s="199"/>
      <c r="BG247" s="199"/>
      <c r="BH247" s="199"/>
      <c r="BI247" s="199"/>
      <c r="BJ247" s="199"/>
      <c r="BK247" s="199"/>
      <c r="BL247" s="199"/>
      <c r="BM247" s="199"/>
      <c r="BN247" s="199"/>
      <c r="BO247" s="199"/>
      <c r="BP247" s="199"/>
      <c r="BQ247" s="199"/>
      <c r="BR247" s="199"/>
      <c r="BS247" s="199"/>
      <c r="BT247" s="199"/>
      <c r="BU247" s="199"/>
      <c r="BV247" s="199"/>
      <c r="BW247" s="199"/>
      <c r="BX247" s="199"/>
      <c r="BY247" s="199"/>
      <c r="BZ247" s="199"/>
      <c r="CA247" s="199"/>
      <c r="CB247" s="199"/>
      <c r="CC247" s="199"/>
      <c r="CD247" s="199"/>
      <c r="CE247" s="199"/>
      <c r="CF247" s="199"/>
      <c r="CG247" s="199"/>
      <c r="CH247" s="199"/>
      <c r="CI247" s="199"/>
      <c r="CJ247" s="199"/>
      <c r="CK247" s="199"/>
      <c r="CL247" s="199"/>
      <c r="CM247" s="199"/>
      <c r="CN247" s="199"/>
      <c r="CO247" s="199"/>
      <c r="CP247" s="199"/>
      <c r="CQ247" s="199"/>
      <c r="CR247" s="199"/>
      <c r="CS247" s="199"/>
      <c r="CT247" s="199"/>
      <c r="CU247" s="199"/>
      <c r="CV247" s="199"/>
      <c r="CW247" s="199"/>
      <c r="CX247" s="199"/>
      <c r="CY247" s="199"/>
      <c r="CZ247" s="199"/>
      <c r="DA247" s="199"/>
      <c r="DB247" s="199"/>
      <c r="DC247" s="199"/>
      <c r="DD247" s="199"/>
      <c r="DE247" s="199"/>
      <c r="DF247" s="199"/>
      <c r="DG247" s="199"/>
      <c r="DH247" s="199"/>
      <c r="DI247" s="199"/>
      <c r="DJ247" s="199"/>
      <c r="DK247" s="199"/>
      <c r="DL247" s="199"/>
      <c r="DM247" s="199"/>
      <c r="DN247" s="199"/>
    </row>
    <row r="248" spans="1:118" x14ac:dyDescent="0.2">
      <c r="A248" s="33" t="s">
        <v>140</v>
      </c>
      <c r="B248" s="33" t="s">
        <v>142</v>
      </c>
      <c r="C248" s="33">
        <v>5</v>
      </c>
      <c r="D248" s="33" t="s">
        <v>125</v>
      </c>
      <c r="E248" s="200">
        <v>0</v>
      </c>
      <c r="F248" s="199">
        <v>3704959.57</v>
      </c>
      <c r="G248" s="200">
        <v>0</v>
      </c>
      <c r="H248" s="199">
        <v>291832.76</v>
      </c>
      <c r="I248" s="200">
        <v>0</v>
      </c>
      <c r="J248" s="199">
        <v>2532346</v>
      </c>
      <c r="K248" s="199">
        <v>0</v>
      </c>
      <c r="L248" s="199">
        <v>2629223</v>
      </c>
      <c r="M248" s="199"/>
      <c r="N248" s="199"/>
      <c r="O248" s="199"/>
      <c r="P248" s="199"/>
      <c r="Q248" s="199"/>
      <c r="R248" s="199"/>
      <c r="S248" s="199"/>
      <c r="T248" s="199"/>
      <c r="U248" s="199"/>
      <c r="V248" s="199"/>
      <c r="W248" s="199"/>
      <c r="X248" s="199"/>
      <c r="Y248" s="199"/>
      <c r="Z248" s="199"/>
      <c r="AA248" s="199"/>
      <c r="AB248" s="199"/>
      <c r="AC248" s="199"/>
      <c r="AD248" s="199"/>
      <c r="AE248" s="199"/>
      <c r="AF248" s="199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  <c r="AS248" s="199"/>
      <c r="AT248" s="199"/>
      <c r="AU248" s="199"/>
      <c r="AV248" s="199"/>
      <c r="AW248" s="199"/>
      <c r="AX248" s="199"/>
      <c r="AY248" s="199"/>
      <c r="AZ248" s="199"/>
      <c r="BA248" s="199"/>
      <c r="BB248" s="199"/>
      <c r="BC248" s="199"/>
      <c r="BD248" s="199"/>
      <c r="BE248" s="199"/>
      <c r="BF248" s="199"/>
      <c r="BG248" s="199"/>
      <c r="BH248" s="199"/>
      <c r="BI248" s="199"/>
      <c r="BJ248" s="199"/>
      <c r="BK248" s="199"/>
      <c r="BL248" s="199"/>
      <c r="BM248" s="199"/>
      <c r="BN248" s="199"/>
      <c r="BO248" s="199"/>
      <c r="BP248" s="199"/>
      <c r="BQ248" s="199"/>
      <c r="BR248" s="199"/>
      <c r="BS248" s="199"/>
      <c r="BT248" s="199"/>
      <c r="BU248" s="199"/>
      <c r="BV248" s="199"/>
      <c r="BW248" s="199"/>
      <c r="BX248" s="199"/>
      <c r="BY248" s="199"/>
      <c r="BZ248" s="199"/>
      <c r="CA248" s="199"/>
      <c r="CB248" s="199"/>
      <c r="CC248" s="199"/>
      <c r="CD248" s="199"/>
      <c r="CE248" s="199"/>
      <c r="CF248" s="199"/>
      <c r="CG248" s="199"/>
      <c r="CH248" s="199"/>
      <c r="CI248" s="199"/>
      <c r="CJ248" s="199"/>
      <c r="CK248" s="199"/>
      <c r="CL248" s="199"/>
      <c r="CM248" s="199"/>
      <c r="CN248" s="199"/>
      <c r="CO248" s="199"/>
      <c r="CP248" s="199"/>
      <c r="CQ248" s="199"/>
      <c r="CR248" s="199"/>
      <c r="CS248" s="199"/>
      <c r="CT248" s="199"/>
      <c r="CU248" s="199"/>
      <c r="CV248" s="199"/>
      <c r="CW248" s="199"/>
      <c r="CX248" s="199"/>
      <c r="CY248" s="199"/>
      <c r="CZ248" s="199"/>
      <c r="DA248" s="199"/>
      <c r="DB248" s="199"/>
      <c r="DC248" s="199"/>
      <c r="DD248" s="199"/>
      <c r="DE248" s="199"/>
      <c r="DF248" s="199"/>
      <c r="DG248" s="199"/>
      <c r="DH248" s="199"/>
      <c r="DI248" s="199"/>
      <c r="DJ248" s="199"/>
      <c r="DK248" s="199"/>
      <c r="DL248" s="199"/>
      <c r="DM248" s="199"/>
      <c r="DN248" s="199"/>
    </row>
    <row r="249" spans="1:118" x14ac:dyDescent="0.2">
      <c r="A249" s="33" t="s">
        <v>140</v>
      </c>
      <c r="B249" s="33" t="s">
        <v>142</v>
      </c>
      <c r="C249" s="33">
        <v>6</v>
      </c>
      <c r="D249" s="33" t="s">
        <v>25</v>
      </c>
      <c r="E249" s="200">
        <v>-197512953</v>
      </c>
      <c r="F249" s="199">
        <v>-529355597.60000002</v>
      </c>
      <c r="G249" s="200">
        <v>-2048513</v>
      </c>
      <c r="H249" s="199">
        <v>-3122048.52</v>
      </c>
      <c r="I249" s="200">
        <v>608641</v>
      </c>
      <c r="J249" s="199">
        <v>-4579074.58</v>
      </c>
      <c r="K249" s="199">
        <v>-2521988</v>
      </c>
      <c r="L249" s="199">
        <v>-6917588.1299999999</v>
      </c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99"/>
      <c r="AA249" s="199"/>
      <c r="AB249" s="199"/>
      <c r="AC249" s="199"/>
      <c r="AD249" s="199"/>
      <c r="AE249" s="199"/>
      <c r="AF249" s="199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  <c r="AS249" s="199"/>
      <c r="AT249" s="199"/>
      <c r="AU249" s="199"/>
      <c r="AV249" s="199"/>
      <c r="AW249" s="199"/>
      <c r="AX249" s="199"/>
      <c r="AY249" s="199"/>
      <c r="AZ249" s="199"/>
      <c r="BA249" s="199"/>
      <c r="BB249" s="199"/>
      <c r="BC249" s="199"/>
      <c r="BD249" s="199"/>
      <c r="BE249" s="199"/>
      <c r="BF249" s="199"/>
      <c r="BG249" s="199"/>
      <c r="BH249" s="199"/>
      <c r="BI249" s="199"/>
      <c r="BJ249" s="199"/>
      <c r="BK249" s="199"/>
      <c r="BL249" s="199"/>
      <c r="BM249" s="199"/>
      <c r="BN249" s="199"/>
      <c r="BO249" s="199"/>
      <c r="BP249" s="199"/>
      <c r="BQ249" s="199"/>
      <c r="BR249" s="199"/>
      <c r="BS249" s="199"/>
      <c r="BT249" s="199"/>
      <c r="BU249" s="199"/>
      <c r="BV249" s="199"/>
      <c r="BW249" s="199"/>
      <c r="BX249" s="199"/>
      <c r="BY249" s="199"/>
      <c r="BZ249" s="199"/>
      <c r="CA249" s="199"/>
      <c r="CB249" s="199"/>
      <c r="CC249" s="199"/>
      <c r="CD249" s="199"/>
      <c r="CE249" s="199"/>
      <c r="CF249" s="199"/>
      <c r="CG249" s="199"/>
      <c r="CH249" s="199"/>
      <c r="CI249" s="199"/>
      <c r="CJ249" s="199"/>
      <c r="CK249" s="199"/>
      <c r="CL249" s="199"/>
      <c r="CM249" s="199"/>
      <c r="CN249" s="199"/>
      <c r="CO249" s="199"/>
      <c r="CP249" s="199"/>
      <c r="CQ249" s="199"/>
      <c r="CR249" s="199"/>
      <c r="CS249" s="199"/>
      <c r="CT249" s="199"/>
      <c r="CU249" s="199"/>
      <c r="CV249" s="199"/>
      <c r="CW249" s="199"/>
      <c r="CX249" s="199"/>
      <c r="CY249" s="199"/>
      <c r="CZ249" s="199"/>
      <c r="DA249" s="199"/>
      <c r="DB249" s="199"/>
      <c r="DC249" s="199"/>
      <c r="DD249" s="199"/>
      <c r="DE249" s="199"/>
      <c r="DF249" s="199"/>
      <c r="DG249" s="199"/>
      <c r="DH249" s="199"/>
      <c r="DI249" s="199"/>
      <c r="DJ249" s="199"/>
      <c r="DK249" s="199"/>
      <c r="DL249" s="199"/>
      <c r="DM249" s="199"/>
      <c r="DN249" s="199"/>
    </row>
    <row r="250" spans="1:118" x14ac:dyDescent="0.2">
      <c r="A250" s="33" t="s">
        <v>140</v>
      </c>
      <c r="B250" s="33" t="s">
        <v>142</v>
      </c>
      <c r="C250" s="33">
        <v>7</v>
      </c>
      <c r="D250" s="33" t="s">
        <v>26</v>
      </c>
      <c r="E250" s="200">
        <v>0</v>
      </c>
      <c r="F250" s="199">
        <v>0</v>
      </c>
      <c r="G250" s="200">
        <v>0</v>
      </c>
      <c r="H250" s="199">
        <v>0</v>
      </c>
      <c r="I250" s="200">
        <v>0</v>
      </c>
      <c r="J250" s="199">
        <v>0</v>
      </c>
      <c r="K250" s="199">
        <v>0</v>
      </c>
      <c r="L250" s="199">
        <v>0</v>
      </c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99"/>
      <c r="AA250" s="199"/>
      <c r="AB250" s="199"/>
      <c r="AC250" s="199"/>
      <c r="AD250" s="199"/>
      <c r="AE250" s="199"/>
      <c r="AF250" s="199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  <c r="AS250" s="199"/>
      <c r="AT250" s="199"/>
      <c r="AU250" s="199"/>
      <c r="AV250" s="199"/>
      <c r="AW250" s="199"/>
      <c r="AX250" s="199"/>
      <c r="AY250" s="199"/>
      <c r="AZ250" s="199"/>
      <c r="BA250" s="199"/>
      <c r="BB250" s="199"/>
      <c r="BC250" s="199"/>
      <c r="BD250" s="199"/>
      <c r="BE250" s="199"/>
      <c r="BF250" s="199"/>
      <c r="BG250" s="199"/>
      <c r="BH250" s="199"/>
      <c r="BI250" s="199"/>
      <c r="BJ250" s="199"/>
      <c r="BK250" s="199"/>
      <c r="BL250" s="199"/>
      <c r="BM250" s="199"/>
      <c r="BN250" s="199"/>
      <c r="BO250" s="199"/>
      <c r="BP250" s="199"/>
      <c r="BQ250" s="199"/>
      <c r="BR250" s="199"/>
      <c r="BS250" s="199"/>
      <c r="BT250" s="199"/>
      <c r="BU250" s="199"/>
      <c r="BV250" s="199"/>
      <c r="BW250" s="199"/>
      <c r="BX250" s="199"/>
      <c r="BY250" s="199"/>
      <c r="BZ250" s="199"/>
      <c r="CA250" s="199"/>
      <c r="CB250" s="199"/>
      <c r="CC250" s="199"/>
      <c r="CD250" s="199"/>
      <c r="CE250" s="199"/>
      <c r="CF250" s="199"/>
      <c r="CG250" s="199"/>
      <c r="CH250" s="199"/>
      <c r="CI250" s="199"/>
      <c r="CJ250" s="199"/>
      <c r="CK250" s="199"/>
      <c r="CL250" s="199"/>
      <c r="CM250" s="199"/>
      <c r="CN250" s="199"/>
      <c r="CO250" s="199"/>
      <c r="CP250" s="199"/>
      <c r="CQ250" s="199"/>
      <c r="CR250" s="199"/>
      <c r="CS250" s="199"/>
      <c r="CT250" s="199"/>
      <c r="CU250" s="199"/>
      <c r="CV250" s="199"/>
      <c r="CW250" s="199"/>
      <c r="CX250" s="199"/>
      <c r="CY250" s="199"/>
      <c r="CZ250" s="199"/>
      <c r="DA250" s="199"/>
      <c r="DB250" s="199"/>
      <c r="DC250" s="199"/>
      <c r="DD250" s="199"/>
      <c r="DE250" s="199"/>
      <c r="DF250" s="199"/>
      <c r="DG250" s="199"/>
      <c r="DH250" s="199"/>
      <c r="DI250" s="199"/>
      <c r="DJ250" s="199"/>
      <c r="DK250" s="199"/>
      <c r="DL250" s="199"/>
      <c r="DM250" s="199"/>
      <c r="DN250" s="199"/>
    </row>
    <row r="251" spans="1:118" x14ac:dyDescent="0.2">
      <c r="A251" s="33" t="s">
        <v>140</v>
      </c>
      <c r="B251" s="33" t="s">
        <v>142</v>
      </c>
      <c r="C251" s="33">
        <v>8</v>
      </c>
      <c r="D251" s="33" t="s">
        <v>27</v>
      </c>
      <c r="E251" s="200">
        <v>-14226249</v>
      </c>
      <c r="F251" s="199">
        <v>-41084728</v>
      </c>
      <c r="G251" s="200">
        <v>-85855</v>
      </c>
      <c r="H251" s="199">
        <v>-224401</v>
      </c>
      <c r="I251" s="200">
        <v>0</v>
      </c>
      <c r="J251" s="199">
        <v>0</v>
      </c>
      <c r="K251" s="199">
        <v>-81325578</v>
      </c>
      <c r="L251" s="199">
        <v>-229079355</v>
      </c>
      <c r="M251" s="199"/>
      <c r="N251" s="199"/>
      <c r="O251" s="199"/>
      <c r="P251" s="199"/>
      <c r="Q251" s="199"/>
      <c r="R251" s="199"/>
      <c r="S251" s="199"/>
      <c r="T251" s="199"/>
      <c r="U251" s="199"/>
      <c r="V251" s="199"/>
      <c r="W251" s="199"/>
      <c r="X251" s="199"/>
      <c r="Y251" s="199"/>
      <c r="Z251" s="199"/>
      <c r="AA251" s="199"/>
      <c r="AB251" s="199"/>
      <c r="AC251" s="199"/>
      <c r="AD251" s="199"/>
      <c r="AE251" s="199"/>
      <c r="AF251" s="199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  <c r="AS251" s="199"/>
      <c r="AT251" s="199"/>
      <c r="AU251" s="199"/>
      <c r="AV251" s="199"/>
      <c r="AW251" s="199"/>
      <c r="AX251" s="199"/>
      <c r="AY251" s="199"/>
      <c r="AZ251" s="199"/>
      <c r="BA251" s="199"/>
      <c r="BB251" s="199"/>
      <c r="BC251" s="199"/>
      <c r="BD251" s="199"/>
      <c r="BE251" s="199"/>
      <c r="BF251" s="199"/>
      <c r="BG251" s="199"/>
      <c r="BH251" s="199"/>
      <c r="BI251" s="199"/>
      <c r="BJ251" s="199"/>
      <c r="BK251" s="199"/>
      <c r="BL251" s="199"/>
      <c r="BM251" s="199"/>
      <c r="BN251" s="199"/>
      <c r="BO251" s="199"/>
      <c r="BP251" s="199"/>
      <c r="BQ251" s="199"/>
      <c r="BR251" s="199"/>
      <c r="BS251" s="199"/>
      <c r="BT251" s="199"/>
      <c r="BU251" s="199"/>
      <c r="BV251" s="199"/>
      <c r="BW251" s="199"/>
      <c r="BX251" s="199"/>
      <c r="BY251" s="199"/>
      <c r="BZ251" s="199"/>
      <c r="CA251" s="199"/>
      <c r="CB251" s="199"/>
      <c r="CC251" s="199"/>
      <c r="CD251" s="199"/>
      <c r="CE251" s="199"/>
      <c r="CF251" s="199"/>
      <c r="CG251" s="199"/>
      <c r="CH251" s="199"/>
      <c r="CI251" s="199"/>
      <c r="CJ251" s="199"/>
      <c r="CK251" s="199"/>
      <c r="CL251" s="199"/>
      <c r="CM251" s="199"/>
      <c r="CN251" s="199"/>
      <c r="CO251" s="199"/>
      <c r="CP251" s="199"/>
      <c r="CQ251" s="199"/>
      <c r="CR251" s="199"/>
      <c r="CS251" s="199"/>
      <c r="CT251" s="199"/>
      <c r="CU251" s="199"/>
      <c r="CV251" s="199"/>
      <c r="CW251" s="199"/>
      <c r="CX251" s="199"/>
      <c r="CY251" s="199"/>
      <c r="CZ251" s="199"/>
      <c r="DA251" s="199"/>
      <c r="DB251" s="199"/>
      <c r="DC251" s="199"/>
      <c r="DD251" s="199"/>
      <c r="DE251" s="199"/>
      <c r="DF251" s="199"/>
      <c r="DG251" s="199"/>
      <c r="DH251" s="199"/>
      <c r="DI251" s="199"/>
      <c r="DJ251" s="199"/>
      <c r="DK251" s="199"/>
      <c r="DL251" s="199"/>
      <c r="DM251" s="199"/>
      <c r="DN251" s="199"/>
    </row>
    <row r="252" spans="1:118" x14ac:dyDescent="0.2">
      <c r="A252" s="33" t="s">
        <v>140</v>
      </c>
      <c r="B252" s="33" t="s">
        <v>142</v>
      </c>
      <c r="C252" s="33">
        <v>9</v>
      </c>
      <c r="D252" s="33" t="s">
        <v>28</v>
      </c>
      <c r="E252" s="200">
        <v>0</v>
      </c>
      <c r="F252" s="199">
        <v>0</v>
      </c>
      <c r="G252" s="200">
        <v>0</v>
      </c>
      <c r="H252" s="199">
        <v>0</v>
      </c>
      <c r="I252" s="200">
        <v>0</v>
      </c>
      <c r="J252" s="199">
        <v>0</v>
      </c>
      <c r="K252" s="199">
        <v>0</v>
      </c>
      <c r="L252" s="199">
        <v>0</v>
      </c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  <c r="AS252" s="199"/>
      <c r="AT252" s="199"/>
      <c r="AU252" s="199"/>
      <c r="AV252" s="199"/>
      <c r="AW252" s="199"/>
      <c r="AX252" s="199"/>
      <c r="AY252" s="199"/>
      <c r="AZ252" s="199"/>
      <c r="BA252" s="199"/>
      <c r="BB252" s="199"/>
      <c r="BC252" s="199"/>
      <c r="BD252" s="199"/>
      <c r="BE252" s="199"/>
      <c r="BF252" s="199"/>
      <c r="BG252" s="199"/>
      <c r="BH252" s="199"/>
      <c r="BI252" s="199"/>
      <c r="BJ252" s="199"/>
      <c r="BK252" s="199"/>
      <c r="BL252" s="199"/>
      <c r="BM252" s="199"/>
      <c r="BN252" s="199"/>
      <c r="BO252" s="199"/>
      <c r="BP252" s="199"/>
      <c r="BQ252" s="199"/>
      <c r="BR252" s="199"/>
      <c r="BS252" s="199"/>
      <c r="BT252" s="199"/>
      <c r="BU252" s="199"/>
      <c r="BV252" s="199"/>
      <c r="BW252" s="199"/>
      <c r="BX252" s="199"/>
      <c r="BY252" s="199"/>
      <c r="BZ252" s="199"/>
      <c r="CA252" s="199"/>
      <c r="CB252" s="199"/>
      <c r="CC252" s="199"/>
      <c r="CD252" s="199"/>
      <c r="CE252" s="199"/>
      <c r="CF252" s="199"/>
      <c r="CG252" s="199"/>
      <c r="CH252" s="199"/>
      <c r="CI252" s="199"/>
      <c r="CJ252" s="199"/>
      <c r="CK252" s="199"/>
      <c r="CL252" s="199"/>
      <c r="CM252" s="199"/>
      <c r="CN252" s="199"/>
      <c r="CO252" s="199"/>
      <c r="CP252" s="199"/>
      <c r="CQ252" s="199"/>
      <c r="CR252" s="199"/>
      <c r="CS252" s="199"/>
      <c r="CT252" s="199"/>
      <c r="CU252" s="199"/>
      <c r="CV252" s="199"/>
      <c r="CW252" s="199"/>
      <c r="CX252" s="199"/>
      <c r="CY252" s="199"/>
      <c r="CZ252" s="199"/>
      <c r="DA252" s="199"/>
      <c r="DB252" s="199"/>
      <c r="DC252" s="199"/>
      <c r="DD252" s="199"/>
      <c r="DE252" s="199"/>
      <c r="DF252" s="199"/>
      <c r="DG252" s="199"/>
      <c r="DH252" s="199"/>
      <c r="DI252" s="199"/>
      <c r="DJ252" s="199"/>
      <c r="DK252" s="199"/>
      <c r="DL252" s="199"/>
      <c r="DM252" s="199"/>
      <c r="DN252" s="199"/>
    </row>
    <row r="253" spans="1:118" x14ac:dyDescent="0.2">
      <c r="A253" s="33" t="s">
        <v>140</v>
      </c>
      <c r="B253" s="33" t="s">
        <v>142</v>
      </c>
      <c r="C253" s="33">
        <v>10</v>
      </c>
      <c r="D253" s="33" t="s">
        <v>32</v>
      </c>
      <c r="E253" s="200">
        <v>1361359</v>
      </c>
      <c r="F253" s="199">
        <v>3579012.8110000002</v>
      </c>
      <c r="G253" s="200">
        <v>6719</v>
      </c>
      <c r="H253" s="199">
        <v>17664.251</v>
      </c>
      <c r="I253" s="200">
        <v>-25900</v>
      </c>
      <c r="J253" s="199">
        <v>-68091.100000000006</v>
      </c>
      <c r="K253" s="199">
        <v>-222417</v>
      </c>
      <c r="L253" s="199">
        <v>-584734.29299999995</v>
      </c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9"/>
      <c r="AA253" s="199"/>
      <c r="AB253" s="199"/>
      <c r="AC253" s="199"/>
      <c r="AD253" s="199"/>
      <c r="AE253" s="199"/>
      <c r="AF253" s="199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  <c r="AS253" s="199"/>
      <c r="AT253" s="199"/>
      <c r="AU253" s="199"/>
      <c r="AV253" s="199"/>
      <c r="AW253" s="199"/>
      <c r="AX253" s="199"/>
      <c r="AY253" s="199"/>
      <c r="AZ253" s="199"/>
      <c r="BA253" s="199"/>
      <c r="BB253" s="199"/>
      <c r="BC253" s="199"/>
      <c r="BD253" s="199"/>
      <c r="BE253" s="199"/>
      <c r="BF253" s="199"/>
      <c r="BG253" s="199"/>
      <c r="BH253" s="199"/>
      <c r="BI253" s="199"/>
      <c r="BJ253" s="199"/>
      <c r="BK253" s="199"/>
      <c r="BL253" s="199"/>
      <c r="BM253" s="199"/>
      <c r="BN253" s="199"/>
      <c r="BO253" s="199"/>
      <c r="BP253" s="199"/>
      <c r="BQ253" s="199"/>
      <c r="BR253" s="199"/>
      <c r="BS253" s="199"/>
      <c r="BT253" s="199"/>
      <c r="BU253" s="199"/>
      <c r="BV253" s="199"/>
      <c r="BW253" s="199"/>
      <c r="BX253" s="199"/>
      <c r="BY253" s="199"/>
      <c r="BZ253" s="199"/>
      <c r="CA253" s="199"/>
      <c r="CB253" s="199"/>
      <c r="CC253" s="199"/>
      <c r="CD253" s="199"/>
      <c r="CE253" s="199"/>
      <c r="CF253" s="199"/>
      <c r="CG253" s="199"/>
      <c r="CH253" s="199"/>
      <c r="CI253" s="199"/>
      <c r="CJ253" s="199"/>
      <c r="CK253" s="199"/>
      <c r="CL253" s="199"/>
      <c r="CM253" s="199"/>
      <c r="CN253" s="199"/>
      <c r="CO253" s="199"/>
      <c r="CP253" s="199"/>
      <c r="CQ253" s="199"/>
      <c r="CR253" s="199"/>
      <c r="CS253" s="199"/>
      <c r="CT253" s="199"/>
      <c r="CU253" s="199"/>
      <c r="CV253" s="199"/>
      <c r="CW253" s="199"/>
      <c r="CX253" s="199"/>
      <c r="CY253" s="199"/>
      <c r="CZ253" s="199"/>
      <c r="DA253" s="199"/>
      <c r="DB253" s="199"/>
      <c r="DC253" s="199"/>
      <c r="DD253" s="199"/>
      <c r="DE253" s="199"/>
      <c r="DF253" s="199"/>
      <c r="DG253" s="199"/>
      <c r="DH253" s="199"/>
      <c r="DI253" s="199"/>
      <c r="DJ253" s="199"/>
      <c r="DK253" s="199"/>
      <c r="DL253" s="199"/>
      <c r="DM253" s="199"/>
      <c r="DN253" s="199"/>
    </row>
    <row r="254" spans="1:118" x14ac:dyDescent="0.2">
      <c r="A254" s="33" t="s">
        <v>140</v>
      </c>
      <c r="B254" s="33" t="s">
        <v>142</v>
      </c>
      <c r="C254" s="33">
        <v>11</v>
      </c>
      <c r="D254" s="33" t="s">
        <v>35</v>
      </c>
      <c r="E254" s="200">
        <v>778143</v>
      </c>
      <c r="F254" s="199">
        <v>2116022</v>
      </c>
      <c r="G254" s="200">
        <v>3358</v>
      </c>
      <c r="H254" s="199">
        <v>9690.02</v>
      </c>
      <c r="I254" s="200">
        <v>0</v>
      </c>
      <c r="J254" s="199">
        <v>0</v>
      </c>
      <c r="K254" s="199">
        <v>0</v>
      </c>
      <c r="L254" s="199">
        <v>0</v>
      </c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  <c r="AS254" s="199"/>
      <c r="AT254" s="199"/>
      <c r="AU254" s="199"/>
      <c r="AV254" s="199"/>
      <c r="AW254" s="199"/>
      <c r="AX254" s="199"/>
      <c r="AY254" s="199"/>
      <c r="AZ254" s="199"/>
      <c r="BA254" s="199"/>
      <c r="BB254" s="199"/>
      <c r="BC254" s="199"/>
      <c r="BD254" s="199"/>
      <c r="BE254" s="199"/>
      <c r="BF254" s="199"/>
      <c r="BG254" s="199"/>
      <c r="BH254" s="199"/>
      <c r="BI254" s="199"/>
      <c r="BJ254" s="199"/>
      <c r="BK254" s="199"/>
      <c r="BL254" s="199"/>
      <c r="BM254" s="199"/>
      <c r="BN254" s="199"/>
      <c r="BO254" s="199"/>
      <c r="BP254" s="199"/>
      <c r="BQ254" s="199"/>
      <c r="BR254" s="199"/>
      <c r="BS254" s="199"/>
      <c r="BT254" s="199"/>
      <c r="BU254" s="199"/>
      <c r="BV254" s="199"/>
      <c r="BW254" s="199"/>
      <c r="BX254" s="199"/>
      <c r="BY254" s="199"/>
      <c r="BZ254" s="199"/>
      <c r="CA254" s="199"/>
      <c r="CB254" s="199"/>
      <c r="CC254" s="199"/>
      <c r="CD254" s="199"/>
      <c r="CE254" s="199"/>
      <c r="CF254" s="199"/>
      <c r="CG254" s="199"/>
      <c r="CH254" s="199"/>
      <c r="CI254" s="199"/>
      <c r="CJ254" s="199"/>
      <c r="CK254" s="199"/>
      <c r="CL254" s="199"/>
      <c r="CM254" s="199"/>
      <c r="CN254" s="199"/>
      <c r="CO254" s="199"/>
      <c r="CP254" s="199"/>
      <c r="CQ254" s="199"/>
      <c r="CR254" s="199"/>
      <c r="CS254" s="199"/>
      <c r="CT254" s="199"/>
      <c r="CU254" s="199"/>
      <c r="CV254" s="199"/>
      <c r="CW254" s="199"/>
      <c r="CX254" s="199"/>
      <c r="CY254" s="199"/>
      <c r="CZ254" s="199"/>
      <c r="DA254" s="199"/>
      <c r="DB254" s="199"/>
      <c r="DC254" s="199"/>
      <c r="DD254" s="199"/>
      <c r="DE254" s="199"/>
      <c r="DF254" s="199"/>
      <c r="DG254" s="199"/>
      <c r="DH254" s="199"/>
      <c r="DI254" s="199"/>
      <c r="DJ254" s="199"/>
      <c r="DK254" s="199"/>
      <c r="DL254" s="199"/>
      <c r="DM254" s="199"/>
      <c r="DN254" s="199"/>
    </row>
    <row r="255" spans="1:118" x14ac:dyDescent="0.2">
      <c r="A255" s="33" t="s">
        <v>140</v>
      </c>
      <c r="B255" s="33" t="s">
        <v>142</v>
      </c>
      <c r="C255" s="33">
        <v>12</v>
      </c>
      <c r="D255" s="33" t="s">
        <v>36</v>
      </c>
      <c r="E255" s="200">
        <v>-493423</v>
      </c>
      <c r="F255" s="199">
        <v>-1312703.19</v>
      </c>
      <c r="G255" s="200">
        <v>1441</v>
      </c>
      <c r="H255" s="199">
        <v>3940.42</v>
      </c>
      <c r="I255" s="200">
        <v>0</v>
      </c>
      <c r="J255" s="199">
        <v>0</v>
      </c>
      <c r="K255" s="199">
        <v>0</v>
      </c>
      <c r="L255" s="199">
        <v>-24.64</v>
      </c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  <c r="AS255" s="199"/>
      <c r="AT255" s="199"/>
      <c r="AU255" s="199"/>
      <c r="AV255" s="199"/>
      <c r="AW255" s="199"/>
      <c r="AX255" s="199"/>
      <c r="AY255" s="199"/>
      <c r="AZ255" s="199"/>
      <c r="BA255" s="199"/>
      <c r="BB255" s="199"/>
      <c r="BC255" s="199"/>
      <c r="BD255" s="199"/>
      <c r="BE255" s="199"/>
      <c r="BF255" s="199"/>
      <c r="BG255" s="199"/>
      <c r="BH255" s="199"/>
      <c r="BI255" s="199"/>
      <c r="BJ255" s="199"/>
      <c r="BK255" s="199"/>
      <c r="BL255" s="199"/>
      <c r="BM255" s="199"/>
      <c r="BN255" s="199"/>
      <c r="BO255" s="199"/>
      <c r="BP255" s="199"/>
      <c r="BQ255" s="199"/>
      <c r="BR255" s="199"/>
      <c r="BS255" s="199"/>
      <c r="BT255" s="199"/>
      <c r="BU255" s="199"/>
      <c r="BV255" s="199"/>
      <c r="BW255" s="199"/>
      <c r="BX255" s="199"/>
      <c r="BY255" s="199"/>
      <c r="BZ255" s="199"/>
      <c r="CA255" s="199"/>
      <c r="CB255" s="199"/>
      <c r="CC255" s="199"/>
      <c r="CD255" s="199"/>
      <c r="CE255" s="199"/>
      <c r="CF255" s="199"/>
      <c r="CG255" s="199"/>
      <c r="CH255" s="199"/>
      <c r="CI255" s="199"/>
      <c r="CJ255" s="199"/>
      <c r="CK255" s="199"/>
      <c r="CL255" s="199"/>
      <c r="CM255" s="199"/>
      <c r="CN255" s="199"/>
      <c r="CO255" s="199"/>
      <c r="CP255" s="199"/>
      <c r="CQ255" s="199"/>
      <c r="CR255" s="199"/>
      <c r="CS255" s="199"/>
      <c r="CT255" s="199"/>
      <c r="CU255" s="199"/>
      <c r="CV255" s="199"/>
      <c r="CW255" s="199"/>
      <c r="CX255" s="199"/>
      <c r="CY255" s="199"/>
      <c r="CZ255" s="199"/>
      <c r="DA255" s="199"/>
      <c r="DB255" s="199"/>
      <c r="DC255" s="199"/>
      <c r="DD255" s="199"/>
      <c r="DE255" s="199"/>
      <c r="DF255" s="199"/>
      <c r="DG255" s="199"/>
      <c r="DH255" s="199"/>
      <c r="DI255" s="199"/>
      <c r="DJ255" s="199"/>
      <c r="DK255" s="199"/>
      <c r="DL255" s="199"/>
      <c r="DM255" s="199"/>
      <c r="DN255" s="199"/>
    </row>
    <row r="256" spans="1:118" x14ac:dyDescent="0.2">
      <c r="A256" s="33" t="s">
        <v>140</v>
      </c>
      <c r="B256" s="33" t="s">
        <v>142</v>
      </c>
      <c r="C256" s="33">
        <v>13</v>
      </c>
      <c r="D256" s="33" t="s">
        <v>39</v>
      </c>
      <c r="E256" s="200">
        <v>84069</v>
      </c>
      <c r="F256" s="199">
        <v>221017.40100000001</v>
      </c>
      <c r="G256" s="200">
        <v>-570714</v>
      </c>
      <c r="H256" s="199">
        <v>-1500407.1059999999</v>
      </c>
      <c r="I256" s="200">
        <v>1596744</v>
      </c>
      <c r="J256" s="199">
        <v>4197839.9759999998</v>
      </c>
      <c r="K256" s="199">
        <v>1097516</v>
      </c>
      <c r="L256" s="199">
        <v>2885369.5639999998</v>
      </c>
      <c r="M256" s="199"/>
      <c r="N256" s="199"/>
      <c r="O256" s="199"/>
      <c r="P256" s="199"/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  <c r="AS256" s="199"/>
      <c r="AT256" s="199"/>
      <c r="AU256" s="199"/>
      <c r="AV256" s="199"/>
      <c r="AW256" s="199"/>
      <c r="AX256" s="199"/>
      <c r="AY256" s="199"/>
      <c r="AZ256" s="199"/>
      <c r="BA256" s="199"/>
      <c r="BB256" s="199"/>
      <c r="BC256" s="199"/>
      <c r="BD256" s="199"/>
      <c r="BE256" s="199"/>
      <c r="BF256" s="199"/>
      <c r="BG256" s="199"/>
      <c r="BH256" s="199"/>
      <c r="BI256" s="199"/>
      <c r="BJ256" s="199"/>
      <c r="BK256" s="199"/>
      <c r="BL256" s="199"/>
      <c r="BM256" s="199"/>
      <c r="BN256" s="199"/>
      <c r="BO256" s="199"/>
      <c r="BP256" s="199"/>
      <c r="BQ256" s="199"/>
      <c r="BR256" s="199"/>
      <c r="BS256" s="199"/>
      <c r="BT256" s="199"/>
      <c r="BU256" s="199"/>
      <c r="BV256" s="199"/>
      <c r="BW256" s="199"/>
      <c r="BX256" s="199"/>
      <c r="BY256" s="199"/>
      <c r="BZ256" s="199"/>
      <c r="CA256" s="199"/>
      <c r="CB256" s="199"/>
      <c r="CC256" s="199"/>
      <c r="CD256" s="199"/>
      <c r="CE256" s="199"/>
      <c r="CF256" s="199"/>
      <c r="CG256" s="199"/>
      <c r="CH256" s="199"/>
      <c r="CI256" s="199"/>
      <c r="CJ256" s="199"/>
      <c r="CK256" s="199"/>
      <c r="CL256" s="199"/>
      <c r="CM256" s="199"/>
      <c r="CN256" s="199"/>
      <c r="CO256" s="199"/>
      <c r="CP256" s="199"/>
      <c r="CQ256" s="199"/>
      <c r="CR256" s="199"/>
      <c r="CS256" s="199"/>
      <c r="CT256" s="199"/>
      <c r="CU256" s="199"/>
      <c r="CV256" s="199"/>
      <c r="CW256" s="199"/>
      <c r="CX256" s="199"/>
      <c r="CY256" s="199"/>
      <c r="CZ256" s="199"/>
      <c r="DA256" s="199"/>
      <c r="DB256" s="199"/>
      <c r="DC256" s="199"/>
      <c r="DD256" s="199"/>
      <c r="DE256" s="199"/>
      <c r="DF256" s="199"/>
      <c r="DG256" s="199"/>
      <c r="DH256" s="199"/>
      <c r="DI256" s="199"/>
      <c r="DJ256" s="199"/>
      <c r="DK256" s="199"/>
      <c r="DL256" s="199"/>
      <c r="DM256" s="199"/>
      <c r="DN256" s="199"/>
    </row>
    <row r="257" spans="1:118" x14ac:dyDescent="0.2">
      <c r="A257" s="33" t="s">
        <v>140</v>
      </c>
      <c r="B257" s="33" t="s">
        <v>142</v>
      </c>
      <c r="C257" s="33">
        <v>14</v>
      </c>
      <c r="D257" s="33" t="s">
        <v>40</v>
      </c>
      <c r="E257" s="200">
        <v>0</v>
      </c>
      <c r="F257" s="199">
        <v>0</v>
      </c>
      <c r="G257" s="200">
        <v>-397497</v>
      </c>
      <c r="H257" s="199">
        <v>-1085638.6100000001</v>
      </c>
      <c r="I257" s="200">
        <v>-193276</v>
      </c>
      <c r="J257" s="199">
        <v>-487267.43</v>
      </c>
      <c r="K257" s="199">
        <v>-167645</v>
      </c>
      <c r="L257" s="199">
        <v>-483822.69</v>
      </c>
      <c r="M257" s="199"/>
      <c r="N257" s="199"/>
      <c r="O257" s="199"/>
      <c r="P257" s="199"/>
      <c r="Q257" s="199"/>
      <c r="R257" s="199"/>
      <c r="S257" s="199"/>
      <c r="T257" s="199"/>
      <c r="U257" s="199"/>
      <c r="V257" s="199"/>
      <c r="W257" s="199"/>
      <c r="X257" s="199"/>
      <c r="Y257" s="199"/>
      <c r="Z257" s="199"/>
      <c r="AA257" s="199"/>
      <c r="AB257" s="199"/>
      <c r="AC257" s="199"/>
      <c r="AD257" s="199"/>
      <c r="AE257" s="199"/>
      <c r="AF257" s="199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  <c r="AS257" s="199"/>
      <c r="AT257" s="199"/>
      <c r="AU257" s="199"/>
      <c r="AV257" s="199"/>
      <c r="AW257" s="199"/>
      <c r="AX257" s="199"/>
      <c r="AY257" s="199"/>
      <c r="AZ257" s="199"/>
      <c r="BA257" s="199"/>
      <c r="BB257" s="199"/>
      <c r="BC257" s="199"/>
      <c r="BD257" s="199"/>
      <c r="BE257" s="199"/>
      <c r="BF257" s="199"/>
      <c r="BG257" s="199"/>
      <c r="BH257" s="199"/>
      <c r="BI257" s="199"/>
      <c r="BJ257" s="199"/>
      <c r="BK257" s="199"/>
      <c r="BL257" s="199"/>
      <c r="BM257" s="199"/>
      <c r="BN257" s="199"/>
      <c r="BO257" s="199"/>
      <c r="BP257" s="199"/>
      <c r="BQ257" s="199"/>
      <c r="BR257" s="199"/>
      <c r="BS257" s="199"/>
      <c r="BT257" s="199"/>
      <c r="BU257" s="199"/>
      <c r="BV257" s="199"/>
      <c r="BW257" s="199"/>
      <c r="BX257" s="199"/>
      <c r="BY257" s="199"/>
      <c r="BZ257" s="199"/>
      <c r="CA257" s="199"/>
      <c r="CB257" s="199"/>
      <c r="CC257" s="199"/>
      <c r="CD257" s="199"/>
      <c r="CE257" s="199"/>
      <c r="CF257" s="199"/>
      <c r="CG257" s="199"/>
      <c r="CH257" s="199"/>
      <c r="CI257" s="199"/>
      <c r="CJ257" s="199"/>
      <c r="CK257" s="199"/>
      <c r="CL257" s="199"/>
      <c r="CM257" s="199"/>
      <c r="CN257" s="199"/>
      <c r="CO257" s="199"/>
      <c r="CP257" s="199"/>
      <c r="CQ257" s="199"/>
      <c r="CR257" s="199"/>
      <c r="CS257" s="199"/>
      <c r="CT257" s="199"/>
      <c r="CU257" s="199"/>
      <c r="CV257" s="199"/>
      <c r="CW257" s="199"/>
      <c r="CX257" s="199"/>
      <c r="CY257" s="199"/>
      <c r="CZ257" s="199"/>
      <c r="DA257" s="199"/>
      <c r="DB257" s="199"/>
      <c r="DC257" s="199"/>
      <c r="DD257" s="199"/>
      <c r="DE257" s="199"/>
      <c r="DF257" s="199"/>
      <c r="DG257" s="199"/>
      <c r="DH257" s="199"/>
      <c r="DI257" s="199"/>
      <c r="DJ257" s="199"/>
      <c r="DK257" s="199"/>
      <c r="DL257" s="199"/>
      <c r="DM257" s="199"/>
      <c r="DN257" s="199"/>
    </row>
    <row r="258" spans="1:118" x14ac:dyDescent="0.2">
      <c r="A258" s="33" t="s">
        <v>140</v>
      </c>
      <c r="B258" s="33" t="s">
        <v>142</v>
      </c>
      <c r="C258" s="33">
        <v>15</v>
      </c>
      <c r="D258" s="33" t="s">
        <v>41</v>
      </c>
      <c r="E258" s="200">
        <v>0</v>
      </c>
      <c r="F258" s="199">
        <v>0</v>
      </c>
      <c r="G258" s="200">
        <v>162357</v>
      </c>
      <c r="H258" s="199">
        <v>401370.06</v>
      </c>
      <c r="I258" s="200">
        <v>26308</v>
      </c>
      <c r="J258" s="199">
        <v>73233.23</v>
      </c>
      <c r="K258" s="199">
        <v>21618</v>
      </c>
      <c r="L258" s="199">
        <v>59611.34</v>
      </c>
      <c r="M258" s="199"/>
      <c r="N258" s="199"/>
      <c r="O258" s="199"/>
      <c r="P258" s="199"/>
      <c r="Q258" s="199"/>
      <c r="R258" s="199"/>
      <c r="S258" s="199"/>
      <c r="T258" s="199"/>
      <c r="U258" s="199"/>
      <c r="V258" s="199"/>
      <c r="W258" s="199"/>
      <c r="X258" s="199"/>
      <c r="Y258" s="199"/>
      <c r="Z258" s="199"/>
      <c r="AA258" s="199"/>
      <c r="AB258" s="199"/>
      <c r="AC258" s="199"/>
      <c r="AD258" s="199"/>
      <c r="AE258" s="199"/>
      <c r="AF258" s="199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  <c r="AS258" s="199"/>
      <c r="AT258" s="199"/>
      <c r="AU258" s="199"/>
      <c r="AV258" s="199"/>
      <c r="AW258" s="199"/>
      <c r="AX258" s="199"/>
      <c r="AY258" s="199"/>
      <c r="AZ258" s="199"/>
      <c r="BA258" s="199"/>
      <c r="BB258" s="199"/>
      <c r="BC258" s="199"/>
      <c r="BD258" s="199"/>
      <c r="BE258" s="199"/>
      <c r="BF258" s="199"/>
      <c r="BG258" s="199"/>
      <c r="BH258" s="199"/>
      <c r="BI258" s="199"/>
      <c r="BJ258" s="199"/>
      <c r="BK258" s="199"/>
      <c r="BL258" s="199"/>
      <c r="BM258" s="199"/>
      <c r="BN258" s="199"/>
      <c r="BO258" s="199"/>
      <c r="BP258" s="199"/>
      <c r="BQ258" s="199"/>
      <c r="BR258" s="199"/>
      <c r="BS258" s="199"/>
      <c r="BT258" s="199"/>
      <c r="BU258" s="199"/>
      <c r="BV258" s="199"/>
      <c r="BW258" s="199"/>
      <c r="BX258" s="199"/>
      <c r="BY258" s="199"/>
      <c r="BZ258" s="199"/>
      <c r="CA258" s="199"/>
      <c r="CB258" s="199"/>
      <c r="CC258" s="199"/>
      <c r="CD258" s="199"/>
      <c r="CE258" s="199"/>
      <c r="CF258" s="199"/>
      <c r="CG258" s="199"/>
      <c r="CH258" s="199"/>
      <c r="CI258" s="199"/>
      <c r="CJ258" s="199"/>
      <c r="CK258" s="199"/>
      <c r="CL258" s="199"/>
      <c r="CM258" s="199"/>
      <c r="CN258" s="199"/>
      <c r="CO258" s="199"/>
      <c r="CP258" s="199"/>
      <c r="CQ258" s="199"/>
      <c r="CR258" s="199"/>
      <c r="CS258" s="199"/>
      <c r="CT258" s="199"/>
      <c r="CU258" s="199"/>
      <c r="CV258" s="199"/>
      <c r="CW258" s="199"/>
      <c r="CX258" s="199"/>
      <c r="CY258" s="199"/>
      <c r="CZ258" s="199"/>
      <c r="DA258" s="199"/>
      <c r="DB258" s="199"/>
      <c r="DC258" s="199"/>
      <c r="DD258" s="199"/>
      <c r="DE258" s="199"/>
      <c r="DF258" s="199"/>
      <c r="DG258" s="199"/>
      <c r="DH258" s="199"/>
      <c r="DI258" s="199"/>
      <c r="DJ258" s="199"/>
      <c r="DK258" s="199"/>
      <c r="DL258" s="199"/>
      <c r="DM258" s="199"/>
      <c r="DN258" s="199"/>
    </row>
    <row r="259" spans="1:118" x14ac:dyDescent="0.2">
      <c r="A259" s="33" t="s">
        <v>140</v>
      </c>
      <c r="B259" s="33" t="s">
        <v>142</v>
      </c>
      <c r="C259" s="33">
        <v>16</v>
      </c>
      <c r="D259" s="33" t="s">
        <v>42</v>
      </c>
      <c r="E259" s="200">
        <v>0</v>
      </c>
      <c r="F259" s="199">
        <v>0</v>
      </c>
      <c r="G259" s="200">
        <v>0</v>
      </c>
      <c r="H259" s="199">
        <v>0</v>
      </c>
      <c r="I259" s="200">
        <v>0</v>
      </c>
      <c r="J259" s="199">
        <v>0</v>
      </c>
      <c r="K259" s="199">
        <v>0</v>
      </c>
      <c r="L259" s="199">
        <v>0</v>
      </c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99"/>
      <c r="AA259" s="199"/>
      <c r="AB259" s="199"/>
      <c r="AC259" s="199"/>
      <c r="AD259" s="199"/>
      <c r="AE259" s="199"/>
      <c r="AF259" s="199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  <c r="AS259" s="199"/>
      <c r="AT259" s="199"/>
      <c r="AU259" s="199"/>
      <c r="AV259" s="199"/>
      <c r="AW259" s="199"/>
      <c r="AX259" s="199"/>
      <c r="AY259" s="199"/>
      <c r="AZ259" s="199"/>
      <c r="BA259" s="199"/>
      <c r="BB259" s="199"/>
      <c r="BC259" s="199"/>
      <c r="BD259" s="199"/>
      <c r="BE259" s="199"/>
      <c r="BF259" s="199"/>
      <c r="BG259" s="199"/>
      <c r="BH259" s="199"/>
      <c r="BI259" s="199"/>
      <c r="BJ259" s="199"/>
      <c r="BK259" s="199"/>
      <c r="BL259" s="199"/>
      <c r="BM259" s="199"/>
      <c r="BN259" s="199"/>
      <c r="BO259" s="199"/>
      <c r="BP259" s="199"/>
      <c r="BQ259" s="199"/>
      <c r="BR259" s="199"/>
      <c r="BS259" s="199"/>
      <c r="BT259" s="199"/>
      <c r="BU259" s="199"/>
      <c r="BV259" s="199"/>
      <c r="BW259" s="199"/>
      <c r="BX259" s="199"/>
      <c r="BY259" s="199"/>
      <c r="BZ259" s="199"/>
      <c r="CA259" s="199"/>
      <c r="CB259" s="199"/>
      <c r="CC259" s="199"/>
      <c r="CD259" s="199"/>
      <c r="CE259" s="199"/>
      <c r="CF259" s="199"/>
      <c r="CG259" s="199"/>
      <c r="CH259" s="199"/>
      <c r="CI259" s="199"/>
      <c r="CJ259" s="199"/>
      <c r="CK259" s="199"/>
      <c r="CL259" s="199"/>
      <c r="CM259" s="199"/>
      <c r="CN259" s="199"/>
      <c r="CO259" s="199"/>
      <c r="CP259" s="199"/>
      <c r="CQ259" s="199"/>
      <c r="CR259" s="199"/>
      <c r="CS259" s="199"/>
      <c r="CT259" s="199"/>
      <c r="CU259" s="199"/>
      <c r="CV259" s="199"/>
      <c r="CW259" s="199"/>
      <c r="CX259" s="199"/>
      <c r="CY259" s="199"/>
      <c r="CZ259" s="199"/>
      <c r="DA259" s="199"/>
      <c r="DB259" s="199"/>
      <c r="DC259" s="199"/>
      <c r="DD259" s="199"/>
      <c r="DE259" s="199"/>
      <c r="DF259" s="199"/>
      <c r="DG259" s="199"/>
      <c r="DH259" s="199"/>
      <c r="DI259" s="199"/>
      <c r="DJ259" s="199"/>
      <c r="DK259" s="199"/>
      <c r="DL259" s="199"/>
      <c r="DM259" s="199"/>
      <c r="DN259" s="199"/>
    </row>
    <row r="260" spans="1:118" x14ac:dyDescent="0.2">
      <c r="A260" s="33" t="s">
        <v>140</v>
      </c>
      <c r="B260" s="33" t="s">
        <v>142</v>
      </c>
      <c r="C260" s="33">
        <v>17</v>
      </c>
      <c r="D260" s="33" t="s">
        <v>126</v>
      </c>
      <c r="E260" s="200">
        <v>86490</v>
      </c>
      <c r="F260" s="199">
        <v>227382.21</v>
      </c>
      <c r="G260" s="200">
        <v>-86451</v>
      </c>
      <c r="H260" s="199">
        <v>-227279.68</v>
      </c>
      <c r="I260" s="200">
        <v>0</v>
      </c>
      <c r="J260" s="199">
        <v>0</v>
      </c>
      <c r="K260" s="199">
        <v>3</v>
      </c>
      <c r="L260" s="199">
        <v>0.01</v>
      </c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  <c r="AS260" s="199"/>
      <c r="AT260" s="199"/>
      <c r="AU260" s="199"/>
      <c r="AV260" s="199"/>
      <c r="AW260" s="199"/>
      <c r="AX260" s="199"/>
      <c r="AY260" s="199"/>
      <c r="AZ260" s="199"/>
      <c r="BA260" s="199"/>
      <c r="BB260" s="199"/>
      <c r="BC260" s="199"/>
      <c r="BD260" s="199"/>
      <c r="BE260" s="199"/>
      <c r="BF260" s="199"/>
      <c r="BG260" s="199"/>
      <c r="BH260" s="199"/>
      <c r="BI260" s="199"/>
      <c r="BJ260" s="199"/>
      <c r="BK260" s="199"/>
      <c r="BL260" s="199"/>
      <c r="BM260" s="199"/>
      <c r="BN260" s="199"/>
      <c r="BO260" s="199"/>
      <c r="BP260" s="199"/>
      <c r="BQ260" s="199"/>
      <c r="BR260" s="199"/>
      <c r="BS260" s="199"/>
      <c r="BT260" s="199"/>
      <c r="BU260" s="199"/>
      <c r="BV260" s="199"/>
      <c r="BW260" s="199"/>
      <c r="BX260" s="199"/>
      <c r="BY260" s="199"/>
      <c r="BZ260" s="199"/>
      <c r="CA260" s="199"/>
      <c r="CB260" s="199"/>
      <c r="CC260" s="199"/>
      <c r="CD260" s="199"/>
      <c r="CE260" s="199"/>
      <c r="CF260" s="199"/>
      <c r="CG260" s="199"/>
      <c r="CH260" s="199"/>
      <c r="CI260" s="199"/>
      <c r="CJ260" s="199"/>
      <c r="CK260" s="199"/>
      <c r="CL260" s="199"/>
      <c r="CM260" s="199"/>
      <c r="CN260" s="199"/>
      <c r="CO260" s="199"/>
      <c r="CP260" s="199"/>
      <c r="CQ260" s="199"/>
      <c r="CR260" s="199"/>
      <c r="CS260" s="199"/>
      <c r="CT260" s="199"/>
      <c r="CU260" s="199"/>
      <c r="CV260" s="199"/>
      <c r="CW260" s="199"/>
      <c r="CX260" s="199"/>
      <c r="CY260" s="199"/>
      <c r="CZ260" s="199"/>
      <c r="DA260" s="199"/>
      <c r="DB260" s="199"/>
      <c r="DC260" s="199"/>
      <c r="DD260" s="199"/>
      <c r="DE260" s="199"/>
      <c r="DF260" s="199"/>
      <c r="DG260" s="199"/>
      <c r="DH260" s="199"/>
      <c r="DI260" s="199"/>
      <c r="DJ260" s="199"/>
      <c r="DK260" s="199"/>
      <c r="DL260" s="199"/>
      <c r="DM260" s="199"/>
      <c r="DN260" s="199"/>
    </row>
    <row r="261" spans="1:118" x14ac:dyDescent="0.2">
      <c r="A261" s="33" t="s">
        <v>140</v>
      </c>
      <c r="B261" s="33" t="s">
        <v>142</v>
      </c>
      <c r="C261" s="33">
        <v>18</v>
      </c>
      <c r="D261" s="33" t="s">
        <v>127</v>
      </c>
      <c r="E261" s="200">
        <v>-1466369</v>
      </c>
      <c r="F261" s="199">
        <v>-2695450.25</v>
      </c>
      <c r="G261" s="200">
        <v>-176985</v>
      </c>
      <c r="H261" s="199">
        <v>-435547.12</v>
      </c>
      <c r="I261" s="200">
        <v>0</v>
      </c>
      <c r="J261" s="199">
        <v>0</v>
      </c>
      <c r="K261" s="199">
        <v>-169</v>
      </c>
      <c r="L261" s="199">
        <v>-453.85</v>
      </c>
      <c r="M261" s="199"/>
      <c r="N261" s="199"/>
      <c r="O261" s="199"/>
      <c r="P261" s="199"/>
      <c r="Q261" s="199"/>
      <c r="R261" s="199"/>
      <c r="S261" s="199"/>
      <c r="T261" s="199"/>
      <c r="U261" s="199"/>
      <c r="V261" s="199"/>
      <c r="W261" s="199"/>
      <c r="X261" s="199"/>
      <c r="Y261" s="199"/>
      <c r="Z261" s="199"/>
      <c r="AA261" s="199"/>
      <c r="AB261" s="199"/>
      <c r="AC261" s="199"/>
      <c r="AD261" s="199"/>
      <c r="AE261" s="199"/>
      <c r="AF261" s="199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  <c r="AS261" s="199"/>
      <c r="AT261" s="199"/>
      <c r="AU261" s="199"/>
      <c r="AV261" s="199"/>
      <c r="AW261" s="199"/>
      <c r="AX261" s="199"/>
      <c r="AY261" s="199"/>
      <c r="AZ261" s="199"/>
      <c r="BA261" s="199"/>
      <c r="BB261" s="199"/>
      <c r="BC261" s="199"/>
      <c r="BD261" s="199"/>
      <c r="BE261" s="199"/>
      <c r="BF261" s="199"/>
      <c r="BG261" s="199"/>
      <c r="BH261" s="199"/>
      <c r="BI261" s="199"/>
      <c r="BJ261" s="199"/>
      <c r="BK261" s="199"/>
      <c r="BL261" s="199"/>
      <c r="BM261" s="199"/>
      <c r="BN261" s="199"/>
      <c r="BO261" s="199"/>
      <c r="BP261" s="199"/>
      <c r="BQ261" s="199"/>
      <c r="BR261" s="199"/>
      <c r="BS261" s="199"/>
      <c r="BT261" s="199"/>
      <c r="BU261" s="199"/>
      <c r="BV261" s="199"/>
      <c r="BW261" s="199"/>
      <c r="BX261" s="199"/>
      <c r="BY261" s="199"/>
      <c r="BZ261" s="199"/>
      <c r="CA261" s="199"/>
      <c r="CB261" s="199"/>
      <c r="CC261" s="199"/>
      <c r="CD261" s="199"/>
      <c r="CE261" s="199"/>
      <c r="CF261" s="199"/>
      <c r="CG261" s="199"/>
      <c r="CH261" s="199"/>
      <c r="CI261" s="199"/>
      <c r="CJ261" s="199"/>
      <c r="CK261" s="199"/>
      <c r="CL261" s="199"/>
      <c r="CM261" s="199"/>
      <c r="CN261" s="199"/>
      <c r="CO261" s="199"/>
      <c r="CP261" s="199"/>
      <c r="CQ261" s="199"/>
      <c r="CR261" s="199"/>
      <c r="CS261" s="199"/>
      <c r="CT261" s="199"/>
      <c r="CU261" s="199"/>
      <c r="CV261" s="199"/>
      <c r="CW261" s="199"/>
      <c r="CX261" s="199"/>
      <c r="CY261" s="199"/>
      <c r="CZ261" s="199"/>
      <c r="DA261" s="199"/>
      <c r="DB261" s="199"/>
      <c r="DC261" s="199"/>
      <c r="DD261" s="199"/>
      <c r="DE261" s="199"/>
      <c r="DF261" s="199"/>
      <c r="DG261" s="199"/>
      <c r="DH261" s="199"/>
      <c r="DI261" s="199"/>
      <c r="DJ261" s="199"/>
      <c r="DK261" s="199"/>
      <c r="DL261" s="199"/>
      <c r="DM261" s="199"/>
      <c r="DN261" s="199"/>
    </row>
    <row r="262" spans="1:118" x14ac:dyDescent="0.2">
      <c r="A262" s="33" t="s">
        <v>140</v>
      </c>
      <c r="B262" s="33" t="s">
        <v>142</v>
      </c>
      <c r="C262" s="33">
        <v>19</v>
      </c>
      <c r="D262" s="33" t="s">
        <v>47</v>
      </c>
      <c r="E262" s="200">
        <v>0</v>
      </c>
      <c r="F262" s="199">
        <v>0</v>
      </c>
      <c r="G262" s="200">
        <v>0</v>
      </c>
      <c r="H262" s="199">
        <v>0</v>
      </c>
      <c r="I262" s="200">
        <v>0</v>
      </c>
      <c r="J262" s="199">
        <v>0</v>
      </c>
      <c r="K262" s="199">
        <v>0</v>
      </c>
      <c r="L262" s="199">
        <v>0</v>
      </c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  <c r="AS262" s="199"/>
      <c r="AT262" s="199"/>
      <c r="AU262" s="199"/>
      <c r="AV262" s="199"/>
      <c r="AW262" s="199"/>
      <c r="AX262" s="199"/>
      <c r="AY262" s="199"/>
      <c r="AZ262" s="199"/>
      <c r="BA262" s="199"/>
      <c r="BB262" s="199"/>
      <c r="BC262" s="199"/>
      <c r="BD262" s="199"/>
      <c r="BE262" s="199"/>
      <c r="BF262" s="199"/>
      <c r="BG262" s="199"/>
      <c r="BH262" s="199"/>
      <c r="BI262" s="199"/>
      <c r="BJ262" s="199"/>
      <c r="BK262" s="199"/>
      <c r="BL262" s="199"/>
      <c r="BM262" s="199"/>
      <c r="BN262" s="199"/>
      <c r="BO262" s="199"/>
      <c r="BP262" s="199"/>
      <c r="BQ262" s="199"/>
      <c r="BR262" s="199"/>
      <c r="BS262" s="199"/>
      <c r="BT262" s="199"/>
      <c r="BU262" s="199"/>
      <c r="BV262" s="199"/>
      <c r="BW262" s="199"/>
      <c r="BX262" s="199"/>
      <c r="BY262" s="199"/>
      <c r="BZ262" s="199"/>
      <c r="CA262" s="199"/>
      <c r="CB262" s="199"/>
      <c r="CC262" s="199"/>
      <c r="CD262" s="199"/>
      <c r="CE262" s="199"/>
      <c r="CF262" s="199"/>
      <c r="CG262" s="199"/>
      <c r="CH262" s="199"/>
      <c r="CI262" s="199"/>
      <c r="CJ262" s="199"/>
      <c r="CK262" s="199"/>
      <c r="CL262" s="199"/>
      <c r="CM262" s="199"/>
      <c r="CN262" s="199"/>
      <c r="CO262" s="199"/>
      <c r="CP262" s="199"/>
      <c r="CQ262" s="199"/>
      <c r="CR262" s="199"/>
      <c r="CS262" s="199"/>
      <c r="CT262" s="199"/>
      <c r="CU262" s="199"/>
      <c r="CV262" s="199"/>
      <c r="CW262" s="199"/>
      <c r="CX262" s="199"/>
      <c r="CY262" s="199"/>
      <c r="CZ262" s="199"/>
      <c r="DA262" s="199"/>
      <c r="DB262" s="199"/>
      <c r="DC262" s="199"/>
      <c r="DD262" s="199"/>
      <c r="DE262" s="199"/>
      <c r="DF262" s="199"/>
      <c r="DG262" s="199"/>
      <c r="DH262" s="199"/>
      <c r="DI262" s="199"/>
      <c r="DJ262" s="199"/>
      <c r="DK262" s="199"/>
      <c r="DL262" s="199"/>
      <c r="DM262" s="199"/>
      <c r="DN262" s="199"/>
    </row>
    <row r="263" spans="1:118" x14ac:dyDescent="0.2">
      <c r="A263" s="33" t="s">
        <v>140</v>
      </c>
      <c r="B263" s="33" t="s">
        <v>142</v>
      </c>
      <c r="C263" s="33">
        <v>20</v>
      </c>
      <c r="D263" s="33" t="s">
        <v>128</v>
      </c>
      <c r="E263" s="200">
        <v>0</v>
      </c>
      <c r="F263" s="199">
        <v>0</v>
      </c>
      <c r="G263" s="200">
        <v>0</v>
      </c>
      <c r="H263" s="199">
        <v>0</v>
      </c>
      <c r="I263" s="200">
        <v>0</v>
      </c>
      <c r="J263" s="199">
        <v>0</v>
      </c>
      <c r="K263" s="199">
        <v>0</v>
      </c>
      <c r="L263" s="199">
        <v>0</v>
      </c>
      <c r="M263" s="199"/>
      <c r="N263" s="199"/>
      <c r="O263" s="199"/>
      <c r="P263" s="199"/>
      <c r="Q263" s="199"/>
      <c r="R263" s="199"/>
      <c r="S263" s="199"/>
      <c r="T263" s="199"/>
      <c r="U263" s="199"/>
      <c r="V263" s="199"/>
      <c r="W263" s="199"/>
      <c r="X263" s="199"/>
      <c r="Y263" s="199"/>
      <c r="Z263" s="199"/>
      <c r="AA263" s="199"/>
      <c r="AB263" s="199"/>
      <c r="AC263" s="199"/>
      <c r="AD263" s="199"/>
      <c r="AE263" s="199"/>
      <c r="AF263" s="199"/>
      <c r="AG263" s="199"/>
      <c r="AH263" s="199"/>
      <c r="AI263" s="199"/>
      <c r="AJ263" s="199"/>
      <c r="AK263" s="199"/>
      <c r="AL263" s="199"/>
      <c r="AM263" s="199"/>
      <c r="AN263" s="199"/>
      <c r="AO263" s="199"/>
      <c r="AP263" s="199"/>
      <c r="AQ263" s="199"/>
      <c r="AR263" s="199"/>
      <c r="AS263" s="199"/>
      <c r="AT263" s="199"/>
      <c r="AU263" s="199"/>
      <c r="AV263" s="199"/>
      <c r="AW263" s="199"/>
      <c r="AX263" s="199"/>
      <c r="AY263" s="199"/>
      <c r="AZ263" s="199"/>
      <c r="BA263" s="199"/>
      <c r="BB263" s="199"/>
      <c r="BC263" s="199"/>
      <c r="BD263" s="199"/>
      <c r="BE263" s="199"/>
      <c r="BF263" s="199"/>
      <c r="BG263" s="199"/>
      <c r="BH263" s="199"/>
      <c r="BI263" s="199"/>
      <c r="BJ263" s="199"/>
      <c r="BK263" s="199"/>
      <c r="BL263" s="199"/>
      <c r="BM263" s="199"/>
      <c r="BN263" s="199"/>
      <c r="BO263" s="199"/>
      <c r="BP263" s="199"/>
      <c r="BQ263" s="199"/>
      <c r="BR263" s="199"/>
      <c r="BS263" s="199"/>
      <c r="BT263" s="199"/>
      <c r="BU263" s="199"/>
      <c r="BV263" s="199"/>
      <c r="BW263" s="199"/>
      <c r="BX263" s="199"/>
      <c r="BY263" s="199"/>
      <c r="BZ263" s="199"/>
      <c r="CA263" s="199"/>
      <c r="CB263" s="199"/>
      <c r="CC263" s="199"/>
      <c r="CD263" s="199"/>
      <c r="CE263" s="199"/>
      <c r="CF263" s="199"/>
      <c r="CG263" s="199"/>
      <c r="CH263" s="199"/>
      <c r="CI263" s="199"/>
      <c r="CJ263" s="199"/>
      <c r="CK263" s="199"/>
      <c r="CL263" s="199"/>
      <c r="CM263" s="199"/>
      <c r="CN263" s="199"/>
      <c r="CO263" s="199"/>
      <c r="CP263" s="199"/>
      <c r="CQ263" s="199"/>
      <c r="CR263" s="199"/>
      <c r="CS263" s="199"/>
      <c r="CT263" s="199"/>
      <c r="CU263" s="199"/>
      <c r="CV263" s="199"/>
      <c r="CW263" s="199"/>
      <c r="CX263" s="199"/>
      <c r="CY263" s="199"/>
      <c r="CZ263" s="199"/>
      <c r="DA263" s="199"/>
      <c r="DB263" s="199"/>
      <c r="DC263" s="199"/>
      <c r="DD263" s="199"/>
      <c r="DE263" s="199"/>
      <c r="DF263" s="199"/>
      <c r="DG263" s="199"/>
      <c r="DH263" s="199"/>
      <c r="DI263" s="199"/>
      <c r="DJ263" s="199"/>
      <c r="DK263" s="199"/>
      <c r="DL263" s="199"/>
      <c r="DM263" s="199"/>
      <c r="DN263" s="199"/>
    </row>
    <row r="264" spans="1:118" x14ac:dyDescent="0.2">
      <c r="A264" s="33" t="s">
        <v>140</v>
      </c>
      <c r="B264" s="33" t="s">
        <v>142</v>
      </c>
      <c r="C264" s="33">
        <v>21</v>
      </c>
      <c r="D264" s="33" t="s">
        <v>129</v>
      </c>
      <c r="E264" s="200">
        <v>0</v>
      </c>
      <c r="F264" s="199">
        <v>0</v>
      </c>
      <c r="G264" s="200">
        <v>0</v>
      </c>
      <c r="H264" s="199">
        <v>0</v>
      </c>
      <c r="I264" s="200">
        <v>0</v>
      </c>
      <c r="J264" s="199">
        <v>0</v>
      </c>
      <c r="K264" s="199">
        <v>0</v>
      </c>
      <c r="L264" s="199">
        <v>0</v>
      </c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9"/>
      <c r="AA264" s="199"/>
      <c r="AB264" s="199"/>
      <c r="AC264" s="199"/>
      <c r="AD264" s="199"/>
      <c r="AE264" s="199"/>
      <c r="AF264" s="199"/>
      <c r="AG264" s="199"/>
      <c r="AH264" s="199"/>
      <c r="AI264" s="199"/>
      <c r="AJ264" s="199"/>
      <c r="AK264" s="199"/>
      <c r="AL264" s="199"/>
      <c r="AM264" s="199"/>
      <c r="AN264" s="199"/>
      <c r="AO264" s="199"/>
      <c r="AP264" s="199"/>
      <c r="AQ264" s="199"/>
      <c r="AR264" s="199"/>
      <c r="AS264" s="199"/>
      <c r="AT264" s="199"/>
      <c r="AU264" s="199"/>
      <c r="AV264" s="199"/>
      <c r="AW264" s="199"/>
      <c r="AX264" s="199"/>
      <c r="AY264" s="199"/>
      <c r="AZ264" s="199"/>
      <c r="BA264" s="199"/>
      <c r="BB264" s="199"/>
      <c r="BC264" s="199"/>
      <c r="BD264" s="199"/>
      <c r="BE264" s="199"/>
      <c r="BF264" s="199"/>
      <c r="BG264" s="199"/>
      <c r="BH264" s="199"/>
      <c r="BI264" s="199"/>
      <c r="BJ264" s="199"/>
      <c r="BK264" s="199"/>
      <c r="BL264" s="199"/>
      <c r="BM264" s="199"/>
      <c r="BN264" s="199"/>
      <c r="BO264" s="199"/>
      <c r="BP264" s="199"/>
      <c r="BQ264" s="199"/>
      <c r="BR264" s="199"/>
      <c r="BS264" s="199"/>
      <c r="BT264" s="199"/>
      <c r="BU264" s="199"/>
      <c r="BV264" s="199"/>
      <c r="BW264" s="199"/>
      <c r="BX264" s="199"/>
      <c r="BY264" s="199"/>
      <c r="BZ264" s="199"/>
      <c r="CA264" s="199"/>
      <c r="CB264" s="199"/>
      <c r="CC264" s="199"/>
      <c r="CD264" s="199"/>
      <c r="CE264" s="199"/>
      <c r="CF264" s="199"/>
      <c r="CG264" s="199"/>
      <c r="CH264" s="199"/>
      <c r="CI264" s="199"/>
      <c r="CJ264" s="199"/>
      <c r="CK264" s="199"/>
      <c r="CL264" s="199"/>
      <c r="CM264" s="199"/>
      <c r="CN264" s="199"/>
      <c r="CO264" s="199"/>
      <c r="CP264" s="199"/>
      <c r="CQ264" s="199"/>
      <c r="CR264" s="199"/>
      <c r="CS264" s="199"/>
      <c r="CT264" s="199"/>
      <c r="CU264" s="199"/>
      <c r="CV264" s="199"/>
      <c r="CW264" s="199"/>
      <c r="CX264" s="199"/>
      <c r="CY264" s="199"/>
      <c r="CZ264" s="199"/>
      <c r="DA264" s="199"/>
      <c r="DB264" s="199"/>
      <c r="DC264" s="199"/>
      <c r="DD264" s="199"/>
      <c r="DE264" s="199"/>
      <c r="DF264" s="199"/>
      <c r="DG264" s="199"/>
      <c r="DH264" s="199"/>
      <c r="DI264" s="199"/>
      <c r="DJ264" s="199"/>
      <c r="DK264" s="199"/>
      <c r="DL264" s="199"/>
      <c r="DM264" s="199"/>
      <c r="DN264" s="199"/>
    </row>
    <row r="265" spans="1:118" x14ac:dyDescent="0.2">
      <c r="A265" s="33" t="s">
        <v>140</v>
      </c>
      <c r="B265" s="33" t="s">
        <v>142</v>
      </c>
      <c r="C265" s="33">
        <v>22</v>
      </c>
      <c r="D265" s="33" t="s">
        <v>130</v>
      </c>
      <c r="E265" s="200">
        <v>-422460</v>
      </c>
      <c r="F265" s="199">
        <v>-1110647.3400000001</v>
      </c>
      <c r="G265" s="200">
        <v>442732</v>
      </c>
      <c r="H265" s="199">
        <v>1163942.4280000001</v>
      </c>
      <c r="I265" s="200">
        <v>-919266</v>
      </c>
      <c r="J265" s="199">
        <v>-2416750.3139999998</v>
      </c>
      <c r="K265" s="199">
        <v>-3401</v>
      </c>
      <c r="L265" s="199">
        <v>-8941.2289999999994</v>
      </c>
      <c r="M265" s="199"/>
      <c r="N265" s="199"/>
      <c r="O265" s="199"/>
      <c r="P265" s="199"/>
      <c r="Q265" s="199"/>
      <c r="R265" s="199"/>
      <c r="S265" s="199"/>
      <c r="T265" s="199"/>
      <c r="U265" s="199"/>
      <c r="V265" s="199"/>
      <c r="W265" s="199"/>
      <c r="X265" s="199"/>
      <c r="Y265" s="199"/>
      <c r="Z265" s="199"/>
      <c r="AA265" s="199"/>
      <c r="AB265" s="199"/>
      <c r="AC265" s="199"/>
      <c r="AD265" s="199"/>
      <c r="AE265" s="199"/>
      <c r="AF265" s="199"/>
      <c r="AG265" s="199"/>
      <c r="AH265" s="199"/>
      <c r="AI265" s="199"/>
      <c r="AJ265" s="199"/>
      <c r="AK265" s="199"/>
      <c r="AL265" s="199"/>
      <c r="AM265" s="199"/>
      <c r="AN265" s="199"/>
      <c r="AO265" s="199"/>
      <c r="AP265" s="199"/>
      <c r="AQ265" s="199"/>
      <c r="AR265" s="199"/>
      <c r="AS265" s="199"/>
      <c r="AT265" s="199"/>
      <c r="AU265" s="199"/>
      <c r="AV265" s="199"/>
      <c r="AW265" s="199"/>
      <c r="AX265" s="199"/>
      <c r="AY265" s="199"/>
      <c r="AZ265" s="199"/>
      <c r="BA265" s="199"/>
      <c r="BB265" s="199"/>
      <c r="BC265" s="199"/>
      <c r="BD265" s="199"/>
      <c r="BE265" s="199"/>
      <c r="BF265" s="199"/>
      <c r="BG265" s="199"/>
      <c r="BH265" s="199"/>
      <c r="BI265" s="199"/>
      <c r="BJ265" s="199"/>
      <c r="BK265" s="199"/>
      <c r="BL265" s="199"/>
      <c r="BM265" s="199"/>
      <c r="BN265" s="199"/>
      <c r="BO265" s="199"/>
      <c r="BP265" s="199"/>
      <c r="BQ265" s="199"/>
      <c r="BR265" s="199"/>
      <c r="BS265" s="199"/>
      <c r="BT265" s="199"/>
      <c r="BU265" s="199"/>
      <c r="BV265" s="199"/>
      <c r="BW265" s="199"/>
      <c r="BX265" s="199"/>
      <c r="BY265" s="199"/>
      <c r="BZ265" s="199"/>
      <c r="CA265" s="199"/>
      <c r="CB265" s="199"/>
      <c r="CC265" s="199"/>
      <c r="CD265" s="199"/>
      <c r="CE265" s="199"/>
      <c r="CF265" s="199"/>
      <c r="CG265" s="199"/>
      <c r="CH265" s="199"/>
      <c r="CI265" s="199"/>
      <c r="CJ265" s="199"/>
      <c r="CK265" s="199"/>
      <c r="CL265" s="199"/>
      <c r="CM265" s="199"/>
      <c r="CN265" s="199"/>
      <c r="CO265" s="199"/>
      <c r="CP265" s="199"/>
      <c r="CQ265" s="199"/>
      <c r="CR265" s="199"/>
      <c r="CS265" s="199"/>
      <c r="CT265" s="199"/>
      <c r="CU265" s="199"/>
      <c r="CV265" s="199"/>
      <c r="CW265" s="199"/>
      <c r="CX265" s="199"/>
      <c r="CY265" s="199"/>
      <c r="CZ265" s="199"/>
      <c r="DA265" s="199"/>
      <c r="DB265" s="199"/>
      <c r="DC265" s="199"/>
      <c r="DD265" s="199"/>
      <c r="DE265" s="199"/>
      <c r="DF265" s="199"/>
      <c r="DG265" s="199"/>
      <c r="DH265" s="199"/>
      <c r="DI265" s="199"/>
      <c r="DJ265" s="199"/>
      <c r="DK265" s="199"/>
      <c r="DL265" s="199"/>
      <c r="DM265" s="199"/>
      <c r="DN265" s="199"/>
    </row>
    <row r="266" spans="1:118" x14ac:dyDescent="0.2">
      <c r="A266" s="33" t="s">
        <v>140</v>
      </c>
      <c r="B266" s="33" t="s">
        <v>142</v>
      </c>
      <c r="C266" s="33">
        <v>23</v>
      </c>
      <c r="D266" s="33" t="s">
        <v>131</v>
      </c>
      <c r="E266" s="200">
        <v>-1361359</v>
      </c>
      <c r="F266" s="199">
        <v>-3579012.8110000002</v>
      </c>
      <c r="G266" s="200">
        <v>-6719</v>
      </c>
      <c r="H266" s="199">
        <v>-17664.251</v>
      </c>
      <c r="I266" s="200">
        <v>648795</v>
      </c>
      <c r="J266" s="199">
        <v>1705682.0549999999</v>
      </c>
      <c r="K266" s="199">
        <v>222417</v>
      </c>
      <c r="L266" s="199">
        <v>584734.29299999995</v>
      </c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99"/>
      <c r="AA266" s="199"/>
      <c r="AB266" s="199"/>
      <c r="AC266" s="199"/>
      <c r="AD266" s="199"/>
      <c r="AE266" s="199"/>
      <c r="AF266" s="199"/>
      <c r="AG266" s="199"/>
      <c r="AH266" s="199"/>
      <c r="AI266" s="199"/>
      <c r="AJ266" s="199"/>
      <c r="AK266" s="199"/>
      <c r="AL266" s="199"/>
      <c r="AM266" s="199"/>
      <c r="AN266" s="199"/>
      <c r="AO266" s="199"/>
      <c r="AP266" s="199"/>
      <c r="AQ266" s="199"/>
      <c r="AR266" s="199"/>
      <c r="AS266" s="199"/>
      <c r="AT266" s="199"/>
      <c r="AU266" s="199"/>
      <c r="AV266" s="199"/>
      <c r="AW266" s="199"/>
      <c r="AX266" s="199"/>
      <c r="AY266" s="199"/>
      <c r="AZ266" s="199"/>
      <c r="BA266" s="199"/>
      <c r="BB266" s="199"/>
      <c r="BC266" s="199"/>
      <c r="BD266" s="199"/>
      <c r="BE266" s="199"/>
      <c r="BF266" s="199"/>
      <c r="BG266" s="199"/>
      <c r="BH266" s="199"/>
      <c r="BI266" s="199"/>
      <c r="BJ266" s="199"/>
      <c r="BK266" s="199"/>
      <c r="BL266" s="199"/>
      <c r="BM266" s="199"/>
      <c r="BN266" s="199"/>
      <c r="BO266" s="199"/>
      <c r="BP266" s="199"/>
      <c r="BQ266" s="199"/>
      <c r="BR266" s="199"/>
      <c r="BS266" s="199"/>
      <c r="BT266" s="199"/>
      <c r="BU266" s="199"/>
      <c r="BV266" s="199"/>
      <c r="BW266" s="199"/>
      <c r="BX266" s="199"/>
      <c r="BY266" s="199"/>
      <c r="BZ266" s="199"/>
      <c r="CA266" s="199"/>
      <c r="CB266" s="199"/>
      <c r="CC266" s="199"/>
      <c r="CD266" s="199"/>
      <c r="CE266" s="199"/>
      <c r="CF266" s="199"/>
      <c r="CG266" s="199"/>
      <c r="CH266" s="199"/>
      <c r="CI266" s="199"/>
      <c r="CJ266" s="199"/>
      <c r="CK266" s="199"/>
      <c r="CL266" s="199"/>
      <c r="CM266" s="199"/>
      <c r="CN266" s="199"/>
      <c r="CO266" s="199"/>
      <c r="CP266" s="199"/>
      <c r="CQ266" s="199"/>
      <c r="CR266" s="199"/>
      <c r="CS266" s="199"/>
      <c r="CT266" s="199"/>
      <c r="CU266" s="199"/>
      <c r="CV266" s="199"/>
      <c r="CW266" s="199"/>
      <c r="CX266" s="199"/>
      <c r="CY266" s="199"/>
      <c r="CZ266" s="199"/>
      <c r="DA266" s="199"/>
      <c r="DB266" s="199"/>
      <c r="DC266" s="199"/>
      <c r="DD266" s="199"/>
      <c r="DE266" s="199"/>
      <c r="DF266" s="199"/>
      <c r="DG266" s="199"/>
      <c r="DH266" s="199"/>
      <c r="DI266" s="199"/>
      <c r="DJ266" s="199"/>
      <c r="DK266" s="199"/>
      <c r="DL266" s="199"/>
      <c r="DM266" s="199"/>
      <c r="DN266" s="199"/>
    </row>
    <row r="267" spans="1:118" x14ac:dyDescent="0.2">
      <c r="A267" s="33" t="s">
        <v>140</v>
      </c>
      <c r="B267" s="33" t="s">
        <v>142</v>
      </c>
      <c r="C267" s="33">
        <v>24</v>
      </c>
      <c r="D267" s="33" t="s">
        <v>55</v>
      </c>
      <c r="E267" s="200">
        <v>-156628547</v>
      </c>
      <c r="F267" s="199">
        <v>-2152001.3199999998</v>
      </c>
      <c r="G267" s="200">
        <v>21908879</v>
      </c>
      <c r="H267" s="199">
        <v>-158391.46</v>
      </c>
      <c r="I267" s="200">
        <v>-6356985</v>
      </c>
      <c r="J267" s="199">
        <v>-44680.35</v>
      </c>
      <c r="K267" s="199">
        <v>379530</v>
      </c>
      <c r="L267" s="199">
        <v>542546.55000000005</v>
      </c>
      <c r="M267" s="199"/>
      <c r="N267" s="199"/>
      <c r="O267" s="199"/>
      <c r="P267" s="199"/>
      <c r="Q267" s="199"/>
      <c r="R267" s="199"/>
      <c r="S267" s="199"/>
      <c r="T267" s="199"/>
      <c r="U267" s="199"/>
      <c r="V267" s="199"/>
      <c r="W267" s="199"/>
      <c r="X267" s="199"/>
      <c r="Y267" s="199"/>
      <c r="Z267" s="199"/>
      <c r="AA267" s="199"/>
      <c r="AB267" s="199"/>
      <c r="AC267" s="199"/>
      <c r="AD267" s="199"/>
      <c r="AE267" s="199"/>
      <c r="AF267" s="199"/>
      <c r="AG267" s="199"/>
      <c r="AH267" s="199"/>
      <c r="AI267" s="199"/>
      <c r="AJ267" s="199"/>
      <c r="AK267" s="199"/>
      <c r="AL267" s="199"/>
      <c r="AM267" s="199"/>
      <c r="AN267" s="199"/>
      <c r="AO267" s="199"/>
      <c r="AP267" s="199"/>
      <c r="AQ267" s="199"/>
      <c r="AR267" s="199"/>
      <c r="AS267" s="199"/>
      <c r="AT267" s="199"/>
      <c r="AU267" s="199"/>
      <c r="AV267" s="199"/>
      <c r="AW267" s="199"/>
      <c r="AX267" s="199"/>
      <c r="AY267" s="199"/>
      <c r="AZ267" s="199"/>
      <c r="BA267" s="199"/>
      <c r="BB267" s="199"/>
      <c r="BC267" s="199"/>
      <c r="BD267" s="199"/>
      <c r="BE267" s="199"/>
      <c r="BF267" s="199"/>
      <c r="BG267" s="199"/>
      <c r="BH267" s="199"/>
      <c r="BI267" s="199"/>
      <c r="BJ267" s="199"/>
      <c r="BK267" s="199"/>
      <c r="BL267" s="199"/>
      <c r="BM267" s="199"/>
      <c r="BN267" s="199"/>
      <c r="BO267" s="199"/>
      <c r="BP267" s="199"/>
      <c r="BQ267" s="199"/>
      <c r="BR267" s="199"/>
      <c r="BS267" s="199"/>
      <c r="BT267" s="199"/>
      <c r="BU267" s="199"/>
      <c r="BV267" s="199"/>
      <c r="BW267" s="199"/>
      <c r="BX267" s="199"/>
      <c r="BY267" s="199"/>
      <c r="BZ267" s="199"/>
      <c r="CA267" s="199"/>
      <c r="CB267" s="199"/>
      <c r="CC267" s="199"/>
      <c r="CD267" s="199"/>
      <c r="CE267" s="199"/>
      <c r="CF267" s="199"/>
      <c r="CG267" s="199"/>
      <c r="CH267" s="199"/>
      <c r="CI267" s="199"/>
      <c r="CJ267" s="199"/>
      <c r="CK267" s="199"/>
      <c r="CL267" s="199"/>
      <c r="CM267" s="199"/>
      <c r="CN267" s="199"/>
      <c r="CO267" s="199"/>
      <c r="CP267" s="199"/>
      <c r="CQ267" s="199"/>
      <c r="CR267" s="199"/>
      <c r="CS267" s="199"/>
      <c r="CT267" s="199"/>
      <c r="CU267" s="199"/>
      <c r="CV267" s="199"/>
      <c r="CW267" s="199"/>
      <c r="CX267" s="199"/>
      <c r="CY267" s="199"/>
      <c r="CZ267" s="199"/>
      <c r="DA267" s="199"/>
      <c r="DB267" s="199"/>
      <c r="DC267" s="199"/>
      <c r="DD267" s="199"/>
      <c r="DE267" s="199"/>
      <c r="DF267" s="199"/>
      <c r="DG267" s="199"/>
      <c r="DH267" s="199"/>
      <c r="DI267" s="199"/>
      <c r="DJ267" s="199"/>
      <c r="DK267" s="199"/>
      <c r="DL267" s="199"/>
      <c r="DM267" s="199"/>
      <c r="DN267" s="199"/>
    </row>
    <row r="268" spans="1:118" x14ac:dyDescent="0.2">
      <c r="A268" s="33" t="s">
        <v>140</v>
      </c>
      <c r="B268" s="33" t="s">
        <v>142</v>
      </c>
      <c r="C268" s="33">
        <v>25</v>
      </c>
      <c r="D268" s="33" t="s">
        <v>56</v>
      </c>
      <c r="E268" s="200">
        <v>0</v>
      </c>
      <c r="F268" s="199">
        <v>-7995911.4199999999</v>
      </c>
      <c r="G268" s="200">
        <v>0</v>
      </c>
      <c r="H268" s="199">
        <v>-66720.37</v>
      </c>
      <c r="I268" s="200">
        <v>0</v>
      </c>
      <c r="J268" s="199">
        <v>-14166.89</v>
      </c>
      <c r="K268" s="199">
        <v>0</v>
      </c>
      <c r="L268" s="199">
        <v>-100</v>
      </c>
      <c r="M268" s="199"/>
      <c r="N268" s="199"/>
      <c r="O268" s="199"/>
      <c r="P268" s="199"/>
      <c r="Q268" s="199"/>
      <c r="R268" s="199"/>
      <c r="S268" s="199"/>
      <c r="T268" s="199"/>
      <c r="U268" s="199"/>
      <c r="V268" s="199"/>
      <c r="W268" s="199"/>
      <c r="X268" s="199"/>
      <c r="Y268" s="199"/>
      <c r="Z268" s="199"/>
      <c r="AA268" s="199"/>
      <c r="AB268" s="199"/>
      <c r="AC268" s="199"/>
      <c r="AD268" s="199"/>
      <c r="AE268" s="199"/>
      <c r="AF268" s="199"/>
      <c r="AG268" s="199"/>
      <c r="AH268" s="199"/>
      <c r="AI268" s="199"/>
      <c r="AJ268" s="199"/>
      <c r="AK268" s="199"/>
      <c r="AL268" s="199"/>
      <c r="AM268" s="199"/>
      <c r="AN268" s="199"/>
      <c r="AO268" s="199"/>
      <c r="AP268" s="199"/>
      <c r="AQ268" s="199"/>
      <c r="AR268" s="199"/>
      <c r="AS268" s="199"/>
      <c r="AT268" s="199"/>
      <c r="AU268" s="199"/>
      <c r="AV268" s="199"/>
      <c r="AW268" s="199"/>
      <c r="AX268" s="199"/>
      <c r="AY268" s="199"/>
      <c r="AZ268" s="199"/>
      <c r="BA268" s="199"/>
      <c r="BB268" s="199"/>
      <c r="BC268" s="199"/>
      <c r="BD268" s="199"/>
      <c r="BE268" s="199"/>
      <c r="BF268" s="199"/>
      <c r="BG268" s="199"/>
      <c r="BH268" s="199"/>
      <c r="BI268" s="199"/>
      <c r="BJ268" s="199"/>
      <c r="BK268" s="199"/>
      <c r="BL268" s="199"/>
      <c r="BM268" s="199"/>
      <c r="BN268" s="199"/>
      <c r="BO268" s="199"/>
      <c r="BP268" s="199"/>
      <c r="BQ268" s="199"/>
      <c r="BR268" s="199"/>
      <c r="BS268" s="199"/>
      <c r="BT268" s="199"/>
      <c r="BU268" s="199"/>
      <c r="BV268" s="199"/>
      <c r="BW268" s="199"/>
      <c r="BX268" s="199"/>
      <c r="BY268" s="199"/>
      <c r="BZ268" s="199"/>
      <c r="CA268" s="199"/>
      <c r="CB268" s="199"/>
      <c r="CC268" s="199"/>
      <c r="CD268" s="199"/>
      <c r="CE268" s="199"/>
      <c r="CF268" s="199"/>
      <c r="CG268" s="199"/>
      <c r="CH268" s="199"/>
      <c r="CI268" s="199"/>
      <c r="CJ268" s="199"/>
      <c r="CK268" s="199"/>
      <c r="CL268" s="199"/>
      <c r="CM268" s="199"/>
      <c r="CN268" s="199"/>
      <c r="CO268" s="199"/>
      <c r="CP268" s="199"/>
      <c r="CQ268" s="199"/>
      <c r="CR268" s="199"/>
      <c r="CS268" s="199"/>
      <c r="CT268" s="199"/>
      <c r="CU268" s="199"/>
      <c r="CV268" s="199"/>
      <c r="CW268" s="199"/>
      <c r="CX268" s="199"/>
      <c r="CY268" s="199"/>
      <c r="CZ268" s="199"/>
      <c r="DA268" s="199"/>
      <c r="DB268" s="199"/>
      <c r="DC268" s="199"/>
      <c r="DD268" s="199"/>
      <c r="DE268" s="199"/>
      <c r="DF268" s="199"/>
      <c r="DG268" s="199"/>
      <c r="DH268" s="199"/>
      <c r="DI268" s="199"/>
      <c r="DJ268" s="199"/>
      <c r="DK268" s="199"/>
      <c r="DL268" s="199"/>
      <c r="DM268" s="199"/>
      <c r="DN268" s="199"/>
    </row>
    <row r="269" spans="1:118" x14ac:dyDescent="0.2">
      <c r="A269" s="33" t="s">
        <v>140</v>
      </c>
      <c r="B269" s="33" t="s">
        <v>142</v>
      </c>
      <c r="C269" s="33">
        <v>26</v>
      </c>
      <c r="D269" s="33" t="s">
        <v>132</v>
      </c>
      <c r="E269" s="200">
        <v>0</v>
      </c>
      <c r="F269" s="199">
        <v>86158.06</v>
      </c>
      <c r="G269" s="200">
        <v>0</v>
      </c>
      <c r="H269" s="199">
        <v>-21516.69</v>
      </c>
      <c r="I269" s="200">
        <v>0</v>
      </c>
      <c r="J269" s="199">
        <v>868</v>
      </c>
      <c r="K269" s="199">
        <v>0</v>
      </c>
      <c r="L269" s="199">
        <v>0</v>
      </c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  <c r="AS269" s="199"/>
      <c r="AT269" s="199"/>
      <c r="AU269" s="199"/>
      <c r="AV269" s="199"/>
      <c r="AW269" s="199"/>
      <c r="AX269" s="199"/>
      <c r="AY269" s="199"/>
      <c r="AZ269" s="199"/>
      <c r="BA269" s="199"/>
      <c r="BB269" s="199"/>
      <c r="BC269" s="199"/>
      <c r="BD269" s="199"/>
      <c r="BE269" s="199"/>
      <c r="BF269" s="199"/>
      <c r="BG269" s="199"/>
      <c r="BH269" s="199"/>
      <c r="BI269" s="199"/>
      <c r="BJ269" s="199"/>
      <c r="BK269" s="199"/>
      <c r="BL269" s="199"/>
      <c r="BM269" s="199"/>
      <c r="BN269" s="199"/>
      <c r="BO269" s="199"/>
      <c r="BP269" s="199"/>
      <c r="BQ269" s="199"/>
      <c r="BR269" s="199"/>
      <c r="BS269" s="199"/>
      <c r="BT269" s="199"/>
      <c r="BU269" s="199"/>
      <c r="BV269" s="199"/>
      <c r="BW269" s="199"/>
      <c r="BX269" s="199"/>
      <c r="BY269" s="199"/>
      <c r="BZ269" s="199"/>
      <c r="CA269" s="199"/>
      <c r="CB269" s="199"/>
      <c r="CC269" s="199"/>
      <c r="CD269" s="199"/>
      <c r="CE269" s="199"/>
      <c r="CF269" s="199"/>
      <c r="CG269" s="199"/>
      <c r="CH269" s="199"/>
      <c r="CI269" s="199"/>
      <c r="CJ269" s="199"/>
      <c r="CK269" s="199"/>
      <c r="CL269" s="199"/>
      <c r="CM269" s="199"/>
      <c r="CN269" s="199"/>
      <c r="CO269" s="199"/>
      <c r="CP269" s="199"/>
      <c r="CQ269" s="199"/>
      <c r="CR269" s="199"/>
      <c r="CS269" s="199"/>
      <c r="CT269" s="199"/>
      <c r="CU269" s="199"/>
      <c r="CV269" s="199"/>
      <c r="CW269" s="199"/>
      <c r="CX269" s="199"/>
      <c r="CY269" s="199"/>
      <c r="CZ269" s="199"/>
      <c r="DA269" s="199"/>
      <c r="DB269" s="199"/>
      <c r="DC269" s="199"/>
      <c r="DD269" s="199"/>
      <c r="DE269" s="199"/>
      <c r="DF269" s="199"/>
      <c r="DG269" s="199"/>
      <c r="DH269" s="199"/>
      <c r="DI269" s="199"/>
      <c r="DJ269" s="199"/>
      <c r="DK269" s="199"/>
      <c r="DL269" s="199"/>
      <c r="DM269" s="199"/>
      <c r="DN269" s="199"/>
    </row>
    <row r="270" spans="1:118" x14ac:dyDescent="0.2">
      <c r="A270" s="33" t="s">
        <v>140</v>
      </c>
      <c r="B270" s="33" t="s">
        <v>142</v>
      </c>
      <c r="C270" s="33">
        <v>27</v>
      </c>
      <c r="D270" s="33" t="s">
        <v>133</v>
      </c>
      <c r="E270" s="200">
        <v>0</v>
      </c>
      <c r="F270" s="199">
        <v>0</v>
      </c>
      <c r="G270" s="200">
        <v>0</v>
      </c>
      <c r="H270" s="199">
        <v>0</v>
      </c>
      <c r="I270" s="200">
        <v>0</v>
      </c>
      <c r="J270" s="199">
        <v>0</v>
      </c>
      <c r="K270" s="199">
        <v>0</v>
      </c>
      <c r="L270" s="199">
        <v>0</v>
      </c>
      <c r="M270" s="199"/>
      <c r="N270" s="199"/>
      <c r="O270" s="199"/>
      <c r="P270" s="199"/>
      <c r="Q270" s="199"/>
      <c r="R270" s="199"/>
      <c r="S270" s="199"/>
      <c r="T270" s="199"/>
      <c r="U270" s="199"/>
      <c r="V270" s="199"/>
      <c r="W270" s="199"/>
      <c r="X270" s="199"/>
      <c r="Y270" s="199"/>
      <c r="Z270" s="199"/>
      <c r="AA270" s="199"/>
      <c r="AB270" s="199"/>
      <c r="AC270" s="199"/>
      <c r="AD270" s="199"/>
      <c r="AE270" s="199"/>
      <c r="AF270" s="199"/>
      <c r="AG270" s="199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  <c r="AS270" s="199"/>
      <c r="AT270" s="199"/>
      <c r="AU270" s="199"/>
      <c r="AV270" s="199"/>
      <c r="AW270" s="199"/>
      <c r="AX270" s="199"/>
      <c r="AY270" s="199"/>
      <c r="AZ270" s="199"/>
      <c r="BA270" s="199"/>
      <c r="BB270" s="199"/>
      <c r="BC270" s="199"/>
      <c r="BD270" s="199"/>
      <c r="BE270" s="199"/>
      <c r="BF270" s="199"/>
      <c r="BG270" s="199"/>
      <c r="BH270" s="199"/>
      <c r="BI270" s="199"/>
      <c r="BJ270" s="199"/>
      <c r="BK270" s="199"/>
      <c r="BL270" s="199"/>
      <c r="BM270" s="199"/>
      <c r="BN270" s="199"/>
      <c r="BO270" s="199"/>
      <c r="BP270" s="199"/>
      <c r="BQ270" s="199"/>
      <c r="BR270" s="199"/>
      <c r="BS270" s="199"/>
      <c r="BT270" s="199"/>
      <c r="BU270" s="199"/>
      <c r="BV270" s="199"/>
      <c r="BW270" s="199"/>
      <c r="BX270" s="199"/>
      <c r="BY270" s="199"/>
      <c r="BZ270" s="199"/>
      <c r="CA270" s="199"/>
      <c r="CB270" s="199"/>
      <c r="CC270" s="199"/>
      <c r="CD270" s="199"/>
      <c r="CE270" s="199"/>
      <c r="CF270" s="199"/>
      <c r="CG270" s="199"/>
      <c r="CH270" s="199"/>
      <c r="CI270" s="199"/>
      <c r="CJ270" s="199"/>
      <c r="CK270" s="199"/>
      <c r="CL270" s="199"/>
      <c r="CM270" s="199"/>
      <c r="CN270" s="199"/>
      <c r="CO270" s="199"/>
      <c r="CP270" s="199"/>
      <c r="CQ270" s="199"/>
      <c r="CR270" s="199"/>
      <c r="CS270" s="199"/>
      <c r="CT270" s="199"/>
      <c r="CU270" s="199"/>
      <c r="CV270" s="199"/>
      <c r="CW270" s="199"/>
      <c r="CX270" s="199"/>
      <c r="CY270" s="199"/>
      <c r="CZ270" s="199"/>
      <c r="DA270" s="199"/>
      <c r="DB270" s="199"/>
      <c r="DC270" s="199"/>
      <c r="DD270" s="199"/>
      <c r="DE270" s="199"/>
      <c r="DF270" s="199"/>
      <c r="DG270" s="199"/>
      <c r="DH270" s="199"/>
      <c r="DI270" s="199"/>
      <c r="DJ270" s="199"/>
      <c r="DK270" s="199"/>
      <c r="DL270" s="199"/>
      <c r="DM270" s="199"/>
      <c r="DN270" s="199"/>
    </row>
    <row r="271" spans="1:118" x14ac:dyDescent="0.2">
      <c r="A271" s="33" t="s">
        <v>140</v>
      </c>
      <c r="B271" s="33" t="s">
        <v>142</v>
      </c>
      <c r="C271" s="33">
        <v>28</v>
      </c>
      <c r="D271" s="33" t="s">
        <v>134</v>
      </c>
      <c r="E271" s="200">
        <v>0</v>
      </c>
      <c r="F271" s="199">
        <v>0</v>
      </c>
      <c r="G271" s="200">
        <v>0</v>
      </c>
      <c r="H271" s="199">
        <v>0</v>
      </c>
      <c r="I271" s="200">
        <v>0</v>
      </c>
      <c r="J271" s="199">
        <v>0</v>
      </c>
      <c r="K271" s="199">
        <v>0</v>
      </c>
      <c r="L271" s="199">
        <v>0</v>
      </c>
      <c r="M271" s="199"/>
      <c r="N271" s="199"/>
      <c r="O271" s="199"/>
      <c r="P271" s="199"/>
      <c r="Q271" s="199"/>
      <c r="R271" s="199"/>
      <c r="S271" s="199"/>
      <c r="T271" s="199"/>
      <c r="U271" s="199"/>
      <c r="V271" s="199"/>
      <c r="W271" s="199"/>
      <c r="X271" s="199"/>
      <c r="Y271" s="199"/>
      <c r="Z271" s="199"/>
      <c r="AA271" s="199"/>
      <c r="AB271" s="199"/>
      <c r="AC271" s="199"/>
      <c r="AD271" s="199"/>
      <c r="AE271" s="199"/>
      <c r="AF271" s="199"/>
      <c r="AG271" s="199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  <c r="AS271" s="199"/>
      <c r="AT271" s="199"/>
      <c r="AU271" s="199"/>
      <c r="AV271" s="199"/>
      <c r="AW271" s="199"/>
      <c r="AX271" s="199"/>
      <c r="AY271" s="199"/>
      <c r="AZ271" s="199"/>
      <c r="BA271" s="199"/>
      <c r="BB271" s="199"/>
      <c r="BC271" s="199"/>
      <c r="BD271" s="199"/>
      <c r="BE271" s="199"/>
      <c r="BF271" s="199"/>
      <c r="BG271" s="199"/>
      <c r="BH271" s="199"/>
      <c r="BI271" s="199"/>
      <c r="BJ271" s="199"/>
      <c r="BK271" s="199"/>
      <c r="BL271" s="199"/>
      <c r="BM271" s="199"/>
      <c r="BN271" s="199"/>
      <c r="BO271" s="199"/>
      <c r="BP271" s="199"/>
      <c r="BQ271" s="199"/>
      <c r="BR271" s="199"/>
      <c r="BS271" s="199"/>
      <c r="BT271" s="199"/>
      <c r="BU271" s="199"/>
      <c r="BV271" s="199"/>
      <c r="BW271" s="199"/>
      <c r="BX271" s="199"/>
      <c r="BY271" s="199"/>
      <c r="BZ271" s="199"/>
      <c r="CA271" s="199"/>
      <c r="CB271" s="199"/>
      <c r="CC271" s="199"/>
      <c r="CD271" s="199"/>
      <c r="CE271" s="199"/>
      <c r="CF271" s="199"/>
      <c r="CG271" s="199"/>
      <c r="CH271" s="199"/>
      <c r="CI271" s="199"/>
      <c r="CJ271" s="199"/>
      <c r="CK271" s="199"/>
      <c r="CL271" s="199"/>
      <c r="CM271" s="199"/>
      <c r="CN271" s="199"/>
      <c r="CO271" s="199"/>
      <c r="CP271" s="199"/>
      <c r="CQ271" s="199"/>
      <c r="CR271" s="199"/>
      <c r="CS271" s="199"/>
      <c r="CT271" s="199"/>
      <c r="CU271" s="199"/>
      <c r="CV271" s="199"/>
      <c r="CW271" s="199"/>
      <c r="CX271" s="199"/>
      <c r="CY271" s="199"/>
      <c r="CZ271" s="199"/>
      <c r="DA271" s="199"/>
      <c r="DB271" s="199"/>
      <c r="DC271" s="199"/>
      <c r="DD271" s="199"/>
      <c r="DE271" s="199"/>
      <c r="DF271" s="199"/>
      <c r="DG271" s="199"/>
      <c r="DH271" s="199"/>
      <c r="DI271" s="199"/>
      <c r="DJ271" s="199"/>
      <c r="DK271" s="199"/>
      <c r="DL271" s="199"/>
      <c r="DM271" s="199"/>
      <c r="DN271" s="199"/>
    </row>
    <row r="272" spans="1:118" x14ac:dyDescent="0.2">
      <c r="A272" s="33" t="s">
        <v>140</v>
      </c>
      <c r="B272" s="33" t="s">
        <v>142</v>
      </c>
      <c r="C272" s="33">
        <v>29</v>
      </c>
      <c r="D272" s="33" t="s">
        <v>135</v>
      </c>
      <c r="E272" s="200">
        <v>0</v>
      </c>
      <c r="F272" s="199">
        <v>0</v>
      </c>
      <c r="G272" s="200">
        <v>0</v>
      </c>
      <c r="H272" s="199">
        <v>0</v>
      </c>
      <c r="I272" s="200">
        <v>0</v>
      </c>
      <c r="J272" s="199">
        <v>0</v>
      </c>
      <c r="K272" s="199">
        <v>0</v>
      </c>
      <c r="L272" s="199">
        <v>0</v>
      </c>
      <c r="M272" s="199"/>
      <c r="N272" s="199"/>
      <c r="O272" s="199"/>
      <c r="P272" s="199"/>
      <c r="Q272" s="199"/>
      <c r="R272" s="199"/>
      <c r="S272" s="199"/>
      <c r="T272" s="199"/>
      <c r="U272" s="199"/>
      <c r="V272" s="199"/>
      <c r="W272" s="199"/>
      <c r="X272" s="199"/>
      <c r="Y272" s="199"/>
      <c r="Z272" s="199"/>
      <c r="AA272" s="199"/>
      <c r="AB272" s="199"/>
      <c r="AC272" s="199"/>
      <c r="AD272" s="199"/>
      <c r="AE272" s="199"/>
      <c r="AF272" s="199"/>
      <c r="AG272" s="199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  <c r="AS272" s="199"/>
      <c r="AT272" s="199"/>
      <c r="AU272" s="199"/>
      <c r="AV272" s="199"/>
      <c r="AW272" s="199"/>
      <c r="AX272" s="199"/>
      <c r="AY272" s="199"/>
      <c r="AZ272" s="199"/>
      <c r="BA272" s="199"/>
      <c r="BB272" s="199"/>
      <c r="BC272" s="199"/>
      <c r="BD272" s="199"/>
      <c r="BE272" s="199"/>
      <c r="BF272" s="199"/>
      <c r="BG272" s="199"/>
      <c r="BH272" s="199"/>
      <c r="BI272" s="199"/>
      <c r="BJ272" s="199"/>
      <c r="BK272" s="199"/>
      <c r="BL272" s="199"/>
      <c r="BM272" s="199"/>
      <c r="BN272" s="199"/>
      <c r="BO272" s="199"/>
      <c r="BP272" s="199"/>
      <c r="BQ272" s="199"/>
      <c r="BR272" s="199"/>
      <c r="BS272" s="199"/>
      <c r="BT272" s="199"/>
      <c r="BU272" s="199"/>
      <c r="BV272" s="199"/>
      <c r="BW272" s="199"/>
      <c r="BX272" s="199"/>
      <c r="BY272" s="199"/>
      <c r="BZ272" s="199"/>
      <c r="CA272" s="199"/>
      <c r="CB272" s="199"/>
      <c r="CC272" s="199"/>
      <c r="CD272" s="199"/>
      <c r="CE272" s="199"/>
      <c r="CF272" s="199"/>
      <c r="CG272" s="199"/>
      <c r="CH272" s="199"/>
      <c r="CI272" s="199"/>
      <c r="CJ272" s="199"/>
      <c r="CK272" s="199"/>
      <c r="CL272" s="199"/>
      <c r="CM272" s="199"/>
      <c r="CN272" s="199"/>
      <c r="CO272" s="199"/>
      <c r="CP272" s="199"/>
      <c r="CQ272" s="199"/>
      <c r="CR272" s="199"/>
      <c r="CS272" s="199"/>
      <c r="CT272" s="199"/>
      <c r="CU272" s="199"/>
      <c r="CV272" s="199"/>
      <c r="CW272" s="199"/>
      <c r="CX272" s="199"/>
      <c r="CY272" s="199"/>
      <c r="CZ272" s="199"/>
      <c r="DA272" s="199"/>
      <c r="DB272" s="199"/>
      <c r="DC272" s="199"/>
      <c r="DD272" s="199"/>
      <c r="DE272" s="199"/>
      <c r="DF272" s="199"/>
      <c r="DG272" s="199"/>
      <c r="DH272" s="199"/>
      <c r="DI272" s="199"/>
      <c r="DJ272" s="199"/>
      <c r="DK272" s="199"/>
      <c r="DL272" s="199"/>
      <c r="DM272" s="199"/>
      <c r="DN272" s="199"/>
    </row>
    <row r="273" spans="1:118" x14ac:dyDescent="0.2">
      <c r="A273" s="33" t="s">
        <v>140</v>
      </c>
      <c r="B273" s="33" t="s">
        <v>142</v>
      </c>
      <c r="C273" s="33">
        <v>30</v>
      </c>
      <c r="D273" s="33" t="s">
        <v>136</v>
      </c>
      <c r="E273" s="200">
        <v>0</v>
      </c>
      <c r="F273" s="199">
        <v>0</v>
      </c>
      <c r="G273" s="200">
        <v>0</v>
      </c>
      <c r="H273" s="199">
        <v>0</v>
      </c>
      <c r="I273" s="200">
        <v>0</v>
      </c>
      <c r="J273" s="199">
        <v>0</v>
      </c>
      <c r="K273" s="199">
        <v>0</v>
      </c>
      <c r="L273" s="199">
        <v>0</v>
      </c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199"/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  <c r="AS273" s="199"/>
      <c r="AT273" s="199"/>
      <c r="AU273" s="199"/>
      <c r="AV273" s="199"/>
      <c r="AW273" s="199"/>
      <c r="AX273" s="199"/>
      <c r="AY273" s="199"/>
      <c r="AZ273" s="199"/>
      <c r="BA273" s="199"/>
      <c r="BB273" s="199"/>
      <c r="BC273" s="199"/>
      <c r="BD273" s="199"/>
      <c r="BE273" s="199"/>
      <c r="BF273" s="199"/>
      <c r="BG273" s="199"/>
      <c r="BH273" s="199"/>
      <c r="BI273" s="199"/>
      <c r="BJ273" s="199"/>
      <c r="BK273" s="199"/>
      <c r="BL273" s="199"/>
      <c r="BM273" s="199"/>
      <c r="BN273" s="199"/>
      <c r="BO273" s="199"/>
      <c r="BP273" s="199"/>
      <c r="BQ273" s="199"/>
      <c r="BR273" s="199"/>
      <c r="BS273" s="199"/>
      <c r="BT273" s="199"/>
      <c r="BU273" s="199"/>
      <c r="BV273" s="199"/>
      <c r="BW273" s="199"/>
      <c r="BX273" s="199"/>
      <c r="BY273" s="199"/>
      <c r="BZ273" s="199"/>
      <c r="CA273" s="199"/>
      <c r="CB273" s="199"/>
      <c r="CC273" s="199"/>
      <c r="CD273" s="199"/>
      <c r="CE273" s="199"/>
      <c r="CF273" s="199"/>
      <c r="CG273" s="199"/>
      <c r="CH273" s="199"/>
      <c r="CI273" s="199"/>
      <c r="CJ273" s="199"/>
      <c r="CK273" s="199"/>
      <c r="CL273" s="199"/>
      <c r="CM273" s="199"/>
      <c r="CN273" s="199"/>
      <c r="CO273" s="199"/>
      <c r="CP273" s="199"/>
      <c r="CQ273" s="199"/>
      <c r="CR273" s="199"/>
      <c r="CS273" s="199"/>
      <c r="CT273" s="199"/>
      <c r="CU273" s="199"/>
      <c r="CV273" s="199"/>
      <c r="CW273" s="199"/>
      <c r="CX273" s="199"/>
      <c r="CY273" s="199"/>
      <c r="CZ273" s="199"/>
      <c r="DA273" s="199"/>
      <c r="DB273" s="199"/>
      <c r="DC273" s="199"/>
      <c r="DD273" s="199"/>
      <c r="DE273" s="199"/>
      <c r="DF273" s="199"/>
      <c r="DG273" s="199"/>
      <c r="DH273" s="199"/>
      <c r="DI273" s="199"/>
      <c r="DJ273" s="199"/>
      <c r="DK273" s="199"/>
      <c r="DL273" s="199"/>
      <c r="DM273" s="199"/>
      <c r="DN273" s="199"/>
    </row>
    <row r="274" spans="1:118" x14ac:dyDescent="0.2">
      <c r="A274" s="33" t="s">
        <v>140</v>
      </c>
      <c r="B274" s="33" t="s">
        <v>142</v>
      </c>
      <c r="C274" s="33">
        <v>31</v>
      </c>
      <c r="D274" s="33" t="s">
        <v>137</v>
      </c>
      <c r="E274" s="200">
        <v>0</v>
      </c>
      <c r="F274" s="199">
        <v>0</v>
      </c>
      <c r="G274" s="200">
        <v>0</v>
      </c>
      <c r="H274" s="199">
        <v>0</v>
      </c>
      <c r="I274" s="200">
        <v>0</v>
      </c>
      <c r="J274" s="199">
        <v>0</v>
      </c>
      <c r="K274" s="199">
        <v>0</v>
      </c>
      <c r="L274" s="199">
        <v>0</v>
      </c>
      <c r="M274" s="199"/>
      <c r="N274" s="199"/>
      <c r="O274" s="199"/>
      <c r="P274" s="199"/>
      <c r="Q274" s="199"/>
      <c r="R274" s="199"/>
      <c r="S274" s="199"/>
      <c r="T274" s="199"/>
      <c r="U274" s="199"/>
      <c r="V274" s="199"/>
      <c r="W274" s="199"/>
      <c r="X274" s="199"/>
      <c r="Y274" s="199"/>
      <c r="Z274" s="199"/>
      <c r="AA274" s="199"/>
      <c r="AB274" s="199"/>
      <c r="AC274" s="199"/>
      <c r="AD274" s="199"/>
      <c r="AE274" s="199"/>
      <c r="AF274" s="199"/>
      <c r="AG274" s="199"/>
      <c r="AH274" s="199"/>
      <c r="AI274" s="199"/>
      <c r="AJ274" s="199"/>
      <c r="AK274" s="199"/>
      <c r="AL274" s="199"/>
      <c r="AM274" s="199"/>
      <c r="AN274" s="199"/>
      <c r="AO274" s="199"/>
      <c r="AP274" s="199"/>
      <c r="AQ274" s="199"/>
      <c r="AR274" s="199"/>
      <c r="AS274" s="199"/>
      <c r="AT274" s="199"/>
      <c r="AU274" s="199"/>
      <c r="AV274" s="199"/>
      <c r="AW274" s="199"/>
      <c r="AX274" s="199"/>
      <c r="AY274" s="199"/>
      <c r="AZ274" s="199"/>
      <c r="BA274" s="199"/>
      <c r="BB274" s="199"/>
      <c r="BC274" s="199"/>
      <c r="BD274" s="199"/>
      <c r="BE274" s="199"/>
      <c r="BF274" s="199"/>
      <c r="BG274" s="199"/>
      <c r="BH274" s="199"/>
      <c r="BI274" s="199"/>
      <c r="BJ274" s="199"/>
      <c r="BK274" s="199"/>
      <c r="BL274" s="199"/>
      <c r="BM274" s="199"/>
      <c r="BN274" s="199"/>
      <c r="BO274" s="199"/>
      <c r="BP274" s="199"/>
      <c r="BQ274" s="199"/>
      <c r="BR274" s="199"/>
      <c r="BS274" s="199"/>
      <c r="BT274" s="199"/>
      <c r="BU274" s="199"/>
      <c r="BV274" s="199"/>
      <c r="BW274" s="199"/>
      <c r="BX274" s="199"/>
      <c r="BY274" s="199"/>
      <c r="BZ274" s="199"/>
      <c r="CA274" s="199"/>
      <c r="CB274" s="199"/>
      <c r="CC274" s="199"/>
      <c r="CD274" s="199"/>
      <c r="CE274" s="199"/>
      <c r="CF274" s="199"/>
      <c r="CG274" s="199"/>
      <c r="CH274" s="199"/>
      <c r="CI274" s="199"/>
      <c r="CJ274" s="199"/>
      <c r="CK274" s="199"/>
      <c r="CL274" s="199"/>
      <c r="CM274" s="199"/>
      <c r="CN274" s="199"/>
      <c r="CO274" s="199"/>
      <c r="CP274" s="199"/>
      <c r="CQ274" s="199"/>
      <c r="CR274" s="199"/>
      <c r="CS274" s="199"/>
      <c r="CT274" s="199"/>
      <c r="CU274" s="199"/>
      <c r="CV274" s="199"/>
      <c r="CW274" s="199"/>
      <c r="CX274" s="199"/>
      <c r="CY274" s="199"/>
      <c r="CZ274" s="199"/>
      <c r="DA274" s="199"/>
      <c r="DB274" s="199"/>
      <c r="DC274" s="199"/>
      <c r="DD274" s="199"/>
      <c r="DE274" s="199"/>
      <c r="DF274" s="199"/>
      <c r="DG274" s="199"/>
      <c r="DH274" s="199"/>
      <c r="DI274" s="199"/>
      <c r="DJ274" s="199"/>
      <c r="DK274" s="199"/>
      <c r="DL274" s="199"/>
      <c r="DM274" s="199"/>
      <c r="DN274" s="199"/>
    </row>
    <row r="275" spans="1:118" x14ac:dyDescent="0.2">
      <c r="A275" s="33" t="s">
        <v>140</v>
      </c>
      <c r="B275" s="33" t="s">
        <v>142</v>
      </c>
      <c r="C275" s="33">
        <v>32</v>
      </c>
      <c r="D275" s="33" t="s">
        <v>70</v>
      </c>
      <c r="E275" s="200">
        <v>0</v>
      </c>
      <c r="F275" s="199">
        <v>0</v>
      </c>
      <c r="G275" s="200">
        <v>0</v>
      </c>
      <c r="H275" s="199">
        <v>0</v>
      </c>
      <c r="I275" s="200">
        <v>0</v>
      </c>
      <c r="J275" s="199">
        <v>0</v>
      </c>
      <c r="K275" s="199">
        <v>0</v>
      </c>
      <c r="L275" s="199">
        <v>0</v>
      </c>
      <c r="M275" s="199"/>
      <c r="N275" s="199"/>
      <c r="O275" s="199"/>
      <c r="P275" s="199"/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  <c r="AS275" s="199"/>
      <c r="AT275" s="199"/>
      <c r="AU275" s="199"/>
      <c r="AV275" s="199"/>
      <c r="AW275" s="199"/>
      <c r="AX275" s="199"/>
      <c r="AY275" s="199"/>
      <c r="AZ275" s="199"/>
      <c r="BA275" s="199"/>
      <c r="BB275" s="199"/>
      <c r="BC275" s="199"/>
      <c r="BD275" s="199"/>
      <c r="BE275" s="199"/>
      <c r="BF275" s="199"/>
      <c r="BG275" s="199"/>
      <c r="BH275" s="199"/>
      <c r="BI275" s="199"/>
      <c r="BJ275" s="199"/>
      <c r="BK275" s="199"/>
      <c r="BL275" s="199"/>
      <c r="BM275" s="199"/>
      <c r="BN275" s="199"/>
      <c r="BO275" s="199"/>
      <c r="BP275" s="199"/>
      <c r="BQ275" s="199"/>
      <c r="BR275" s="199"/>
      <c r="BS275" s="199"/>
      <c r="BT275" s="199"/>
      <c r="BU275" s="199"/>
      <c r="BV275" s="199"/>
      <c r="BW275" s="199"/>
      <c r="BX275" s="199"/>
      <c r="BY275" s="199"/>
      <c r="BZ275" s="199"/>
      <c r="CA275" s="199"/>
      <c r="CB275" s="199"/>
      <c r="CC275" s="199"/>
      <c r="CD275" s="199"/>
      <c r="CE275" s="199"/>
      <c r="CF275" s="199"/>
      <c r="CG275" s="199"/>
      <c r="CH275" s="199"/>
      <c r="CI275" s="199"/>
      <c r="CJ275" s="199"/>
      <c r="CK275" s="199"/>
      <c r="CL275" s="199"/>
      <c r="CM275" s="199"/>
      <c r="CN275" s="199"/>
      <c r="CO275" s="199"/>
      <c r="CP275" s="199"/>
      <c r="CQ275" s="199"/>
      <c r="CR275" s="199"/>
      <c r="CS275" s="199"/>
      <c r="CT275" s="199"/>
      <c r="CU275" s="199"/>
      <c r="CV275" s="199"/>
      <c r="CW275" s="199"/>
      <c r="CX275" s="199"/>
      <c r="CY275" s="199"/>
      <c r="CZ275" s="199"/>
      <c r="DA275" s="199"/>
      <c r="DB275" s="199"/>
      <c r="DC275" s="199"/>
      <c r="DD275" s="199"/>
      <c r="DE275" s="199"/>
      <c r="DF275" s="199"/>
      <c r="DG275" s="199"/>
      <c r="DH275" s="199"/>
      <c r="DI275" s="199"/>
      <c r="DJ275" s="199"/>
      <c r="DK275" s="199"/>
      <c r="DL275" s="199"/>
      <c r="DM275" s="199"/>
      <c r="DN275" s="199"/>
    </row>
    <row r="276" spans="1:118" x14ac:dyDescent="0.2">
      <c r="A276" s="33" t="s">
        <v>140</v>
      </c>
      <c r="B276" s="33" t="s">
        <v>142</v>
      </c>
      <c r="C276" s="33">
        <v>33</v>
      </c>
      <c r="D276" s="33" t="s">
        <v>71</v>
      </c>
      <c r="E276" s="200">
        <v>0</v>
      </c>
      <c r="F276" s="199">
        <v>0</v>
      </c>
      <c r="G276" s="200">
        <v>0</v>
      </c>
      <c r="H276" s="199">
        <v>0</v>
      </c>
      <c r="I276" s="200">
        <v>0</v>
      </c>
      <c r="J276" s="199">
        <v>0</v>
      </c>
      <c r="K276" s="199">
        <v>0</v>
      </c>
      <c r="L276" s="199">
        <v>0</v>
      </c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9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  <c r="AS276" s="199"/>
      <c r="AT276" s="199"/>
      <c r="AU276" s="199"/>
      <c r="AV276" s="199"/>
      <c r="AW276" s="199"/>
      <c r="AX276" s="199"/>
      <c r="AY276" s="199"/>
      <c r="AZ276" s="199"/>
      <c r="BA276" s="199"/>
      <c r="BB276" s="199"/>
      <c r="BC276" s="199"/>
      <c r="BD276" s="199"/>
      <c r="BE276" s="199"/>
      <c r="BF276" s="199"/>
      <c r="BG276" s="199"/>
      <c r="BH276" s="199"/>
      <c r="BI276" s="199"/>
      <c r="BJ276" s="199"/>
      <c r="BK276" s="199"/>
      <c r="BL276" s="199"/>
      <c r="BM276" s="199"/>
      <c r="BN276" s="199"/>
      <c r="BO276" s="199"/>
      <c r="BP276" s="199"/>
      <c r="BQ276" s="199"/>
      <c r="BR276" s="199"/>
      <c r="BS276" s="199"/>
      <c r="BT276" s="199"/>
      <c r="BU276" s="199"/>
      <c r="BV276" s="199"/>
      <c r="BW276" s="199"/>
      <c r="BX276" s="199"/>
      <c r="BY276" s="199"/>
      <c r="BZ276" s="199"/>
      <c r="CA276" s="199"/>
      <c r="CB276" s="199"/>
      <c r="CC276" s="199"/>
      <c r="CD276" s="199"/>
      <c r="CE276" s="199"/>
      <c r="CF276" s="199"/>
      <c r="CG276" s="199"/>
      <c r="CH276" s="199"/>
      <c r="CI276" s="199"/>
      <c r="CJ276" s="199"/>
      <c r="CK276" s="199"/>
      <c r="CL276" s="199"/>
      <c r="CM276" s="199"/>
      <c r="CN276" s="199"/>
      <c r="CO276" s="199"/>
      <c r="CP276" s="199"/>
      <c r="CQ276" s="199"/>
      <c r="CR276" s="199"/>
      <c r="CS276" s="199"/>
      <c r="CT276" s="199"/>
      <c r="CU276" s="199"/>
      <c r="CV276" s="199"/>
      <c r="CW276" s="199"/>
      <c r="CX276" s="199"/>
      <c r="CY276" s="199"/>
      <c r="CZ276" s="199"/>
      <c r="DA276" s="199"/>
      <c r="DB276" s="199"/>
      <c r="DC276" s="199"/>
      <c r="DD276" s="199"/>
      <c r="DE276" s="199"/>
      <c r="DF276" s="199"/>
      <c r="DG276" s="199"/>
      <c r="DH276" s="199"/>
      <c r="DI276" s="199"/>
      <c r="DJ276" s="199"/>
      <c r="DK276" s="199"/>
      <c r="DL276" s="199"/>
      <c r="DM276" s="199"/>
      <c r="DN276" s="199"/>
    </row>
    <row r="277" spans="1:118" x14ac:dyDescent="0.2">
      <c r="A277" s="33" t="s">
        <v>140</v>
      </c>
      <c r="B277" s="33" t="s">
        <v>142</v>
      </c>
      <c r="C277" s="33">
        <v>34</v>
      </c>
      <c r="D277" s="33" t="s">
        <v>72</v>
      </c>
      <c r="E277" s="200">
        <v>0</v>
      </c>
      <c r="F277" s="199">
        <v>0</v>
      </c>
      <c r="G277" s="200">
        <v>0</v>
      </c>
      <c r="H277" s="199">
        <v>0</v>
      </c>
      <c r="I277" s="200">
        <v>0</v>
      </c>
      <c r="J277" s="199">
        <v>0</v>
      </c>
      <c r="K277" s="199">
        <v>0</v>
      </c>
      <c r="L277" s="199">
        <v>0</v>
      </c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  <c r="AS277" s="199"/>
      <c r="AT277" s="199"/>
      <c r="AU277" s="199"/>
      <c r="AV277" s="199"/>
      <c r="AW277" s="199"/>
      <c r="AX277" s="199"/>
      <c r="AY277" s="199"/>
      <c r="AZ277" s="199"/>
      <c r="BA277" s="199"/>
      <c r="BB277" s="199"/>
      <c r="BC277" s="199"/>
      <c r="BD277" s="199"/>
      <c r="BE277" s="199"/>
      <c r="BF277" s="199"/>
      <c r="BG277" s="199"/>
      <c r="BH277" s="199"/>
      <c r="BI277" s="199"/>
      <c r="BJ277" s="199"/>
      <c r="BK277" s="199"/>
      <c r="BL277" s="199"/>
      <c r="BM277" s="199"/>
      <c r="BN277" s="199"/>
      <c r="BO277" s="199"/>
      <c r="BP277" s="199"/>
      <c r="BQ277" s="199"/>
      <c r="BR277" s="199"/>
      <c r="BS277" s="199"/>
      <c r="BT277" s="199"/>
      <c r="BU277" s="199"/>
      <c r="BV277" s="199"/>
      <c r="BW277" s="199"/>
      <c r="BX277" s="199"/>
      <c r="BY277" s="199"/>
      <c r="BZ277" s="199"/>
      <c r="CA277" s="199"/>
      <c r="CB277" s="199"/>
      <c r="CC277" s="199"/>
      <c r="CD277" s="199"/>
      <c r="CE277" s="199"/>
      <c r="CF277" s="199"/>
      <c r="CG277" s="199"/>
      <c r="CH277" s="199"/>
      <c r="CI277" s="199"/>
      <c r="CJ277" s="199"/>
      <c r="CK277" s="199"/>
      <c r="CL277" s="199"/>
      <c r="CM277" s="199"/>
      <c r="CN277" s="199"/>
      <c r="CO277" s="199"/>
      <c r="CP277" s="199"/>
      <c r="CQ277" s="199"/>
      <c r="CR277" s="199"/>
      <c r="CS277" s="199"/>
      <c r="CT277" s="199"/>
      <c r="CU277" s="199"/>
      <c r="CV277" s="199"/>
      <c r="CW277" s="199"/>
      <c r="CX277" s="199"/>
      <c r="CY277" s="199"/>
      <c r="CZ277" s="199"/>
      <c r="DA277" s="199"/>
      <c r="DB277" s="199"/>
      <c r="DC277" s="199"/>
      <c r="DD277" s="199"/>
      <c r="DE277" s="199"/>
      <c r="DF277" s="199"/>
      <c r="DG277" s="199"/>
      <c r="DH277" s="199"/>
      <c r="DI277" s="199"/>
      <c r="DJ277" s="199"/>
      <c r="DK277" s="199"/>
      <c r="DL277" s="199"/>
      <c r="DM277" s="199"/>
      <c r="DN277" s="199"/>
    </row>
    <row r="278" spans="1:118" x14ac:dyDescent="0.2">
      <c r="A278" s="33" t="s">
        <v>140</v>
      </c>
      <c r="B278" s="33" t="s">
        <v>142</v>
      </c>
      <c r="C278" s="33">
        <v>35</v>
      </c>
      <c r="D278" s="33" t="s">
        <v>73</v>
      </c>
      <c r="E278" s="200">
        <v>0</v>
      </c>
      <c r="F278" s="199">
        <v>-8316.2099999999991</v>
      </c>
      <c r="G278" s="200">
        <v>0</v>
      </c>
      <c r="H278" s="199">
        <v>85046.63</v>
      </c>
      <c r="I278" s="200">
        <v>0</v>
      </c>
      <c r="J278" s="199">
        <v>35285.449999999997</v>
      </c>
      <c r="K278" s="199">
        <v>0</v>
      </c>
      <c r="L278" s="199">
        <v>82.05</v>
      </c>
      <c r="M278" s="199"/>
      <c r="N278" s="199"/>
      <c r="O278" s="199"/>
      <c r="P278" s="199"/>
      <c r="Q278" s="199"/>
      <c r="R278" s="199"/>
      <c r="S278" s="199"/>
      <c r="T278" s="199"/>
      <c r="U278" s="199"/>
      <c r="V278" s="199"/>
      <c r="W278" s="199"/>
      <c r="X278" s="199"/>
      <c r="Y278" s="199"/>
      <c r="Z278" s="199"/>
      <c r="AA278" s="199"/>
      <c r="AB278" s="199"/>
      <c r="AC278" s="199"/>
      <c r="AD278" s="199"/>
      <c r="AE278" s="199"/>
      <c r="AF278" s="199"/>
      <c r="AG278" s="199"/>
      <c r="AH278" s="199"/>
      <c r="AI278" s="199"/>
      <c r="AJ278" s="199"/>
      <c r="AK278" s="199"/>
      <c r="AL278" s="199"/>
      <c r="AM278" s="199"/>
      <c r="AN278" s="199"/>
      <c r="AO278" s="199"/>
      <c r="AP278" s="199"/>
      <c r="AQ278" s="199"/>
      <c r="AR278" s="199"/>
      <c r="AS278" s="199"/>
      <c r="AT278" s="199"/>
      <c r="AU278" s="199"/>
      <c r="AV278" s="199"/>
      <c r="AW278" s="199"/>
      <c r="AX278" s="199"/>
      <c r="AY278" s="199"/>
      <c r="AZ278" s="199"/>
      <c r="BA278" s="199"/>
      <c r="BB278" s="199"/>
      <c r="BC278" s="199"/>
      <c r="BD278" s="199"/>
      <c r="BE278" s="199"/>
      <c r="BF278" s="199"/>
      <c r="BG278" s="199"/>
      <c r="BH278" s="199"/>
      <c r="BI278" s="199"/>
      <c r="BJ278" s="199"/>
      <c r="BK278" s="199"/>
      <c r="BL278" s="199"/>
      <c r="BM278" s="199"/>
      <c r="BN278" s="199"/>
      <c r="BO278" s="199"/>
      <c r="BP278" s="199"/>
      <c r="BQ278" s="199"/>
      <c r="BR278" s="199"/>
      <c r="BS278" s="199"/>
      <c r="BT278" s="199"/>
      <c r="BU278" s="199"/>
      <c r="BV278" s="199"/>
      <c r="BW278" s="199"/>
      <c r="BX278" s="199"/>
      <c r="BY278" s="199"/>
      <c r="BZ278" s="199"/>
      <c r="CA278" s="199"/>
      <c r="CB278" s="199"/>
      <c r="CC278" s="199"/>
      <c r="CD278" s="199"/>
      <c r="CE278" s="199"/>
      <c r="CF278" s="199"/>
      <c r="CG278" s="199"/>
      <c r="CH278" s="199"/>
      <c r="CI278" s="199"/>
      <c r="CJ278" s="199"/>
      <c r="CK278" s="199"/>
      <c r="CL278" s="199"/>
      <c r="CM278" s="199"/>
      <c r="CN278" s="199"/>
      <c r="CO278" s="199"/>
      <c r="CP278" s="199"/>
      <c r="CQ278" s="199"/>
      <c r="CR278" s="199"/>
      <c r="CS278" s="199"/>
      <c r="CT278" s="199"/>
      <c r="CU278" s="199"/>
      <c r="CV278" s="199"/>
      <c r="CW278" s="199"/>
      <c r="CX278" s="199"/>
      <c r="CY278" s="199"/>
      <c r="CZ278" s="199"/>
      <c r="DA278" s="199"/>
      <c r="DB278" s="199"/>
      <c r="DC278" s="199"/>
      <c r="DD278" s="199"/>
      <c r="DE278" s="199"/>
      <c r="DF278" s="199"/>
      <c r="DG278" s="199"/>
      <c r="DH278" s="199"/>
      <c r="DI278" s="199"/>
      <c r="DJ278" s="199"/>
      <c r="DK278" s="199"/>
      <c r="DL278" s="199"/>
      <c r="DM278" s="199"/>
      <c r="DN278" s="199"/>
    </row>
    <row r="279" spans="1:118" x14ac:dyDescent="0.2">
      <c r="A279" s="33" t="s">
        <v>140</v>
      </c>
      <c r="B279" s="33" t="s">
        <v>142</v>
      </c>
      <c r="C279" s="33">
        <v>36</v>
      </c>
      <c r="D279" s="33" t="s">
        <v>74</v>
      </c>
      <c r="E279" s="200">
        <v>0</v>
      </c>
      <c r="F279" s="199">
        <v>0</v>
      </c>
      <c r="G279" s="200">
        <v>0</v>
      </c>
      <c r="H279" s="199">
        <v>0</v>
      </c>
      <c r="I279" s="200">
        <v>0</v>
      </c>
      <c r="J279" s="199">
        <v>0</v>
      </c>
      <c r="K279" s="199">
        <v>0</v>
      </c>
      <c r="L279" s="199">
        <v>0</v>
      </c>
      <c r="M279" s="199"/>
      <c r="N279" s="199"/>
      <c r="O279" s="199"/>
      <c r="P279" s="199"/>
      <c r="Q279" s="199"/>
      <c r="R279" s="199"/>
      <c r="S279" s="199"/>
      <c r="T279" s="199"/>
      <c r="U279" s="199"/>
      <c r="V279" s="199"/>
      <c r="W279" s="199"/>
      <c r="X279" s="199"/>
      <c r="Y279" s="199"/>
      <c r="Z279" s="199"/>
      <c r="AA279" s="199"/>
      <c r="AB279" s="199"/>
      <c r="AC279" s="199"/>
      <c r="AD279" s="199"/>
      <c r="AE279" s="199"/>
      <c r="AF279" s="199"/>
      <c r="AG279" s="199"/>
      <c r="AH279" s="199"/>
      <c r="AI279" s="199"/>
      <c r="AJ279" s="199"/>
      <c r="AK279" s="199"/>
      <c r="AL279" s="199"/>
      <c r="AM279" s="199"/>
      <c r="AN279" s="199"/>
      <c r="AO279" s="199"/>
      <c r="AP279" s="199"/>
      <c r="AQ279" s="199"/>
      <c r="AR279" s="199"/>
      <c r="AS279" s="199"/>
      <c r="AT279" s="199"/>
      <c r="AU279" s="199"/>
      <c r="AV279" s="199"/>
      <c r="AW279" s="199"/>
      <c r="AX279" s="199"/>
      <c r="AY279" s="199"/>
      <c r="AZ279" s="199"/>
      <c r="BA279" s="199"/>
      <c r="BB279" s="199"/>
      <c r="BC279" s="199"/>
      <c r="BD279" s="199"/>
      <c r="BE279" s="199"/>
      <c r="BF279" s="199"/>
      <c r="BG279" s="199"/>
      <c r="BH279" s="199"/>
      <c r="BI279" s="199"/>
      <c r="BJ279" s="199"/>
      <c r="BK279" s="199"/>
      <c r="BL279" s="199"/>
      <c r="BM279" s="199"/>
      <c r="BN279" s="199"/>
      <c r="BO279" s="199"/>
      <c r="BP279" s="199"/>
      <c r="BQ279" s="199"/>
      <c r="BR279" s="199"/>
      <c r="BS279" s="199"/>
      <c r="BT279" s="199"/>
      <c r="BU279" s="199"/>
      <c r="BV279" s="199"/>
      <c r="BW279" s="199"/>
      <c r="BX279" s="199"/>
      <c r="BY279" s="199"/>
      <c r="BZ279" s="199"/>
      <c r="CA279" s="199"/>
      <c r="CB279" s="199"/>
      <c r="CC279" s="199"/>
      <c r="CD279" s="199"/>
      <c r="CE279" s="199"/>
      <c r="CF279" s="199"/>
      <c r="CG279" s="199"/>
      <c r="CH279" s="199"/>
      <c r="CI279" s="199"/>
      <c r="CJ279" s="199"/>
      <c r="CK279" s="199"/>
      <c r="CL279" s="199"/>
      <c r="CM279" s="199"/>
      <c r="CN279" s="199"/>
      <c r="CO279" s="199"/>
      <c r="CP279" s="199"/>
      <c r="CQ279" s="199"/>
      <c r="CR279" s="199"/>
      <c r="CS279" s="199"/>
      <c r="CT279" s="199"/>
      <c r="CU279" s="199"/>
      <c r="CV279" s="199"/>
      <c r="CW279" s="199"/>
      <c r="CX279" s="199"/>
      <c r="CY279" s="199"/>
      <c r="CZ279" s="199"/>
      <c r="DA279" s="199"/>
      <c r="DB279" s="199"/>
      <c r="DC279" s="199"/>
      <c r="DD279" s="199"/>
      <c r="DE279" s="199"/>
      <c r="DF279" s="199"/>
      <c r="DG279" s="199"/>
      <c r="DH279" s="199"/>
      <c r="DI279" s="199"/>
      <c r="DJ279" s="199"/>
      <c r="DK279" s="199"/>
      <c r="DL279" s="199"/>
      <c r="DM279" s="199"/>
      <c r="DN279" s="199"/>
    </row>
    <row r="280" spans="1:118" x14ac:dyDescent="0.2">
      <c r="A280" s="33" t="s">
        <v>140</v>
      </c>
      <c r="B280" s="33" t="s">
        <v>142</v>
      </c>
      <c r="C280" s="33">
        <v>37</v>
      </c>
      <c r="D280" s="33" t="s">
        <v>75</v>
      </c>
      <c r="E280" s="200">
        <v>0</v>
      </c>
      <c r="F280" s="199">
        <v>0</v>
      </c>
      <c r="G280" s="200">
        <v>0</v>
      </c>
      <c r="H280" s="199">
        <v>0</v>
      </c>
      <c r="I280" s="200">
        <v>0</v>
      </c>
      <c r="J280" s="199">
        <v>0</v>
      </c>
      <c r="K280" s="199">
        <v>0</v>
      </c>
      <c r="L280" s="199">
        <v>0</v>
      </c>
      <c r="M280" s="199"/>
      <c r="N280" s="199"/>
      <c r="O280" s="199"/>
      <c r="P280" s="199"/>
      <c r="Q280" s="199"/>
      <c r="R280" s="199"/>
      <c r="S280" s="199"/>
      <c r="T280" s="199"/>
      <c r="U280" s="199"/>
      <c r="V280" s="199"/>
      <c r="W280" s="199"/>
      <c r="X280" s="199"/>
      <c r="Y280" s="199"/>
      <c r="Z280" s="199"/>
      <c r="AA280" s="199"/>
      <c r="AB280" s="199"/>
      <c r="AC280" s="199"/>
      <c r="AD280" s="199"/>
      <c r="AE280" s="199"/>
      <c r="AF280" s="199"/>
      <c r="AG280" s="199"/>
      <c r="AH280" s="199"/>
      <c r="AI280" s="199"/>
      <c r="AJ280" s="199"/>
      <c r="AK280" s="199"/>
      <c r="AL280" s="199"/>
      <c r="AM280" s="199"/>
      <c r="AN280" s="199"/>
      <c r="AO280" s="199"/>
      <c r="AP280" s="199"/>
      <c r="AQ280" s="199"/>
      <c r="AR280" s="199"/>
      <c r="AS280" s="199"/>
      <c r="AT280" s="199"/>
      <c r="AU280" s="199"/>
      <c r="AV280" s="199"/>
      <c r="AW280" s="199"/>
      <c r="AX280" s="199"/>
      <c r="AY280" s="199"/>
      <c r="AZ280" s="199"/>
      <c r="BA280" s="199"/>
      <c r="BB280" s="199"/>
      <c r="BC280" s="199"/>
      <c r="BD280" s="199"/>
      <c r="BE280" s="199"/>
      <c r="BF280" s="199"/>
      <c r="BG280" s="199"/>
      <c r="BH280" s="199"/>
      <c r="BI280" s="199"/>
      <c r="BJ280" s="199"/>
      <c r="BK280" s="199"/>
      <c r="BL280" s="199"/>
      <c r="BM280" s="199"/>
      <c r="BN280" s="199"/>
      <c r="BO280" s="199"/>
      <c r="BP280" s="199"/>
      <c r="BQ280" s="199"/>
      <c r="BR280" s="199"/>
      <c r="BS280" s="199"/>
      <c r="BT280" s="199"/>
      <c r="BU280" s="199"/>
      <c r="BV280" s="199"/>
      <c r="BW280" s="199"/>
      <c r="BX280" s="199"/>
      <c r="BY280" s="199"/>
      <c r="BZ280" s="199"/>
      <c r="CA280" s="199"/>
      <c r="CB280" s="199"/>
      <c r="CC280" s="199"/>
      <c r="CD280" s="199"/>
      <c r="CE280" s="199"/>
      <c r="CF280" s="199"/>
      <c r="CG280" s="199"/>
      <c r="CH280" s="199"/>
      <c r="CI280" s="199"/>
      <c r="CJ280" s="199"/>
      <c r="CK280" s="199"/>
      <c r="CL280" s="199"/>
      <c r="CM280" s="199"/>
      <c r="CN280" s="199"/>
      <c r="CO280" s="199"/>
      <c r="CP280" s="199"/>
      <c r="CQ280" s="199"/>
      <c r="CR280" s="199"/>
      <c r="CS280" s="199"/>
      <c r="CT280" s="199"/>
      <c r="CU280" s="199"/>
      <c r="CV280" s="199"/>
      <c r="CW280" s="199"/>
      <c r="CX280" s="199"/>
      <c r="CY280" s="199"/>
      <c r="CZ280" s="199"/>
      <c r="DA280" s="199"/>
      <c r="DB280" s="199"/>
      <c r="DC280" s="199"/>
      <c r="DD280" s="199"/>
      <c r="DE280" s="199"/>
      <c r="DF280" s="199"/>
      <c r="DG280" s="199"/>
      <c r="DH280" s="199"/>
      <c r="DI280" s="199"/>
      <c r="DJ280" s="199"/>
      <c r="DK280" s="199"/>
      <c r="DL280" s="199"/>
      <c r="DM280" s="199"/>
      <c r="DN280" s="199"/>
    </row>
    <row r="281" spans="1:118" x14ac:dyDescent="0.2">
      <c r="A281" s="33" t="s">
        <v>140</v>
      </c>
      <c r="B281" s="33" t="s">
        <v>142</v>
      </c>
      <c r="C281" s="33">
        <v>38</v>
      </c>
      <c r="D281" s="33" t="s">
        <v>76</v>
      </c>
      <c r="E281" s="200">
        <v>0</v>
      </c>
      <c r="F281" s="199">
        <v>0</v>
      </c>
      <c r="G281" s="200">
        <v>0</v>
      </c>
      <c r="H281" s="199">
        <v>0</v>
      </c>
      <c r="I281" s="200">
        <v>0</v>
      </c>
      <c r="J281" s="199">
        <v>0</v>
      </c>
      <c r="K281" s="199">
        <v>0</v>
      </c>
      <c r="L281" s="199">
        <v>0</v>
      </c>
      <c r="M281" s="199"/>
      <c r="N281" s="199"/>
      <c r="O281" s="199"/>
      <c r="P281" s="199"/>
      <c r="Q281" s="199"/>
      <c r="R281" s="199"/>
      <c r="S281" s="199"/>
      <c r="T281" s="199"/>
      <c r="U281" s="199"/>
      <c r="V281" s="199"/>
      <c r="W281" s="199"/>
      <c r="X281" s="199"/>
      <c r="Y281" s="199"/>
      <c r="Z281" s="199"/>
      <c r="AA281" s="199"/>
      <c r="AB281" s="199"/>
      <c r="AC281" s="199"/>
      <c r="AD281" s="199"/>
      <c r="AE281" s="199"/>
      <c r="AF281" s="199"/>
      <c r="AG281" s="199"/>
      <c r="AH281" s="199"/>
      <c r="AI281" s="199"/>
      <c r="AJ281" s="199"/>
      <c r="AK281" s="199"/>
      <c r="AL281" s="199"/>
      <c r="AM281" s="199"/>
      <c r="AN281" s="199"/>
      <c r="AO281" s="199"/>
      <c r="AP281" s="199"/>
      <c r="AQ281" s="199"/>
      <c r="AR281" s="199"/>
      <c r="AS281" s="199"/>
      <c r="AT281" s="199"/>
      <c r="AU281" s="199"/>
      <c r="AV281" s="199"/>
      <c r="AW281" s="199"/>
      <c r="AX281" s="199"/>
      <c r="AY281" s="199"/>
      <c r="AZ281" s="199"/>
      <c r="BA281" s="199"/>
      <c r="BB281" s="199"/>
      <c r="BC281" s="199"/>
      <c r="BD281" s="199"/>
      <c r="BE281" s="199"/>
      <c r="BF281" s="199"/>
      <c r="BG281" s="199"/>
      <c r="BH281" s="199"/>
      <c r="BI281" s="199"/>
      <c r="BJ281" s="199"/>
      <c r="BK281" s="199"/>
      <c r="BL281" s="199"/>
      <c r="BM281" s="199"/>
      <c r="BN281" s="199"/>
      <c r="BO281" s="199"/>
      <c r="BP281" s="199"/>
      <c r="BQ281" s="199"/>
      <c r="BR281" s="199"/>
      <c r="BS281" s="199"/>
      <c r="BT281" s="199"/>
      <c r="BU281" s="199"/>
      <c r="BV281" s="199"/>
      <c r="BW281" s="199"/>
      <c r="BX281" s="199"/>
      <c r="BY281" s="199"/>
      <c r="BZ281" s="199"/>
      <c r="CA281" s="199"/>
      <c r="CB281" s="199"/>
      <c r="CC281" s="199"/>
      <c r="CD281" s="199"/>
      <c r="CE281" s="199"/>
      <c r="CF281" s="199"/>
      <c r="CG281" s="199"/>
      <c r="CH281" s="199"/>
      <c r="CI281" s="199"/>
      <c r="CJ281" s="199"/>
      <c r="CK281" s="199"/>
      <c r="CL281" s="199"/>
      <c r="CM281" s="199"/>
      <c r="CN281" s="199"/>
      <c r="CO281" s="199"/>
      <c r="CP281" s="199"/>
      <c r="CQ281" s="199"/>
      <c r="CR281" s="199"/>
      <c r="CS281" s="199"/>
      <c r="CT281" s="199"/>
      <c r="CU281" s="199"/>
      <c r="CV281" s="199"/>
      <c r="CW281" s="199"/>
      <c r="CX281" s="199"/>
      <c r="CY281" s="199"/>
      <c r="CZ281" s="199"/>
      <c r="DA281" s="199"/>
      <c r="DB281" s="199"/>
      <c r="DC281" s="199"/>
      <c r="DD281" s="199"/>
      <c r="DE281" s="199"/>
      <c r="DF281" s="199"/>
      <c r="DG281" s="199"/>
      <c r="DH281" s="199"/>
      <c r="DI281" s="199"/>
      <c r="DJ281" s="199"/>
      <c r="DK281" s="199"/>
      <c r="DL281" s="199"/>
      <c r="DM281" s="199"/>
      <c r="DN281" s="199"/>
    </row>
    <row r="282" spans="1:118" x14ac:dyDescent="0.2">
      <c r="A282" s="33" t="s">
        <v>140</v>
      </c>
      <c r="B282" s="33" t="s">
        <v>142</v>
      </c>
      <c r="C282" s="33">
        <v>39</v>
      </c>
      <c r="D282" s="33" t="s">
        <v>77</v>
      </c>
      <c r="E282" s="200">
        <v>0</v>
      </c>
      <c r="F282" s="199">
        <v>0</v>
      </c>
      <c r="G282" s="200">
        <v>0</v>
      </c>
      <c r="H282" s="199">
        <v>0</v>
      </c>
      <c r="I282" s="200">
        <v>0</v>
      </c>
      <c r="J282" s="199">
        <v>0</v>
      </c>
      <c r="K282" s="199">
        <v>0</v>
      </c>
      <c r="L282" s="199">
        <v>0</v>
      </c>
      <c r="M282" s="199"/>
      <c r="N282" s="199"/>
      <c r="O282" s="199"/>
      <c r="P282" s="199"/>
      <c r="Q282" s="199"/>
      <c r="R282" s="199"/>
      <c r="S282" s="199"/>
      <c r="T282" s="199"/>
      <c r="U282" s="199"/>
      <c r="V282" s="199"/>
      <c r="W282" s="199"/>
      <c r="X282" s="199"/>
      <c r="Y282" s="199"/>
      <c r="Z282" s="199"/>
      <c r="AA282" s="199"/>
      <c r="AB282" s="199"/>
      <c r="AC282" s="199"/>
      <c r="AD282" s="199"/>
      <c r="AE282" s="199"/>
      <c r="AF282" s="199"/>
      <c r="AG282" s="199"/>
      <c r="AH282" s="199"/>
      <c r="AI282" s="199"/>
      <c r="AJ282" s="199"/>
      <c r="AK282" s="199"/>
      <c r="AL282" s="199"/>
      <c r="AM282" s="199"/>
      <c r="AN282" s="199"/>
      <c r="AO282" s="199"/>
      <c r="AP282" s="199"/>
      <c r="AQ282" s="199"/>
      <c r="AR282" s="199"/>
      <c r="AS282" s="199"/>
      <c r="AT282" s="199"/>
      <c r="AU282" s="199"/>
      <c r="AV282" s="199"/>
      <c r="AW282" s="199"/>
      <c r="AX282" s="199"/>
      <c r="AY282" s="199"/>
      <c r="AZ282" s="199"/>
      <c r="BA282" s="199"/>
      <c r="BB282" s="199"/>
      <c r="BC282" s="199"/>
      <c r="BD282" s="199"/>
      <c r="BE282" s="199"/>
      <c r="BF282" s="199"/>
      <c r="BG282" s="199"/>
      <c r="BH282" s="199"/>
      <c r="BI282" s="199"/>
      <c r="BJ282" s="199"/>
      <c r="BK282" s="199"/>
      <c r="BL282" s="199"/>
      <c r="BM282" s="199"/>
      <c r="BN282" s="199"/>
      <c r="BO282" s="199"/>
      <c r="BP282" s="199"/>
      <c r="BQ282" s="199"/>
      <c r="BR282" s="199"/>
      <c r="BS282" s="199"/>
      <c r="BT282" s="199"/>
      <c r="BU282" s="199"/>
      <c r="BV282" s="199"/>
      <c r="BW282" s="199"/>
      <c r="BX282" s="199"/>
      <c r="BY282" s="199"/>
      <c r="BZ282" s="199"/>
      <c r="CA282" s="199"/>
      <c r="CB282" s="199"/>
      <c r="CC282" s="199"/>
      <c r="CD282" s="199"/>
      <c r="CE282" s="199"/>
      <c r="CF282" s="199"/>
      <c r="CG282" s="199"/>
      <c r="CH282" s="199"/>
      <c r="CI282" s="199"/>
      <c r="CJ282" s="199"/>
      <c r="CK282" s="199"/>
      <c r="CL282" s="199"/>
      <c r="CM282" s="199"/>
      <c r="CN282" s="199"/>
      <c r="CO282" s="199"/>
      <c r="CP282" s="199"/>
      <c r="CQ282" s="199"/>
      <c r="CR282" s="199"/>
      <c r="CS282" s="199"/>
      <c r="CT282" s="199"/>
      <c r="CU282" s="199"/>
      <c r="CV282" s="199"/>
      <c r="CW282" s="199"/>
      <c r="CX282" s="199"/>
      <c r="CY282" s="199"/>
      <c r="CZ282" s="199"/>
      <c r="DA282" s="199"/>
      <c r="DB282" s="199"/>
      <c r="DC282" s="199"/>
      <c r="DD282" s="199"/>
      <c r="DE282" s="199"/>
      <c r="DF282" s="199"/>
      <c r="DG282" s="199"/>
      <c r="DH282" s="199"/>
      <c r="DI282" s="199"/>
      <c r="DJ282" s="199"/>
      <c r="DK282" s="199"/>
      <c r="DL282" s="199"/>
      <c r="DM282" s="199"/>
      <c r="DN282" s="199"/>
    </row>
    <row r="283" spans="1:118" x14ac:dyDescent="0.2">
      <c r="A283" s="33" t="s">
        <v>140</v>
      </c>
      <c r="B283" s="33" t="s">
        <v>142</v>
      </c>
      <c r="C283" s="33">
        <v>40</v>
      </c>
      <c r="D283" s="33" t="s">
        <v>78</v>
      </c>
      <c r="E283" s="200">
        <v>0</v>
      </c>
      <c r="F283" s="199">
        <v>228262.05</v>
      </c>
      <c r="G283" s="200">
        <v>0</v>
      </c>
      <c r="H283" s="199">
        <v>223543.27</v>
      </c>
      <c r="I283" s="200">
        <v>0</v>
      </c>
      <c r="J283" s="199">
        <v>-197425.28</v>
      </c>
      <c r="K283" s="199">
        <v>0</v>
      </c>
      <c r="L283" s="199">
        <v>0</v>
      </c>
      <c r="M283" s="199"/>
      <c r="N283" s="199"/>
      <c r="O283" s="199"/>
      <c r="P283" s="199"/>
      <c r="Q283" s="199"/>
      <c r="R283" s="199"/>
      <c r="S283" s="199"/>
      <c r="T283" s="199"/>
      <c r="U283" s="199"/>
      <c r="V283" s="199"/>
      <c r="W283" s="199"/>
      <c r="X283" s="199"/>
      <c r="Y283" s="199"/>
      <c r="Z283" s="199"/>
      <c r="AA283" s="199"/>
      <c r="AB283" s="199"/>
      <c r="AC283" s="199"/>
      <c r="AD283" s="199"/>
      <c r="AE283" s="199"/>
      <c r="AF283" s="199"/>
      <c r="AG283" s="199"/>
      <c r="AH283" s="199"/>
      <c r="AI283" s="199"/>
      <c r="AJ283" s="199"/>
      <c r="AK283" s="199"/>
      <c r="AL283" s="199"/>
      <c r="AM283" s="199"/>
      <c r="AN283" s="199"/>
      <c r="AO283" s="199"/>
      <c r="AP283" s="199"/>
      <c r="AQ283" s="199"/>
      <c r="AR283" s="199"/>
      <c r="AS283" s="199"/>
      <c r="AT283" s="199"/>
      <c r="AU283" s="199"/>
      <c r="AV283" s="199"/>
      <c r="AW283" s="199"/>
      <c r="AX283" s="199"/>
      <c r="AY283" s="199"/>
      <c r="AZ283" s="199"/>
      <c r="BA283" s="199"/>
      <c r="BB283" s="199"/>
      <c r="BC283" s="199"/>
      <c r="BD283" s="199"/>
      <c r="BE283" s="199"/>
      <c r="BF283" s="199"/>
      <c r="BG283" s="199"/>
      <c r="BH283" s="199"/>
      <c r="BI283" s="199"/>
      <c r="BJ283" s="199"/>
      <c r="BK283" s="199"/>
      <c r="BL283" s="199"/>
      <c r="BM283" s="199"/>
      <c r="BN283" s="199"/>
      <c r="BO283" s="199"/>
      <c r="BP283" s="199"/>
      <c r="BQ283" s="199"/>
      <c r="BR283" s="199"/>
      <c r="BS283" s="199"/>
      <c r="BT283" s="199"/>
      <c r="BU283" s="199"/>
      <c r="BV283" s="199"/>
      <c r="BW283" s="199"/>
      <c r="BX283" s="199"/>
      <c r="BY283" s="199"/>
      <c r="BZ283" s="199"/>
      <c r="CA283" s="199"/>
      <c r="CB283" s="199"/>
      <c r="CC283" s="199"/>
      <c r="CD283" s="199"/>
      <c r="CE283" s="199"/>
      <c r="CF283" s="199"/>
      <c r="CG283" s="199"/>
      <c r="CH283" s="199"/>
      <c r="CI283" s="199"/>
      <c r="CJ283" s="199"/>
      <c r="CK283" s="199"/>
      <c r="CL283" s="199"/>
      <c r="CM283" s="199"/>
      <c r="CN283" s="199"/>
      <c r="CO283" s="199"/>
      <c r="CP283" s="199"/>
      <c r="CQ283" s="199"/>
      <c r="CR283" s="199"/>
      <c r="CS283" s="199"/>
      <c r="CT283" s="199"/>
      <c r="CU283" s="199"/>
      <c r="CV283" s="199"/>
      <c r="CW283" s="199"/>
      <c r="CX283" s="199"/>
      <c r="CY283" s="199"/>
      <c r="CZ283" s="199"/>
      <c r="DA283" s="199"/>
      <c r="DB283" s="199"/>
      <c r="DC283" s="199"/>
      <c r="DD283" s="199"/>
      <c r="DE283" s="199"/>
      <c r="DF283" s="199"/>
      <c r="DG283" s="199"/>
      <c r="DH283" s="199"/>
      <c r="DI283" s="199"/>
      <c r="DJ283" s="199"/>
      <c r="DK283" s="199"/>
      <c r="DL283" s="199"/>
      <c r="DM283" s="199"/>
      <c r="DN283" s="199"/>
    </row>
    <row r="284" spans="1:118" x14ac:dyDescent="0.2">
      <c r="A284" s="33" t="s">
        <v>140</v>
      </c>
      <c r="B284" s="33" t="s">
        <v>160</v>
      </c>
      <c r="C284" s="33">
        <v>1</v>
      </c>
      <c r="D284" s="33" t="s">
        <v>25</v>
      </c>
      <c r="E284" s="200">
        <v>45571314</v>
      </c>
      <c r="F284" s="199">
        <v>113356518.03000002</v>
      </c>
      <c r="G284" s="200">
        <v>2277703</v>
      </c>
      <c r="H284" s="199">
        <v>5852188.5999999996</v>
      </c>
      <c r="I284" s="200">
        <v>-113100</v>
      </c>
      <c r="J284" s="199">
        <v>-343212</v>
      </c>
      <c r="K284" s="199">
        <v>0</v>
      </c>
      <c r="L284" s="199">
        <v>0</v>
      </c>
      <c r="M284" s="199"/>
      <c r="N284" s="199"/>
      <c r="O284" s="199"/>
      <c r="P284" s="199"/>
      <c r="Q284" s="199"/>
      <c r="R284" s="199"/>
      <c r="S284" s="199"/>
      <c r="T284" s="199"/>
      <c r="U284" s="199"/>
      <c r="V284" s="199"/>
      <c r="W284" s="199"/>
      <c r="X284" s="199"/>
      <c r="Y284" s="199"/>
      <c r="Z284" s="199"/>
      <c r="AA284" s="199"/>
      <c r="AB284" s="199"/>
      <c r="AC284" s="199"/>
      <c r="AD284" s="199"/>
      <c r="AE284" s="199"/>
      <c r="AF284" s="199"/>
      <c r="AG284" s="199"/>
      <c r="AH284" s="199"/>
      <c r="AI284" s="199"/>
      <c r="AJ284" s="199"/>
      <c r="AK284" s="199"/>
      <c r="AL284" s="199"/>
      <c r="AM284" s="199"/>
      <c r="AN284" s="199"/>
      <c r="AO284" s="199"/>
      <c r="AP284" s="199"/>
      <c r="AQ284" s="199"/>
      <c r="AR284" s="199"/>
      <c r="AS284" s="199"/>
      <c r="AT284" s="199"/>
      <c r="AU284" s="199"/>
      <c r="AV284" s="199"/>
      <c r="AW284" s="199"/>
      <c r="AX284" s="199"/>
      <c r="AY284" s="199"/>
      <c r="AZ284" s="199"/>
      <c r="BA284" s="199"/>
      <c r="BB284" s="199"/>
      <c r="BC284" s="199"/>
      <c r="BD284" s="199"/>
      <c r="BE284" s="199"/>
      <c r="BF284" s="199"/>
      <c r="BG284" s="199"/>
      <c r="BH284" s="199"/>
      <c r="BI284" s="199"/>
      <c r="BJ284" s="199"/>
      <c r="BK284" s="199"/>
      <c r="BL284" s="199"/>
      <c r="BM284" s="199"/>
      <c r="BN284" s="199"/>
      <c r="BO284" s="199"/>
      <c r="BP284" s="199"/>
      <c r="BQ284" s="199"/>
      <c r="BR284" s="199"/>
      <c r="BS284" s="199"/>
      <c r="BT284" s="199"/>
      <c r="BU284" s="199"/>
      <c r="BV284" s="199"/>
      <c r="BW284" s="199"/>
      <c r="BX284" s="199"/>
      <c r="BY284" s="199"/>
      <c r="BZ284" s="199"/>
      <c r="CA284" s="199"/>
      <c r="CB284" s="199"/>
      <c r="CC284" s="199"/>
      <c r="CD284" s="199"/>
      <c r="CE284" s="199"/>
      <c r="CF284" s="199"/>
      <c r="CG284" s="199"/>
      <c r="CH284" s="199"/>
      <c r="CI284" s="199"/>
      <c r="CJ284" s="199"/>
      <c r="CK284" s="199"/>
      <c r="CL284" s="199"/>
      <c r="CM284" s="199"/>
      <c r="CN284" s="199"/>
      <c r="CO284" s="199"/>
      <c r="CP284" s="199"/>
      <c r="CQ284" s="199"/>
      <c r="CR284" s="199"/>
      <c r="CS284" s="199"/>
      <c r="CT284" s="199"/>
      <c r="CU284" s="199"/>
      <c r="CV284" s="199"/>
      <c r="CW284" s="199"/>
      <c r="CX284" s="199"/>
      <c r="CY284" s="199"/>
      <c r="CZ284" s="199"/>
      <c r="DA284" s="199"/>
      <c r="DB284" s="199"/>
      <c r="DC284" s="199"/>
      <c r="DD284" s="199"/>
      <c r="DE284" s="199"/>
      <c r="DF284" s="199"/>
      <c r="DG284" s="199"/>
      <c r="DH284" s="199"/>
      <c r="DI284" s="199"/>
      <c r="DJ284" s="199"/>
      <c r="DK284" s="199"/>
      <c r="DL284" s="199"/>
      <c r="DM284" s="199"/>
      <c r="DN284" s="199"/>
    </row>
    <row r="285" spans="1:118" x14ac:dyDescent="0.2">
      <c r="A285" s="33" t="s">
        <v>140</v>
      </c>
      <c r="B285" s="33" t="s">
        <v>160</v>
      </c>
      <c r="C285" s="33">
        <v>2</v>
      </c>
      <c r="D285" s="33" t="s">
        <v>26</v>
      </c>
      <c r="E285" s="200">
        <v>0</v>
      </c>
      <c r="F285" s="199">
        <v>0</v>
      </c>
      <c r="G285" s="200">
        <v>0</v>
      </c>
      <c r="H285" s="199">
        <v>0</v>
      </c>
      <c r="I285" s="200">
        <v>0</v>
      </c>
      <c r="J285" s="199">
        <v>0</v>
      </c>
      <c r="K285" s="199">
        <v>0</v>
      </c>
      <c r="L285" s="199">
        <v>0</v>
      </c>
      <c r="M285" s="199"/>
      <c r="N285" s="199"/>
      <c r="O285" s="199"/>
      <c r="P285" s="199"/>
      <c r="Q285" s="199"/>
      <c r="R285" s="199"/>
      <c r="S285" s="199"/>
      <c r="T285" s="199"/>
      <c r="U285" s="199"/>
      <c r="V285" s="199"/>
      <c r="W285" s="199"/>
      <c r="X285" s="199"/>
      <c r="Y285" s="199"/>
      <c r="Z285" s="199"/>
      <c r="AA285" s="199"/>
      <c r="AB285" s="199"/>
      <c r="AC285" s="199"/>
      <c r="AD285" s="199"/>
      <c r="AE285" s="199"/>
      <c r="AF285" s="199"/>
      <c r="AG285" s="199"/>
      <c r="AH285" s="199"/>
      <c r="AI285" s="199"/>
      <c r="AJ285" s="199"/>
      <c r="AK285" s="199"/>
      <c r="AL285" s="199"/>
      <c r="AM285" s="199"/>
      <c r="AN285" s="199"/>
      <c r="AO285" s="199"/>
      <c r="AP285" s="199"/>
      <c r="AQ285" s="199"/>
      <c r="AR285" s="199"/>
      <c r="AS285" s="199"/>
      <c r="AT285" s="199"/>
      <c r="AU285" s="199"/>
      <c r="AV285" s="199"/>
      <c r="AW285" s="199"/>
      <c r="AX285" s="199"/>
      <c r="AY285" s="199"/>
      <c r="AZ285" s="199"/>
      <c r="BA285" s="199"/>
      <c r="BB285" s="199"/>
      <c r="BC285" s="199"/>
      <c r="BD285" s="199"/>
      <c r="BE285" s="199"/>
      <c r="BF285" s="199"/>
      <c r="BG285" s="199"/>
      <c r="BH285" s="199"/>
      <c r="BI285" s="199"/>
      <c r="BJ285" s="199"/>
      <c r="BK285" s="199"/>
      <c r="BL285" s="199"/>
      <c r="BM285" s="199"/>
      <c r="BN285" s="199"/>
      <c r="BO285" s="199"/>
      <c r="BP285" s="199"/>
      <c r="BQ285" s="199"/>
      <c r="BR285" s="199"/>
      <c r="BS285" s="199"/>
      <c r="BT285" s="199"/>
      <c r="BU285" s="199"/>
      <c r="BV285" s="199"/>
      <c r="BW285" s="199"/>
      <c r="BX285" s="199"/>
      <c r="BY285" s="199"/>
      <c r="BZ285" s="199"/>
      <c r="CA285" s="199"/>
      <c r="CB285" s="199"/>
      <c r="CC285" s="199"/>
      <c r="CD285" s="199"/>
      <c r="CE285" s="199"/>
      <c r="CF285" s="199"/>
      <c r="CG285" s="199"/>
      <c r="CH285" s="199"/>
      <c r="CI285" s="199"/>
      <c r="CJ285" s="199"/>
      <c r="CK285" s="199"/>
      <c r="CL285" s="199"/>
      <c r="CM285" s="199"/>
      <c r="CN285" s="199"/>
      <c r="CO285" s="199"/>
      <c r="CP285" s="199"/>
      <c r="CQ285" s="199"/>
      <c r="CR285" s="199"/>
      <c r="CS285" s="199"/>
      <c r="CT285" s="199"/>
      <c r="CU285" s="199"/>
      <c r="CV285" s="199"/>
      <c r="CW285" s="199"/>
      <c r="CX285" s="199"/>
      <c r="CY285" s="199"/>
      <c r="CZ285" s="199"/>
      <c r="DA285" s="199"/>
      <c r="DB285" s="199"/>
      <c r="DC285" s="199"/>
      <c r="DD285" s="199"/>
      <c r="DE285" s="199"/>
      <c r="DF285" s="199"/>
      <c r="DG285" s="199"/>
      <c r="DH285" s="199"/>
      <c r="DI285" s="199"/>
      <c r="DJ285" s="199"/>
      <c r="DK285" s="199"/>
      <c r="DL285" s="199"/>
      <c r="DM285" s="199"/>
      <c r="DN285" s="199"/>
    </row>
    <row r="286" spans="1:118" x14ac:dyDescent="0.2">
      <c r="A286" s="33" t="s">
        <v>140</v>
      </c>
      <c r="B286" s="33" t="s">
        <v>160</v>
      </c>
      <c r="C286" s="33">
        <v>3</v>
      </c>
      <c r="D286" s="33" t="s">
        <v>27</v>
      </c>
      <c r="E286" s="200">
        <v>225056</v>
      </c>
      <c r="F286" s="199">
        <v>676534</v>
      </c>
      <c r="G286" s="200">
        <v>27226</v>
      </c>
      <c r="H286" s="199">
        <v>81106</v>
      </c>
      <c r="I286" s="200">
        <v>0</v>
      </c>
      <c r="J286" s="199">
        <v>0</v>
      </c>
      <c r="K286" s="199">
        <v>533601</v>
      </c>
      <c r="L286" s="199">
        <v>1485244</v>
      </c>
      <c r="M286" s="199"/>
      <c r="N286" s="199"/>
      <c r="O286" s="199"/>
      <c r="P286" s="199"/>
      <c r="Q286" s="199"/>
      <c r="R286" s="199"/>
      <c r="S286" s="199"/>
      <c r="T286" s="199"/>
      <c r="U286" s="199"/>
      <c r="V286" s="199"/>
      <c r="W286" s="199"/>
      <c r="X286" s="199"/>
      <c r="Y286" s="199"/>
      <c r="Z286" s="199"/>
      <c r="AA286" s="199"/>
      <c r="AB286" s="199"/>
      <c r="AC286" s="199"/>
      <c r="AD286" s="199"/>
      <c r="AE286" s="199"/>
      <c r="AF286" s="199"/>
      <c r="AG286" s="199"/>
      <c r="AH286" s="199"/>
      <c r="AI286" s="199"/>
      <c r="AJ286" s="199"/>
      <c r="AK286" s="199"/>
      <c r="AL286" s="199"/>
      <c r="AM286" s="199"/>
      <c r="AN286" s="199"/>
      <c r="AO286" s="199"/>
      <c r="AP286" s="199"/>
      <c r="AQ286" s="199"/>
      <c r="AR286" s="199"/>
      <c r="AS286" s="199"/>
      <c r="AT286" s="199"/>
      <c r="AU286" s="199"/>
      <c r="AV286" s="199"/>
      <c r="AW286" s="199"/>
      <c r="AX286" s="199"/>
      <c r="AY286" s="199"/>
      <c r="AZ286" s="199"/>
      <c r="BA286" s="199"/>
      <c r="BB286" s="199"/>
      <c r="BC286" s="199"/>
      <c r="BD286" s="199"/>
      <c r="BE286" s="199"/>
      <c r="BF286" s="199"/>
      <c r="BG286" s="199"/>
      <c r="BH286" s="199"/>
      <c r="BI286" s="199"/>
      <c r="BJ286" s="199"/>
      <c r="BK286" s="199"/>
      <c r="BL286" s="199"/>
      <c r="BM286" s="199"/>
      <c r="BN286" s="199"/>
      <c r="BO286" s="199"/>
      <c r="BP286" s="199"/>
      <c r="BQ286" s="199"/>
      <c r="BR286" s="199"/>
      <c r="BS286" s="199"/>
      <c r="BT286" s="199"/>
      <c r="BU286" s="199"/>
      <c r="BV286" s="199"/>
      <c r="BW286" s="199"/>
      <c r="BX286" s="199"/>
      <c r="BY286" s="199"/>
      <c r="BZ286" s="199"/>
      <c r="CA286" s="199"/>
      <c r="CB286" s="199"/>
      <c r="CC286" s="199"/>
      <c r="CD286" s="199"/>
      <c r="CE286" s="199"/>
      <c r="CF286" s="199"/>
      <c r="CG286" s="199"/>
      <c r="CH286" s="199"/>
      <c r="CI286" s="199"/>
      <c r="CJ286" s="199"/>
      <c r="CK286" s="199"/>
      <c r="CL286" s="199"/>
      <c r="CM286" s="199"/>
      <c r="CN286" s="199"/>
      <c r="CO286" s="199"/>
      <c r="CP286" s="199"/>
      <c r="CQ286" s="199"/>
      <c r="CR286" s="199"/>
      <c r="CS286" s="199"/>
      <c r="CT286" s="199"/>
      <c r="CU286" s="199"/>
      <c r="CV286" s="199"/>
      <c r="CW286" s="199"/>
      <c r="CX286" s="199"/>
      <c r="CY286" s="199"/>
      <c r="CZ286" s="199"/>
      <c r="DA286" s="199"/>
      <c r="DB286" s="199"/>
      <c r="DC286" s="199"/>
      <c r="DD286" s="199"/>
      <c r="DE286" s="199"/>
      <c r="DF286" s="199"/>
      <c r="DG286" s="199"/>
      <c r="DH286" s="199"/>
      <c r="DI286" s="199"/>
      <c r="DJ286" s="199"/>
      <c r="DK286" s="199"/>
      <c r="DL286" s="199"/>
      <c r="DM286" s="199"/>
      <c r="DN286" s="199"/>
    </row>
    <row r="287" spans="1:118" x14ac:dyDescent="0.2">
      <c r="A287" s="33" t="s">
        <v>140</v>
      </c>
      <c r="B287" s="33" t="s">
        <v>160</v>
      </c>
      <c r="C287" s="33">
        <v>4</v>
      </c>
      <c r="D287" s="33" t="s">
        <v>28</v>
      </c>
      <c r="E287" s="200">
        <v>0</v>
      </c>
      <c r="F287" s="199">
        <v>0</v>
      </c>
      <c r="G287" s="200">
        <v>0</v>
      </c>
      <c r="H287" s="199">
        <v>0</v>
      </c>
      <c r="I287" s="200">
        <v>0</v>
      </c>
      <c r="J287" s="199">
        <v>0</v>
      </c>
      <c r="K287" s="199">
        <v>0</v>
      </c>
      <c r="L287" s="199">
        <v>0</v>
      </c>
      <c r="M287" s="199"/>
      <c r="N287" s="199"/>
      <c r="O287" s="199"/>
      <c r="P287" s="199"/>
      <c r="Q287" s="199"/>
      <c r="R287" s="199"/>
      <c r="S287" s="199"/>
      <c r="T287" s="199"/>
      <c r="U287" s="199"/>
      <c r="V287" s="199"/>
      <c r="W287" s="199"/>
      <c r="X287" s="199"/>
      <c r="Y287" s="199"/>
      <c r="Z287" s="199"/>
      <c r="AA287" s="199"/>
      <c r="AB287" s="199"/>
      <c r="AC287" s="199"/>
      <c r="AD287" s="199"/>
      <c r="AE287" s="199"/>
      <c r="AF287" s="199"/>
      <c r="AG287" s="199"/>
      <c r="AH287" s="199"/>
      <c r="AI287" s="199"/>
      <c r="AJ287" s="199"/>
      <c r="AK287" s="199"/>
      <c r="AL287" s="199"/>
      <c r="AM287" s="199"/>
      <c r="AN287" s="199"/>
      <c r="AO287" s="199"/>
      <c r="AP287" s="199"/>
      <c r="AQ287" s="199"/>
      <c r="AR287" s="199"/>
      <c r="AS287" s="199"/>
      <c r="AT287" s="199"/>
      <c r="AU287" s="199"/>
      <c r="AV287" s="199"/>
      <c r="AW287" s="199"/>
      <c r="AX287" s="199"/>
      <c r="AY287" s="199"/>
      <c r="AZ287" s="199"/>
      <c r="BA287" s="199"/>
      <c r="BB287" s="199"/>
      <c r="BC287" s="199"/>
      <c r="BD287" s="199"/>
      <c r="BE287" s="199"/>
      <c r="BF287" s="199"/>
      <c r="BG287" s="199"/>
      <c r="BH287" s="199"/>
      <c r="BI287" s="199"/>
      <c r="BJ287" s="199"/>
      <c r="BK287" s="199"/>
      <c r="BL287" s="199"/>
      <c r="BM287" s="199"/>
      <c r="BN287" s="199"/>
      <c r="BO287" s="199"/>
      <c r="BP287" s="199"/>
      <c r="BQ287" s="199"/>
      <c r="BR287" s="199"/>
      <c r="BS287" s="199"/>
      <c r="BT287" s="199"/>
      <c r="BU287" s="199"/>
      <c r="BV287" s="199"/>
      <c r="BW287" s="199"/>
      <c r="BX287" s="199"/>
      <c r="BY287" s="199"/>
      <c r="BZ287" s="199"/>
      <c r="CA287" s="199"/>
      <c r="CB287" s="199"/>
      <c r="CC287" s="199"/>
      <c r="CD287" s="199"/>
      <c r="CE287" s="199"/>
      <c r="CF287" s="199"/>
      <c r="CG287" s="199"/>
      <c r="CH287" s="199"/>
      <c r="CI287" s="199"/>
      <c r="CJ287" s="199"/>
      <c r="CK287" s="199"/>
      <c r="CL287" s="199"/>
      <c r="CM287" s="199"/>
      <c r="CN287" s="199"/>
      <c r="CO287" s="199"/>
      <c r="CP287" s="199"/>
      <c r="CQ287" s="199"/>
      <c r="CR287" s="199"/>
      <c r="CS287" s="199"/>
      <c r="CT287" s="199"/>
      <c r="CU287" s="199"/>
      <c r="CV287" s="199"/>
      <c r="CW287" s="199"/>
      <c r="CX287" s="199"/>
      <c r="CY287" s="199"/>
      <c r="CZ287" s="199"/>
      <c r="DA287" s="199"/>
      <c r="DB287" s="199"/>
      <c r="DC287" s="199"/>
      <c r="DD287" s="199"/>
      <c r="DE287" s="199"/>
      <c r="DF287" s="199"/>
      <c r="DG287" s="199"/>
      <c r="DH287" s="199"/>
      <c r="DI287" s="199"/>
      <c r="DJ287" s="199"/>
      <c r="DK287" s="199"/>
      <c r="DL287" s="199"/>
      <c r="DM287" s="199"/>
      <c r="DN287" s="199"/>
    </row>
    <row r="288" spans="1:118" x14ac:dyDescent="0.2">
      <c r="A288" s="33" t="s">
        <v>140</v>
      </c>
      <c r="B288" s="33" t="s">
        <v>160</v>
      </c>
      <c r="C288" s="33">
        <v>5</v>
      </c>
      <c r="D288" s="33" t="s">
        <v>125</v>
      </c>
      <c r="E288" s="200">
        <v>0</v>
      </c>
      <c r="F288" s="199">
        <v>-64775</v>
      </c>
      <c r="G288" s="200">
        <v>0</v>
      </c>
      <c r="H288" s="199">
        <v>0</v>
      </c>
      <c r="I288" s="200">
        <v>0</v>
      </c>
      <c r="J288" s="199">
        <v>0</v>
      </c>
      <c r="K288" s="199">
        <v>0</v>
      </c>
      <c r="L288" s="199">
        <v>0</v>
      </c>
      <c r="M288" s="199"/>
      <c r="N288" s="199"/>
      <c r="O288" s="199"/>
      <c r="P288" s="199"/>
      <c r="Q288" s="199"/>
      <c r="R288" s="199"/>
      <c r="S288" s="199"/>
      <c r="T288" s="199"/>
      <c r="U288" s="199"/>
      <c r="V288" s="199"/>
      <c r="W288" s="199"/>
      <c r="X288" s="199"/>
      <c r="Y288" s="199"/>
      <c r="Z288" s="199"/>
      <c r="AA288" s="199"/>
      <c r="AB288" s="199"/>
      <c r="AC288" s="199"/>
      <c r="AD288" s="199"/>
      <c r="AE288" s="199"/>
      <c r="AF288" s="199"/>
      <c r="AG288" s="199"/>
      <c r="AH288" s="199"/>
      <c r="AI288" s="199"/>
      <c r="AJ288" s="199"/>
      <c r="AK288" s="199"/>
      <c r="AL288" s="199"/>
      <c r="AM288" s="199"/>
      <c r="AN288" s="199"/>
      <c r="AO288" s="199"/>
      <c r="AP288" s="199"/>
      <c r="AQ288" s="199"/>
      <c r="AR288" s="199"/>
      <c r="AS288" s="199"/>
      <c r="AT288" s="199"/>
      <c r="AU288" s="199"/>
      <c r="AV288" s="199"/>
      <c r="AW288" s="199"/>
      <c r="AX288" s="199"/>
      <c r="AY288" s="199"/>
      <c r="AZ288" s="199"/>
      <c r="BA288" s="199"/>
      <c r="BB288" s="199"/>
      <c r="BC288" s="199"/>
      <c r="BD288" s="199"/>
      <c r="BE288" s="199"/>
      <c r="BF288" s="199"/>
      <c r="BG288" s="199"/>
      <c r="BH288" s="199"/>
      <c r="BI288" s="199"/>
      <c r="BJ288" s="199"/>
      <c r="BK288" s="199"/>
      <c r="BL288" s="199"/>
      <c r="BM288" s="199"/>
      <c r="BN288" s="199"/>
      <c r="BO288" s="199"/>
      <c r="BP288" s="199"/>
      <c r="BQ288" s="199"/>
      <c r="BR288" s="199"/>
      <c r="BS288" s="199"/>
      <c r="BT288" s="199"/>
      <c r="BU288" s="199"/>
      <c r="BV288" s="199"/>
      <c r="BW288" s="199"/>
      <c r="BX288" s="199"/>
      <c r="BY288" s="199"/>
      <c r="BZ288" s="199"/>
      <c r="CA288" s="199"/>
      <c r="CB288" s="199"/>
      <c r="CC288" s="199"/>
      <c r="CD288" s="199"/>
      <c r="CE288" s="199"/>
      <c r="CF288" s="199"/>
      <c r="CG288" s="199"/>
      <c r="CH288" s="199"/>
      <c r="CI288" s="199"/>
      <c r="CJ288" s="199"/>
      <c r="CK288" s="199"/>
      <c r="CL288" s="199"/>
      <c r="CM288" s="199"/>
      <c r="CN288" s="199"/>
      <c r="CO288" s="199"/>
      <c r="CP288" s="199"/>
      <c r="CQ288" s="199"/>
      <c r="CR288" s="199"/>
      <c r="CS288" s="199"/>
      <c r="CT288" s="199"/>
      <c r="CU288" s="199"/>
      <c r="CV288" s="199"/>
      <c r="CW288" s="199"/>
      <c r="CX288" s="199"/>
      <c r="CY288" s="199"/>
      <c r="CZ288" s="199"/>
      <c r="DA288" s="199"/>
      <c r="DB288" s="199"/>
      <c r="DC288" s="199"/>
      <c r="DD288" s="199"/>
      <c r="DE288" s="199"/>
      <c r="DF288" s="199"/>
      <c r="DG288" s="199"/>
      <c r="DH288" s="199"/>
      <c r="DI288" s="199"/>
      <c r="DJ288" s="199"/>
      <c r="DK288" s="199"/>
      <c r="DL288" s="199"/>
      <c r="DM288" s="199"/>
      <c r="DN288" s="199"/>
    </row>
    <row r="289" spans="1:118" x14ac:dyDescent="0.2">
      <c r="A289" s="33" t="s">
        <v>140</v>
      </c>
      <c r="B289" s="33" t="s">
        <v>160</v>
      </c>
      <c r="C289" s="33">
        <v>6</v>
      </c>
      <c r="D289" s="33" t="s">
        <v>25</v>
      </c>
      <c r="E289" s="200">
        <v>-44865488</v>
      </c>
      <c r="F289" s="199">
        <v>-116714515.70999999</v>
      </c>
      <c r="G289" s="200">
        <v>-2163172</v>
      </c>
      <c r="H289" s="199">
        <v>-1881069.61</v>
      </c>
      <c r="I289" s="200">
        <v>19596</v>
      </c>
      <c r="J289" s="199">
        <v>212082.23</v>
      </c>
      <c r="K289" s="199">
        <v>0</v>
      </c>
      <c r="L289" s="199">
        <v>0</v>
      </c>
      <c r="M289" s="199"/>
      <c r="N289" s="199"/>
      <c r="O289" s="199"/>
      <c r="P289" s="199"/>
      <c r="Q289" s="199"/>
      <c r="R289" s="199"/>
      <c r="S289" s="199"/>
      <c r="T289" s="199"/>
      <c r="U289" s="199"/>
      <c r="V289" s="199"/>
      <c r="W289" s="199"/>
      <c r="X289" s="199"/>
      <c r="Y289" s="199"/>
      <c r="Z289" s="199"/>
      <c r="AA289" s="199"/>
      <c r="AB289" s="199"/>
      <c r="AC289" s="199"/>
      <c r="AD289" s="199"/>
      <c r="AE289" s="199"/>
      <c r="AF289" s="199"/>
      <c r="AG289" s="199"/>
      <c r="AH289" s="199"/>
      <c r="AI289" s="199"/>
      <c r="AJ289" s="199"/>
      <c r="AK289" s="199"/>
      <c r="AL289" s="199"/>
      <c r="AM289" s="199"/>
      <c r="AN289" s="199"/>
      <c r="AO289" s="199"/>
      <c r="AP289" s="199"/>
      <c r="AQ289" s="199"/>
      <c r="AR289" s="199"/>
      <c r="AS289" s="199"/>
      <c r="AT289" s="199"/>
      <c r="AU289" s="199"/>
      <c r="AV289" s="199"/>
      <c r="AW289" s="199"/>
      <c r="AX289" s="199"/>
      <c r="AY289" s="199"/>
      <c r="AZ289" s="199"/>
      <c r="BA289" s="199"/>
      <c r="BB289" s="199"/>
      <c r="BC289" s="199"/>
      <c r="BD289" s="199"/>
      <c r="BE289" s="199"/>
      <c r="BF289" s="199"/>
      <c r="BG289" s="199"/>
      <c r="BH289" s="199"/>
      <c r="BI289" s="199"/>
      <c r="BJ289" s="199"/>
      <c r="BK289" s="199"/>
      <c r="BL289" s="199"/>
      <c r="BM289" s="199"/>
      <c r="BN289" s="199"/>
      <c r="BO289" s="199"/>
      <c r="BP289" s="199"/>
      <c r="BQ289" s="199"/>
      <c r="BR289" s="199"/>
      <c r="BS289" s="199"/>
      <c r="BT289" s="199"/>
      <c r="BU289" s="199"/>
      <c r="BV289" s="199"/>
      <c r="BW289" s="199"/>
      <c r="BX289" s="199"/>
      <c r="BY289" s="199"/>
      <c r="BZ289" s="199"/>
      <c r="CA289" s="199"/>
      <c r="CB289" s="199"/>
      <c r="CC289" s="199"/>
      <c r="CD289" s="199"/>
      <c r="CE289" s="199"/>
      <c r="CF289" s="199"/>
      <c r="CG289" s="199"/>
      <c r="CH289" s="199"/>
      <c r="CI289" s="199"/>
      <c r="CJ289" s="199"/>
      <c r="CK289" s="199"/>
      <c r="CL289" s="199"/>
      <c r="CM289" s="199"/>
      <c r="CN289" s="199"/>
      <c r="CO289" s="199"/>
      <c r="CP289" s="199"/>
      <c r="CQ289" s="199"/>
      <c r="CR289" s="199"/>
      <c r="CS289" s="199"/>
      <c r="CT289" s="199"/>
      <c r="CU289" s="199"/>
      <c r="CV289" s="199"/>
      <c r="CW289" s="199"/>
      <c r="CX289" s="199"/>
      <c r="CY289" s="199"/>
      <c r="CZ289" s="199"/>
      <c r="DA289" s="199"/>
      <c r="DB289" s="199"/>
      <c r="DC289" s="199"/>
      <c r="DD289" s="199"/>
      <c r="DE289" s="199"/>
      <c r="DF289" s="199"/>
      <c r="DG289" s="199"/>
      <c r="DH289" s="199"/>
      <c r="DI289" s="199"/>
      <c r="DJ289" s="199"/>
      <c r="DK289" s="199"/>
      <c r="DL289" s="199"/>
      <c r="DM289" s="199"/>
      <c r="DN289" s="199"/>
    </row>
    <row r="290" spans="1:118" x14ac:dyDescent="0.2">
      <c r="A290" s="33" t="s">
        <v>140</v>
      </c>
      <c r="B290" s="33" t="s">
        <v>160</v>
      </c>
      <c r="C290" s="33">
        <v>7</v>
      </c>
      <c r="D290" s="33" t="s">
        <v>26</v>
      </c>
      <c r="E290" s="200">
        <v>0</v>
      </c>
      <c r="F290" s="199">
        <v>0</v>
      </c>
      <c r="G290" s="200">
        <v>0</v>
      </c>
      <c r="H290" s="199">
        <v>0</v>
      </c>
      <c r="I290" s="200">
        <v>0</v>
      </c>
      <c r="J290" s="199">
        <v>0</v>
      </c>
      <c r="K290" s="199">
        <v>0</v>
      </c>
      <c r="L290" s="199">
        <v>0</v>
      </c>
      <c r="M290" s="199"/>
      <c r="N290" s="199"/>
      <c r="O290" s="199"/>
      <c r="P290" s="199"/>
      <c r="Q290" s="199"/>
      <c r="R290" s="199"/>
      <c r="S290" s="199"/>
      <c r="T290" s="199"/>
      <c r="U290" s="199"/>
      <c r="V290" s="199"/>
      <c r="W290" s="199"/>
      <c r="X290" s="199"/>
      <c r="Y290" s="199"/>
      <c r="Z290" s="199"/>
      <c r="AA290" s="199"/>
      <c r="AB290" s="199"/>
      <c r="AC290" s="199"/>
      <c r="AD290" s="199"/>
      <c r="AE290" s="199"/>
      <c r="AF290" s="199"/>
      <c r="AG290" s="199"/>
      <c r="AH290" s="199"/>
      <c r="AI290" s="199"/>
      <c r="AJ290" s="199"/>
      <c r="AK290" s="199"/>
      <c r="AL290" s="199"/>
      <c r="AM290" s="199"/>
      <c r="AN290" s="199"/>
      <c r="AO290" s="199"/>
      <c r="AP290" s="199"/>
      <c r="AQ290" s="199"/>
      <c r="AR290" s="199"/>
      <c r="AS290" s="199"/>
      <c r="AT290" s="199"/>
      <c r="AU290" s="199"/>
      <c r="AV290" s="199"/>
      <c r="AW290" s="199"/>
      <c r="AX290" s="199"/>
      <c r="AY290" s="199"/>
      <c r="AZ290" s="199"/>
      <c r="BA290" s="199"/>
      <c r="BB290" s="199"/>
      <c r="BC290" s="199"/>
      <c r="BD290" s="199"/>
      <c r="BE290" s="199"/>
      <c r="BF290" s="199"/>
      <c r="BG290" s="199"/>
      <c r="BH290" s="199"/>
      <c r="BI290" s="199"/>
      <c r="BJ290" s="199"/>
      <c r="BK290" s="199"/>
      <c r="BL290" s="199"/>
      <c r="BM290" s="199"/>
      <c r="BN290" s="199"/>
      <c r="BO290" s="199"/>
      <c r="BP290" s="199"/>
      <c r="BQ290" s="199"/>
      <c r="BR290" s="199"/>
      <c r="BS290" s="199"/>
      <c r="BT290" s="199"/>
      <c r="BU290" s="199"/>
      <c r="BV290" s="199"/>
      <c r="BW290" s="199"/>
      <c r="BX290" s="199"/>
      <c r="BY290" s="199"/>
      <c r="BZ290" s="199"/>
      <c r="CA290" s="199"/>
      <c r="CB290" s="199"/>
      <c r="CC290" s="199"/>
      <c r="CD290" s="199"/>
      <c r="CE290" s="199"/>
      <c r="CF290" s="199"/>
      <c r="CG290" s="199"/>
      <c r="CH290" s="199"/>
      <c r="CI290" s="199"/>
      <c r="CJ290" s="199"/>
      <c r="CK290" s="199"/>
      <c r="CL290" s="199"/>
      <c r="CM290" s="199"/>
      <c r="CN290" s="199"/>
      <c r="CO290" s="199"/>
      <c r="CP290" s="199"/>
      <c r="CQ290" s="199"/>
      <c r="CR290" s="199"/>
      <c r="CS290" s="199"/>
      <c r="CT290" s="199"/>
      <c r="CU290" s="199"/>
      <c r="CV290" s="199"/>
      <c r="CW290" s="199"/>
      <c r="CX290" s="199"/>
      <c r="CY290" s="199"/>
      <c r="CZ290" s="199"/>
      <c r="DA290" s="199"/>
      <c r="DB290" s="199"/>
      <c r="DC290" s="199"/>
      <c r="DD290" s="199"/>
      <c r="DE290" s="199"/>
      <c r="DF290" s="199"/>
      <c r="DG290" s="199"/>
      <c r="DH290" s="199"/>
      <c r="DI290" s="199"/>
      <c r="DJ290" s="199"/>
      <c r="DK290" s="199"/>
      <c r="DL290" s="199"/>
      <c r="DM290" s="199"/>
      <c r="DN290" s="199"/>
    </row>
    <row r="291" spans="1:118" x14ac:dyDescent="0.2">
      <c r="A291" s="33" t="s">
        <v>140</v>
      </c>
      <c r="B291" s="33" t="s">
        <v>160</v>
      </c>
      <c r="C291" s="33">
        <v>8</v>
      </c>
      <c r="D291" s="33" t="s">
        <v>27</v>
      </c>
      <c r="E291" s="200">
        <v>-712812</v>
      </c>
      <c r="F291" s="199">
        <v>-2102014</v>
      </c>
      <c r="G291" s="200">
        <v>0</v>
      </c>
      <c r="H291" s="199">
        <v>0</v>
      </c>
      <c r="I291" s="200">
        <v>0</v>
      </c>
      <c r="J291" s="199">
        <v>0</v>
      </c>
      <c r="K291" s="199">
        <v>-788835</v>
      </c>
      <c r="L291" s="199">
        <v>-2192204</v>
      </c>
      <c r="M291" s="199"/>
      <c r="N291" s="199"/>
      <c r="O291" s="199"/>
      <c r="P291" s="199"/>
      <c r="Q291" s="199"/>
      <c r="R291" s="199"/>
      <c r="S291" s="199"/>
      <c r="T291" s="199"/>
      <c r="U291" s="199"/>
      <c r="V291" s="199"/>
      <c r="W291" s="199"/>
      <c r="X291" s="199"/>
      <c r="Y291" s="199"/>
      <c r="Z291" s="199"/>
      <c r="AA291" s="199"/>
      <c r="AB291" s="199"/>
      <c r="AC291" s="199"/>
      <c r="AD291" s="199"/>
      <c r="AE291" s="199"/>
      <c r="AF291" s="199"/>
      <c r="AG291" s="199"/>
      <c r="AH291" s="199"/>
      <c r="AI291" s="199"/>
      <c r="AJ291" s="199"/>
      <c r="AK291" s="199"/>
      <c r="AL291" s="199"/>
      <c r="AM291" s="199"/>
      <c r="AN291" s="199"/>
      <c r="AO291" s="199"/>
      <c r="AP291" s="199"/>
      <c r="AQ291" s="199"/>
      <c r="AR291" s="199"/>
      <c r="AS291" s="199"/>
      <c r="AT291" s="199"/>
      <c r="AU291" s="199"/>
      <c r="AV291" s="199"/>
      <c r="AW291" s="199"/>
      <c r="AX291" s="199"/>
      <c r="AY291" s="199"/>
      <c r="AZ291" s="199"/>
      <c r="BA291" s="199"/>
      <c r="BB291" s="199"/>
      <c r="BC291" s="199"/>
      <c r="BD291" s="199"/>
      <c r="BE291" s="199"/>
      <c r="BF291" s="199"/>
      <c r="BG291" s="199"/>
      <c r="BH291" s="199"/>
      <c r="BI291" s="199"/>
      <c r="BJ291" s="199"/>
      <c r="BK291" s="199"/>
      <c r="BL291" s="199"/>
      <c r="BM291" s="199"/>
      <c r="BN291" s="199"/>
      <c r="BO291" s="199"/>
      <c r="BP291" s="199"/>
      <c r="BQ291" s="199"/>
      <c r="BR291" s="199"/>
      <c r="BS291" s="199"/>
      <c r="BT291" s="199"/>
      <c r="BU291" s="199"/>
      <c r="BV291" s="199"/>
      <c r="BW291" s="199"/>
      <c r="BX291" s="199"/>
      <c r="BY291" s="199"/>
      <c r="BZ291" s="199"/>
      <c r="CA291" s="199"/>
      <c r="CB291" s="199"/>
      <c r="CC291" s="199"/>
      <c r="CD291" s="199"/>
      <c r="CE291" s="199"/>
      <c r="CF291" s="199"/>
      <c r="CG291" s="199"/>
      <c r="CH291" s="199"/>
      <c r="CI291" s="199"/>
      <c r="CJ291" s="199"/>
      <c r="CK291" s="199"/>
      <c r="CL291" s="199"/>
      <c r="CM291" s="199"/>
      <c r="CN291" s="199"/>
      <c r="CO291" s="199"/>
      <c r="CP291" s="199"/>
      <c r="CQ291" s="199"/>
      <c r="CR291" s="199"/>
      <c r="CS291" s="199"/>
      <c r="CT291" s="199"/>
      <c r="CU291" s="199"/>
      <c r="CV291" s="199"/>
      <c r="CW291" s="199"/>
      <c r="CX291" s="199"/>
      <c r="CY291" s="199"/>
      <c r="CZ291" s="199"/>
      <c r="DA291" s="199"/>
      <c r="DB291" s="199"/>
      <c r="DC291" s="199"/>
      <c r="DD291" s="199"/>
      <c r="DE291" s="199"/>
      <c r="DF291" s="199"/>
      <c r="DG291" s="199"/>
      <c r="DH291" s="199"/>
      <c r="DI291" s="199"/>
      <c r="DJ291" s="199"/>
      <c r="DK291" s="199"/>
      <c r="DL291" s="199"/>
      <c r="DM291" s="199"/>
      <c r="DN291" s="199"/>
    </row>
    <row r="292" spans="1:118" x14ac:dyDescent="0.2">
      <c r="A292" s="33" t="s">
        <v>140</v>
      </c>
      <c r="B292" s="33" t="s">
        <v>160</v>
      </c>
      <c r="C292" s="33">
        <v>9</v>
      </c>
      <c r="D292" s="33" t="s">
        <v>28</v>
      </c>
      <c r="E292" s="200">
        <v>0</v>
      </c>
      <c r="F292" s="199">
        <v>0</v>
      </c>
      <c r="G292" s="200">
        <v>0</v>
      </c>
      <c r="H292" s="199">
        <v>0</v>
      </c>
      <c r="I292" s="200">
        <v>0</v>
      </c>
      <c r="J292" s="199">
        <v>0</v>
      </c>
      <c r="K292" s="199">
        <v>0</v>
      </c>
      <c r="L292" s="199">
        <v>0</v>
      </c>
      <c r="M292" s="199"/>
      <c r="N292" s="199"/>
      <c r="O292" s="199"/>
      <c r="P292" s="199"/>
      <c r="Q292" s="199"/>
      <c r="R292" s="199"/>
      <c r="S292" s="199"/>
      <c r="T292" s="199"/>
      <c r="U292" s="199"/>
      <c r="V292" s="199"/>
      <c r="W292" s="199"/>
      <c r="X292" s="199"/>
      <c r="Y292" s="199"/>
      <c r="Z292" s="199"/>
      <c r="AA292" s="199"/>
      <c r="AB292" s="199"/>
      <c r="AC292" s="199"/>
      <c r="AD292" s="199"/>
      <c r="AE292" s="199"/>
      <c r="AF292" s="199"/>
      <c r="AG292" s="199"/>
      <c r="AH292" s="199"/>
      <c r="AI292" s="199"/>
      <c r="AJ292" s="199"/>
      <c r="AK292" s="199"/>
      <c r="AL292" s="199"/>
      <c r="AM292" s="199"/>
      <c r="AN292" s="199"/>
      <c r="AO292" s="199"/>
      <c r="AP292" s="199"/>
      <c r="AQ292" s="199"/>
      <c r="AR292" s="199"/>
      <c r="AS292" s="199"/>
      <c r="AT292" s="199"/>
      <c r="AU292" s="199"/>
      <c r="AV292" s="199"/>
      <c r="AW292" s="199"/>
      <c r="AX292" s="199"/>
      <c r="AY292" s="199"/>
      <c r="AZ292" s="199"/>
      <c r="BA292" s="199"/>
      <c r="BB292" s="199"/>
      <c r="BC292" s="199"/>
      <c r="BD292" s="199"/>
      <c r="BE292" s="199"/>
      <c r="BF292" s="199"/>
      <c r="BG292" s="199"/>
      <c r="BH292" s="199"/>
      <c r="BI292" s="199"/>
      <c r="BJ292" s="199"/>
      <c r="BK292" s="199"/>
      <c r="BL292" s="199"/>
      <c r="BM292" s="199"/>
      <c r="BN292" s="199"/>
      <c r="BO292" s="199"/>
      <c r="BP292" s="199"/>
      <c r="BQ292" s="199"/>
      <c r="BR292" s="199"/>
      <c r="BS292" s="199"/>
      <c r="BT292" s="199"/>
      <c r="BU292" s="199"/>
      <c r="BV292" s="199"/>
      <c r="BW292" s="199"/>
      <c r="BX292" s="199"/>
      <c r="BY292" s="199"/>
      <c r="BZ292" s="199"/>
      <c r="CA292" s="199"/>
      <c r="CB292" s="199"/>
      <c r="CC292" s="199"/>
      <c r="CD292" s="199"/>
      <c r="CE292" s="199"/>
      <c r="CF292" s="199"/>
      <c r="CG292" s="199"/>
      <c r="CH292" s="199"/>
      <c r="CI292" s="199"/>
      <c r="CJ292" s="199"/>
      <c r="CK292" s="199"/>
      <c r="CL292" s="199"/>
      <c r="CM292" s="199"/>
      <c r="CN292" s="199"/>
      <c r="CO292" s="199"/>
      <c r="CP292" s="199"/>
      <c r="CQ292" s="199"/>
      <c r="CR292" s="199"/>
      <c r="CS292" s="199"/>
      <c r="CT292" s="199"/>
      <c r="CU292" s="199"/>
      <c r="CV292" s="199"/>
      <c r="CW292" s="199"/>
      <c r="CX292" s="199"/>
      <c r="CY292" s="199"/>
      <c r="CZ292" s="199"/>
      <c r="DA292" s="199"/>
      <c r="DB292" s="199"/>
      <c r="DC292" s="199"/>
      <c r="DD292" s="199"/>
      <c r="DE292" s="199"/>
      <c r="DF292" s="199"/>
      <c r="DG292" s="199"/>
      <c r="DH292" s="199"/>
      <c r="DI292" s="199"/>
      <c r="DJ292" s="199"/>
      <c r="DK292" s="199"/>
      <c r="DL292" s="199"/>
      <c r="DM292" s="199"/>
      <c r="DN292" s="199"/>
    </row>
    <row r="293" spans="1:118" x14ac:dyDescent="0.2">
      <c r="A293" s="33" t="s">
        <v>140</v>
      </c>
      <c r="B293" s="33" t="s">
        <v>160</v>
      </c>
      <c r="C293" s="33">
        <v>10</v>
      </c>
      <c r="D293" s="33" t="s">
        <v>32</v>
      </c>
      <c r="E293" s="200">
        <v>2308</v>
      </c>
      <c r="F293" s="199">
        <v>6970.16</v>
      </c>
      <c r="G293" s="200">
        <v>69240</v>
      </c>
      <c r="H293" s="199">
        <v>209104.8</v>
      </c>
      <c r="I293" s="200">
        <v>0</v>
      </c>
      <c r="J293" s="199">
        <v>0</v>
      </c>
      <c r="K293" s="199">
        <v>0</v>
      </c>
      <c r="L293" s="199">
        <v>0</v>
      </c>
      <c r="M293" s="199"/>
      <c r="N293" s="199"/>
      <c r="O293" s="199"/>
      <c r="P293" s="199"/>
      <c r="Q293" s="199"/>
      <c r="R293" s="199"/>
      <c r="S293" s="199"/>
      <c r="T293" s="199"/>
      <c r="U293" s="199"/>
      <c r="V293" s="199"/>
      <c r="W293" s="199"/>
      <c r="X293" s="199"/>
      <c r="Y293" s="199"/>
      <c r="Z293" s="199"/>
      <c r="AA293" s="199"/>
      <c r="AB293" s="199"/>
      <c r="AC293" s="199"/>
      <c r="AD293" s="199"/>
      <c r="AE293" s="199"/>
      <c r="AF293" s="199"/>
      <c r="AG293" s="199"/>
      <c r="AH293" s="199"/>
      <c r="AI293" s="199"/>
      <c r="AJ293" s="199"/>
      <c r="AK293" s="199"/>
      <c r="AL293" s="199"/>
      <c r="AM293" s="199"/>
      <c r="AN293" s="199"/>
      <c r="AO293" s="199"/>
      <c r="AP293" s="199"/>
      <c r="AQ293" s="199"/>
      <c r="AR293" s="199"/>
      <c r="AS293" s="199"/>
      <c r="AT293" s="199"/>
      <c r="AU293" s="199"/>
      <c r="AV293" s="199"/>
      <c r="AW293" s="199"/>
      <c r="AX293" s="199"/>
      <c r="AY293" s="199"/>
      <c r="AZ293" s="199"/>
      <c r="BA293" s="199"/>
      <c r="BB293" s="199"/>
      <c r="BC293" s="199"/>
      <c r="BD293" s="199"/>
      <c r="BE293" s="199"/>
      <c r="BF293" s="199"/>
      <c r="BG293" s="199"/>
      <c r="BH293" s="199"/>
      <c r="BI293" s="199"/>
      <c r="BJ293" s="199"/>
      <c r="BK293" s="199"/>
      <c r="BL293" s="199"/>
      <c r="BM293" s="199"/>
      <c r="BN293" s="199"/>
      <c r="BO293" s="199"/>
      <c r="BP293" s="199"/>
      <c r="BQ293" s="199"/>
      <c r="BR293" s="199"/>
      <c r="BS293" s="199"/>
      <c r="BT293" s="199"/>
      <c r="BU293" s="199"/>
      <c r="BV293" s="199"/>
      <c r="BW293" s="199"/>
      <c r="BX293" s="199"/>
      <c r="BY293" s="199"/>
      <c r="BZ293" s="199"/>
      <c r="CA293" s="199"/>
      <c r="CB293" s="199"/>
      <c r="CC293" s="199"/>
      <c r="CD293" s="199"/>
      <c r="CE293" s="199"/>
      <c r="CF293" s="199"/>
      <c r="CG293" s="199"/>
      <c r="CH293" s="199"/>
      <c r="CI293" s="199"/>
      <c r="CJ293" s="199"/>
      <c r="CK293" s="199"/>
      <c r="CL293" s="199"/>
      <c r="CM293" s="199"/>
      <c r="CN293" s="199"/>
      <c r="CO293" s="199"/>
      <c r="CP293" s="199"/>
      <c r="CQ293" s="199"/>
      <c r="CR293" s="199"/>
      <c r="CS293" s="199"/>
      <c r="CT293" s="199"/>
      <c r="CU293" s="199"/>
      <c r="CV293" s="199"/>
      <c r="CW293" s="199"/>
      <c r="CX293" s="199"/>
      <c r="CY293" s="199"/>
      <c r="CZ293" s="199"/>
      <c r="DA293" s="199"/>
      <c r="DB293" s="199"/>
      <c r="DC293" s="199"/>
      <c r="DD293" s="199"/>
      <c r="DE293" s="199"/>
      <c r="DF293" s="199"/>
      <c r="DG293" s="199"/>
      <c r="DH293" s="199"/>
      <c r="DI293" s="199"/>
      <c r="DJ293" s="199"/>
      <c r="DK293" s="199"/>
      <c r="DL293" s="199"/>
      <c r="DM293" s="199"/>
      <c r="DN293" s="199"/>
    </row>
    <row r="294" spans="1:118" x14ac:dyDescent="0.2">
      <c r="A294" s="33" t="s">
        <v>140</v>
      </c>
      <c r="B294" s="33" t="s">
        <v>160</v>
      </c>
      <c r="C294" s="33">
        <v>11</v>
      </c>
      <c r="D294" s="33" t="s">
        <v>35</v>
      </c>
      <c r="E294" s="200">
        <v>0</v>
      </c>
      <c r="F294" s="199">
        <v>0</v>
      </c>
      <c r="G294" s="200">
        <v>0</v>
      </c>
      <c r="H294" s="199">
        <v>0</v>
      </c>
      <c r="I294" s="200">
        <v>0</v>
      </c>
      <c r="J294" s="199">
        <v>0</v>
      </c>
      <c r="K294" s="199">
        <v>0</v>
      </c>
      <c r="L294" s="199">
        <v>0</v>
      </c>
      <c r="M294" s="199"/>
      <c r="N294" s="199"/>
      <c r="O294" s="199"/>
      <c r="P294" s="199"/>
      <c r="Q294" s="199"/>
      <c r="R294" s="199"/>
      <c r="S294" s="199"/>
      <c r="T294" s="199"/>
      <c r="U294" s="199"/>
      <c r="V294" s="199"/>
      <c r="W294" s="199"/>
      <c r="X294" s="199"/>
      <c r="Y294" s="199"/>
      <c r="Z294" s="199"/>
      <c r="AA294" s="199"/>
      <c r="AB294" s="199"/>
      <c r="AC294" s="199"/>
      <c r="AD294" s="199"/>
      <c r="AE294" s="199"/>
      <c r="AF294" s="199"/>
      <c r="AG294" s="199"/>
      <c r="AH294" s="199"/>
      <c r="AI294" s="199"/>
      <c r="AJ294" s="199"/>
      <c r="AK294" s="199"/>
      <c r="AL294" s="199"/>
      <c r="AM294" s="199"/>
      <c r="AN294" s="199"/>
      <c r="AO294" s="199"/>
      <c r="AP294" s="199"/>
      <c r="AQ294" s="199"/>
      <c r="AR294" s="199"/>
      <c r="AS294" s="199"/>
      <c r="AT294" s="199"/>
      <c r="AU294" s="199"/>
      <c r="AV294" s="199"/>
      <c r="AW294" s="199"/>
      <c r="AX294" s="199"/>
      <c r="AY294" s="199"/>
      <c r="AZ294" s="199"/>
      <c r="BA294" s="199"/>
      <c r="BB294" s="199"/>
      <c r="BC294" s="199"/>
      <c r="BD294" s="199"/>
      <c r="BE294" s="199"/>
      <c r="BF294" s="199"/>
      <c r="BG294" s="199"/>
      <c r="BH294" s="199"/>
      <c r="BI294" s="199"/>
      <c r="BJ294" s="199"/>
      <c r="BK294" s="199"/>
      <c r="BL294" s="199"/>
      <c r="BM294" s="199"/>
      <c r="BN294" s="199"/>
      <c r="BO294" s="199"/>
      <c r="BP294" s="199"/>
      <c r="BQ294" s="199"/>
      <c r="BR294" s="199"/>
      <c r="BS294" s="199"/>
      <c r="BT294" s="199"/>
      <c r="BU294" s="199"/>
      <c r="BV294" s="199"/>
      <c r="BW294" s="199"/>
      <c r="BX294" s="199"/>
      <c r="BY294" s="199"/>
      <c r="BZ294" s="199"/>
      <c r="CA294" s="199"/>
      <c r="CB294" s="199"/>
      <c r="CC294" s="199"/>
      <c r="CD294" s="199"/>
      <c r="CE294" s="199"/>
      <c r="CF294" s="199"/>
      <c r="CG294" s="199"/>
      <c r="CH294" s="199"/>
      <c r="CI294" s="199"/>
      <c r="CJ294" s="199"/>
      <c r="CK294" s="199"/>
      <c r="CL294" s="199"/>
      <c r="CM294" s="199"/>
      <c r="CN294" s="199"/>
      <c r="CO294" s="199"/>
      <c r="CP294" s="199"/>
      <c r="CQ294" s="199"/>
      <c r="CR294" s="199"/>
      <c r="CS294" s="199"/>
      <c r="CT294" s="199"/>
      <c r="CU294" s="199"/>
      <c r="CV294" s="199"/>
      <c r="CW294" s="199"/>
      <c r="CX294" s="199"/>
      <c r="CY294" s="199"/>
      <c r="CZ294" s="199"/>
      <c r="DA294" s="199"/>
      <c r="DB294" s="199"/>
      <c r="DC294" s="199"/>
      <c r="DD294" s="199"/>
      <c r="DE294" s="199"/>
      <c r="DF294" s="199"/>
      <c r="DG294" s="199"/>
      <c r="DH294" s="199"/>
      <c r="DI294" s="199"/>
      <c r="DJ294" s="199"/>
      <c r="DK294" s="199"/>
      <c r="DL294" s="199"/>
      <c r="DM294" s="199"/>
      <c r="DN294" s="199"/>
    </row>
    <row r="295" spans="1:118" x14ac:dyDescent="0.2">
      <c r="A295" s="33" t="s">
        <v>140</v>
      </c>
      <c r="B295" s="33" t="s">
        <v>160</v>
      </c>
      <c r="C295" s="33">
        <v>12</v>
      </c>
      <c r="D295" s="33" t="s">
        <v>36</v>
      </c>
      <c r="E295" s="200">
        <v>0</v>
      </c>
      <c r="F295" s="199">
        <v>0</v>
      </c>
      <c r="G295" s="200">
        <v>0</v>
      </c>
      <c r="H295" s="199">
        <v>0</v>
      </c>
      <c r="I295" s="200">
        <v>0</v>
      </c>
      <c r="J295" s="199">
        <v>0</v>
      </c>
      <c r="K295" s="199">
        <v>0</v>
      </c>
      <c r="L295" s="199">
        <v>0</v>
      </c>
      <c r="M295" s="199"/>
      <c r="N295" s="199"/>
      <c r="O295" s="199"/>
      <c r="P295" s="199"/>
      <c r="Q295" s="199"/>
      <c r="R295" s="199"/>
      <c r="S295" s="199"/>
      <c r="T295" s="199"/>
      <c r="U295" s="199"/>
      <c r="V295" s="199"/>
      <c r="W295" s="199"/>
      <c r="X295" s="199"/>
      <c r="Y295" s="199"/>
      <c r="Z295" s="199"/>
      <c r="AA295" s="199"/>
      <c r="AB295" s="199"/>
      <c r="AC295" s="199"/>
      <c r="AD295" s="199"/>
      <c r="AE295" s="199"/>
      <c r="AF295" s="199"/>
      <c r="AG295" s="199"/>
      <c r="AH295" s="199"/>
      <c r="AI295" s="199"/>
      <c r="AJ295" s="199"/>
      <c r="AK295" s="199"/>
      <c r="AL295" s="199"/>
      <c r="AM295" s="199"/>
      <c r="AN295" s="199"/>
      <c r="AO295" s="199"/>
      <c r="AP295" s="199"/>
      <c r="AQ295" s="199"/>
      <c r="AR295" s="199"/>
      <c r="AS295" s="199"/>
      <c r="AT295" s="199"/>
      <c r="AU295" s="199"/>
      <c r="AV295" s="199"/>
      <c r="AW295" s="199"/>
      <c r="AX295" s="199"/>
      <c r="AY295" s="199"/>
      <c r="AZ295" s="199"/>
      <c r="BA295" s="199"/>
      <c r="BB295" s="199"/>
      <c r="BC295" s="199"/>
      <c r="BD295" s="199"/>
      <c r="BE295" s="199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  <c r="BW295" s="199"/>
      <c r="BX295" s="199"/>
      <c r="BY295" s="199"/>
      <c r="BZ295" s="199"/>
      <c r="CA295" s="199"/>
      <c r="CB295" s="199"/>
      <c r="CC295" s="199"/>
      <c r="CD295" s="199"/>
      <c r="CE295" s="199"/>
      <c r="CF295" s="199"/>
      <c r="CG295" s="199"/>
      <c r="CH295" s="199"/>
      <c r="CI295" s="199"/>
      <c r="CJ295" s="199"/>
      <c r="CK295" s="199"/>
      <c r="CL295" s="199"/>
      <c r="CM295" s="199"/>
      <c r="CN295" s="199"/>
      <c r="CO295" s="199"/>
      <c r="CP295" s="199"/>
      <c r="CQ295" s="199"/>
      <c r="CR295" s="199"/>
      <c r="CS295" s="199"/>
      <c r="CT295" s="199"/>
      <c r="CU295" s="199"/>
      <c r="CV295" s="199"/>
      <c r="CW295" s="199"/>
      <c r="CX295" s="199"/>
      <c r="CY295" s="199"/>
      <c r="CZ295" s="199"/>
      <c r="DA295" s="199"/>
      <c r="DB295" s="199"/>
      <c r="DC295" s="199"/>
      <c r="DD295" s="199"/>
      <c r="DE295" s="199"/>
      <c r="DF295" s="199"/>
      <c r="DG295" s="199"/>
      <c r="DH295" s="199"/>
      <c r="DI295" s="199"/>
      <c r="DJ295" s="199"/>
      <c r="DK295" s="199"/>
      <c r="DL295" s="199"/>
      <c r="DM295" s="199"/>
      <c r="DN295" s="199"/>
    </row>
    <row r="296" spans="1:118" x14ac:dyDescent="0.2">
      <c r="A296" s="33" t="s">
        <v>140</v>
      </c>
      <c r="B296" s="33" t="s">
        <v>160</v>
      </c>
      <c r="C296" s="33">
        <v>13</v>
      </c>
      <c r="D296" s="33" t="s">
        <v>39</v>
      </c>
      <c r="E296" s="200">
        <v>88462</v>
      </c>
      <c r="F296" s="199">
        <v>267155.24</v>
      </c>
      <c r="G296" s="200">
        <v>741358</v>
      </c>
      <c r="H296" s="199">
        <v>2238901.16</v>
      </c>
      <c r="I296" s="200">
        <v>-24489</v>
      </c>
      <c r="J296" s="199">
        <v>-73956.78</v>
      </c>
      <c r="K296" s="199">
        <v>-133135</v>
      </c>
      <c r="L296" s="199">
        <v>-402067.7</v>
      </c>
      <c r="M296" s="199"/>
      <c r="N296" s="199"/>
      <c r="O296" s="199"/>
      <c r="P296" s="199"/>
      <c r="Q296" s="199"/>
      <c r="R296" s="199"/>
      <c r="S296" s="199"/>
      <c r="T296" s="199"/>
      <c r="U296" s="199"/>
      <c r="V296" s="199"/>
      <c r="W296" s="199"/>
      <c r="X296" s="199"/>
      <c r="Y296" s="199"/>
      <c r="Z296" s="199"/>
      <c r="AA296" s="199"/>
      <c r="AB296" s="199"/>
      <c r="AC296" s="199"/>
      <c r="AD296" s="199"/>
      <c r="AE296" s="199"/>
      <c r="AF296" s="199"/>
      <c r="AG296" s="199"/>
      <c r="AH296" s="199"/>
      <c r="AI296" s="199"/>
      <c r="AJ296" s="199"/>
      <c r="AK296" s="199"/>
      <c r="AL296" s="199"/>
      <c r="AM296" s="199"/>
      <c r="AN296" s="199"/>
      <c r="AO296" s="199"/>
      <c r="AP296" s="199"/>
      <c r="AQ296" s="199"/>
      <c r="AR296" s="199"/>
      <c r="AS296" s="199"/>
      <c r="AT296" s="199"/>
      <c r="AU296" s="199"/>
      <c r="AV296" s="199"/>
      <c r="AW296" s="199"/>
      <c r="AX296" s="199"/>
      <c r="AY296" s="199"/>
      <c r="AZ296" s="199"/>
      <c r="BA296" s="199"/>
      <c r="BB296" s="199"/>
      <c r="BC296" s="199"/>
      <c r="BD296" s="199"/>
      <c r="BE296" s="199"/>
      <c r="BF296" s="199"/>
      <c r="BG296" s="199"/>
      <c r="BH296" s="199"/>
      <c r="BI296" s="199"/>
      <c r="BJ296" s="199"/>
      <c r="BK296" s="199"/>
      <c r="BL296" s="199"/>
      <c r="BM296" s="199"/>
      <c r="BN296" s="199"/>
      <c r="BO296" s="199"/>
      <c r="BP296" s="199"/>
      <c r="BQ296" s="199"/>
      <c r="BR296" s="199"/>
      <c r="BS296" s="199"/>
      <c r="BT296" s="199"/>
      <c r="BU296" s="199"/>
      <c r="BV296" s="199"/>
      <c r="BW296" s="199"/>
      <c r="BX296" s="199"/>
      <c r="BY296" s="199"/>
      <c r="BZ296" s="199"/>
      <c r="CA296" s="199"/>
      <c r="CB296" s="199"/>
      <c r="CC296" s="199"/>
      <c r="CD296" s="199"/>
      <c r="CE296" s="199"/>
      <c r="CF296" s="199"/>
      <c r="CG296" s="199"/>
      <c r="CH296" s="199"/>
      <c r="CI296" s="199"/>
      <c r="CJ296" s="199"/>
      <c r="CK296" s="199"/>
      <c r="CL296" s="199"/>
      <c r="CM296" s="199"/>
      <c r="CN296" s="199"/>
      <c r="CO296" s="199"/>
      <c r="CP296" s="199"/>
      <c r="CQ296" s="199"/>
      <c r="CR296" s="199"/>
      <c r="CS296" s="199"/>
      <c r="CT296" s="199"/>
      <c r="CU296" s="199"/>
      <c r="CV296" s="199"/>
      <c r="CW296" s="199"/>
      <c r="CX296" s="199"/>
      <c r="CY296" s="199"/>
      <c r="CZ296" s="199"/>
      <c r="DA296" s="199"/>
      <c r="DB296" s="199"/>
      <c r="DC296" s="199"/>
      <c r="DD296" s="199"/>
      <c r="DE296" s="199"/>
      <c r="DF296" s="199"/>
      <c r="DG296" s="199"/>
      <c r="DH296" s="199"/>
      <c r="DI296" s="199"/>
      <c r="DJ296" s="199"/>
      <c r="DK296" s="199"/>
      <c r="DL296" s="199"/>
      <c r="DM296" s="199"/>
      <c r="DN296" s="199"/>
    </row>
    <row r="297" spans="1:118" x14ac:dyDescent="0.2">
      <c r="A297" s="33" t="s">
        <v>140</v>
      </c>
      <c r="B297" s="33" t="s">
        <v>160</v>
      </c>
      <c r="C297" s="33">
        <v>14</v>
      </c>
      <c r="D297" s="33" t="s">
        <v>40</v>
      </c>
      <c r="E297" s="200">
        <v>0</v>
      </c>
      <c r="F297" s="199">
        <v>0</v>
      </c>
      <c r="G297" s="200">
        <v>0</v>
      </c>
      <c r="H297" s="199">
        <v>0</v>
      </c>
      <c r="I297" s="200">
        <v>0</v>
      </c>
      <c r="J297" s="199">
        <v>0</v>
      </c>
      <c r="K297" s="199">
        <v>0</v>
      </c>
      <c r="L297" s="199">
        <v>0</v>
      </c>
      <c r="M297" s="199"/>
      <c r="N297" s="199"/>
      <c r="O297" s="199"/>
      <c r="P297" s="199"/>
      <c r="Q297" s="199"/>
      <c r="R297" s="199"/>
      <c r="S297" s="199"/>
      <c r="T297" s="199"/>
      <c r="U297" s="199"/>
      <c r="V297" s="199"/>
      <c r="W297" s="199"/>
      <c r="X297" s="199"/>
      <c r="Y297" s="199"/>
      <c r="Z297" s="199"/>
      <c r="AA297" s="199"/>
      <c r="AB297" s="199"/>
      <c r="AC297" s="199"/>
      <c r="AD297" s="199"/>
      <c r="AE297" s="199"/>
      <c r="AF297" s="199"/>
      <c r="AG297" s="199"/>
      <c r="AH297" s="199"/>
      <c r="AI297" s="199"/>
      <c r="AJ297" s="199"/>
      <c r="AK297" s="199"/>
      <c r="AL297" s="199"/>
      <c r="AM297" s="199"/>
      <c r="AN297" s="199"/>
      <c r="AO297" s="199"/>
      <c r="AP297" s="199"/>
      <c r="AQ297" s="199"/>
      <c r="AR297" s="199"/>
      <c r="AS297" s="199"/>
      <c r="AT297" s="199"/>
      <c r="AU297" s="199"/>
      <c r="AV297" s="199"/>
      <c r="AW297" s="199"/>
      <c r="AX297" s="199"/>
      <c r="AY297" s="199"/>
      <c r="AZ297" s="199"/>
      <c r="BA297" s="199"/>
      <c r="BB297" s="199"/>
      <c r="BC297" s="199"/>
      <c r="BD297" s="199"/>
      <c r="BE297" s="199"/>
      <c r="BF297" s="199"/>
      <c r="BG297" s="199"/>
      <c r="BH297" s="199"/>
      <c r="BI297" s="199"/>
      <c r="BJ297" s="199"/>
      <c r="BK297" s="199"/>
      <c r="BL297" s="199"/>
      <c r="BM297" s="199"/>
      <c r="BN297" s="199"/>
      <c r="BO297" s="199"/>
      <c r="BP297" s="199"/>
      <c r="BQ297" s="199"/>
      <c r="BR297" s="199"/>
      <c r="BS297" s="199"/>
      <c r="BT297" s="199"/>
      <c r="BU297" s="199"/>
      <c r="BV297" s="199"/>
      <c r="BW297" s="199"/>
      <c r="BX297" s="199"/>
      <c r="BY297" s="199"/>
      <c r="BZ297" s="199"/>
      <c r="CA297" s="199"/>
      <c r="CB297" s="199"/>
      <c r="CC297" s="199"/>
      <c r="CD297" s="199"/>
      <c r="CE297" s="199"/>
      <c r="CF297" s="199"/>
      <c r="CG297" s="199"/>
      <c r="CH297" s="199"/>
      <c r="CI297" s="199"/>
      <c r="CJ297" s="199"/>
      <c r="CK297" s="199"/>
      <c r="CL297" s="199"/>
      <c r="CM297" s="199"/>
      <c r="CN297" s="199"/>
      <c r="CO297" s="199"/>
      <c r="CP297" s="199"/>
      <c r="CQ297" s="199"/>
      <c r="CR297" s="199"/>
      <c r="CS297" s="199"/>
      <c r="CT297" s="199"/>
      <c r="CU297" s="199"/>
      <c r="CV297" s="199"/>
      <c r="CW297" s="199"/>
      <c r="CX297" s="199"/>
      <c r="CY297" s="199"/>
      <c r="CZ297" s="199"/>
      <c r="DA297" s="199"/>
      <c r="DB297" s="199"/>
      <c r="DC297" s="199"/>
      <c r="DD297" s="199"/>
      <c r="DE297" s="199"/>
      <c r="DF297" s="199"/>
      <c r="DG297" s="199"/>
      <c r="DH297" s="199"/>
      <c r="DI297" s="199"/>
      <c r="DJ297" s="199"/>
      <c r="DK297" s="199"/>
      <c r="DL297" s="199"/>
      <c r="DM297" s="199"/>
      <c r="DN297" s="199"/>
    </row>
    <row r="298" spans="1:118" x14ac:dyDescent="0.2">
      <c r="A298" s="33" t="s">
        <v>140</v>
      </c>
      <c r="B298" s="33" t="s">
        <v>160</v>
      </c>
      <c r="C298" s="33">
        <v>15</v>
      </c>
      <c r="D298" s="33" t="s">
        <v>41</v>
      </c>
      <c r="E298" s="200">
        <v>0</v>
      </c>
      <c r="F298" s="199">
        <v>0</v>
      </c>
      <c r="G298" s="200">
        <v>0</v>
      </c>
      <c r="H298" s="199">
        <v>0</v>
      </c>
      <c r="I298" s="200">
        <v>0</v>
      </c>
      <c r="J298" s="199">
        <v>0</v>
      </c>
      <c r="K298" s="199">
        <v>0</v>
      </c>
      <c r="L298" s="199">
        <v>0</v>
      </c>
      <c r="M298" s="199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  <c r="AK298" s="199"/>
      <c r="AL298" s="199"/>
      <c r="AM298" s="199"/>
      <c r="AN298" s="199"/>
      <c r="AO298" s="199"/>
      <c r="AP298" s="199"/>
      <c r="AQ298" s="199"/>
      <c r="AR298" s="199"/>
      <c r="AS298" s="199"/>
      <c r="AT298" s="199"/>
      <c r="AU298" s="199"/>
      <c r="AV298" s="199"/>
      <c r="AW298" s="199"/>
      <c r="AX298" s="199"/>
      <c r="AY298" s="199"/>
      <c r="AZ298" s="199"/>
      <c r="BA298" s="199"/>
      <c r="BB298" s="199"/>
      <c r="BC298" s="199"/>
      <c r="BD298" s="199"/>
      <c r="BE298" s="199"/>
      <c r="BF298" s="199"/>
      <c r="BG298" s="199"/>
      <c r="BH298" s="199"/>
      <c r="BI298" s="199"/>
      <c r="BJ298" s="199"/>
      <c r="BK298" s="199"/>
      <c r="BL298" s="199"/>
      <c r="BM298" s="199"/>
      <c r="BN298" s="199"/>
      <c r="BO298" s="199"/>
      <c r="BP298" s="199"/>
      <c r="BQ298" s="199"/>
      <c r="BR298" s="199"/>
      <c r="BS298" s="199"/>
      <c r="BT298" s="199"/>
      <c r="BU298" s="199"/>
      <c r="BV298" s="199"/>
      <c r="BW298" s="199"/>
      <c r="BX298" s="199"/>
      <c r="BY298" s="199"/>
      <c r="BZ298" s="199"/>
      <c r="CA298" s="199"/>
      <c r="CB298" s="199"/>
      <c r="CC298" s="199"/>
      <c r="CD298" s="199"/>
      <c r="CE298" s="199"/>
      <c r="CF298" s="199"/>
      <c r="CG298" s="199"/>
      <c r="CH298" s="199"/>
      <c r="CI298" s="199"/>
      <c r="CJ298" s="199"/>
      <c r="CK298" s="199"/>
      <c r="CL298" s="199"/>
      <c r="CM298" s="199"/>
      <c r="CN298" s="199"/>
      <c r="CO298" s="199"/>
      <c r="CP298" s="199"/>
      <c r="CQ298" s="199"/>
      <c r="CR298" s="199"/>
      <c r="CS298" s="199"/>
      <c r="CT298" s="199"/>
      <c r="CU298" s="199"/>
      <c r="CV298" s="199"/>
      <c r="CW298" s="199"/>
      <c r="CX298" s="199"/>
      <c r="CY298" s="199"/>
      <c r="CZ298" s="199"/>
      <c r="DA298" s="199"/>
      <c r="DB298" s="199"/>
      <c r="DC298" s="199"/>
      <c r="DD298" s="199"/>
      <c r="DE298" s="199"/>
      <c r="DF298" s="199"/>
      <c r="DG298" s="199"/>
      <c r="DH298" s="199"/>
      <c r="DI298" s="199"/>
      <c r="DJ298" s="199"/>
      <c r="DK298" s="199"/>
      <c r="DL298" s="199"/>
      <c r="DM298" s="199"/>
      <c r="DN298" s="199"/>
    </row>
    <row r="299" spans="1:118" x14ac:dyDescent="0.2">
      <c r="A299" s="33" t="s">
        <v>140</v>
      </c>
      <c r="B299" s="33" t="s">
        <v>160</v>
      </c>
      <c r="C299" s="33">
        <v>16</v>
      </c>
      <c r="D299" s="33" t="s">
        <v>42</v>
      </c>
      <c r="E299" s="200">
        <v>0</v>
      </c>
      <c r="F299" s="199">
        <v>0</v>
      </c>
      <c r="G299" s="200">
        <v>0</v>
      </c>
      <c r="H299" s="199">
        <v>0</v>
      </c>
      <c r="I299" s="200">
        <v>0</v>
      </c>
      <c r="J299" s="199">
        <v>0</v>
      </c>
      <c r="K299" s="199">
        <v>0</v>
      </c>
      <c r="L299" s="199">
        <v>0</v>
      </c>
      <c r="M299" s="199"/>
      <c r="N299" s="199"/>
      <c r="O299" s="199"/>
      <c r="P299" s="199"/>
      <c r="Q299" s="199"/>
      <c r="R299" s="199"/>
      <c r="S299" s="199"/>
      <c r="T299" s="199"/>
      <c r="U299" s="199"/>
      <c r="V299" s="199"/>
      <c r="W299" s="199"/>
      <c r="X299" s="199"/>
      <c r="Y299" s="199"/>
      <c r="Z299" s="199"/>
      <c r="AA299" s="199"/>
      <c r="AB299" s="199"/>
      <c r="AC299" s="199"/>
      <c r="AD299" s="199"/>
      <c r="AE299" s="199"/>
      <c r="AF299" s="199"/>
      <c r="AG299" s="199"/>
      <c r="AH299" s="199"/>
      <c r="AI299" s="199"/>
      <c r="AJ299" s="199"/>
      <c r="AK299" s="199"/>
      <c r="AL299" s="199"/>
      <c r="AM299" s="199"/>
      <c r="AN299" s="199"/>
      <c r="AO299" s="199"/>
      <c r="AP299" s="199"/>
      <c r="AQ299" s="199"/>
      <c r="AR299" s="199"/>
      <c r="AS299" s="199"/>
      <c r="AT299" s="199"/>
      <c r="AU299" s="199"/>
      <c r="AV299" s="199"/>
      <c r="AW299" s="199"/>
      <c r="AX299" s="199"/>
      <c r="AY299" s="199"/>
      <c r="AZ299" s="199"/>
      <c r="BA299" s="199"/>
      <c r="BB299" s="199"/>
      <c r="BC299" s="199"/>
      <c r="BD299" s="199"/>
      <c r="BE299" s="199"/>
      <c r="BF299" s="199"/>
      <c r="BG299" s="199"/>
      <c r="BH299" s="199"/>
      <c r="BI299" s="199"/>
      <c r="BJ299" s="199"/>
      <c r="BK299" s="199"/>
      <c r="BL299" s="199"/>
      <c r="BM299" s="199"/>
      <c r="BN299" s="199"/>
      <c r="BO299" s="199"/>
      <c r="BP299" s="199"/>
      <c r="BQ299" s="199"/>
      <c r="BR299" s="199"/>
      <c r="BS299" s="199"/>
      <c r="BT299" s="199"/>
      <c r="BU299" s="199"/>
      <c r="BV299" s="199"/>
      <c r="BW299" s="199"/>
      <c r="BX299" s="199"/>
      <c r="BY299" s="199"/>
      <c r="BZ299" s="199"/>
      <c r="CA299" s="199"/>
      <c r="CB299" s="199"/>
      <c r="CC299" s="199"/>
      <c r="CD299" s="199"/>
      <c r="CE299" s="199"/>
      <c r="CF299" s="199"/>
      <c r="CG299" s="199"/>
      <c r="CH299" s="199"/>
      <c r="CI299" s="199"/>
      <c r="CJ299" s="199"/>
      <c r="CK299" s="199"/>
      <c r="CL299" s="199"/>
      <c r="CM299" s="199"/>
      <c r="CN299" s="199"/>
      <c r="CO299" s="199"/>
      <c r="CP299" s="199"/>
      <c r="CQ299" s="199"/>
      <c r="CR299" s="199"/>
      <c r="CS299" s="199"/>
      <c r="CT299" s="199"/>
      <c r="CU299" s="199"/>
      <c r="CV299" s="199"/>
      <c r="CW299" s="199"/>
      <c r="CX299" s="199"/>
      <c r="CY299" s="199"/>
      <c r="CZ299" s="199"/>
      <c r="DA299" s="199"/>
      <c r="DB299" s="199"/>
      <c r="DC299" s="199"/>
      <c r="DD299" s="199"/>
      <c r="DE299" s="199"/>
      <c r="DF299" s="199"/>
      <c r="DG299" s="199"/>
      <c r="DH299" s="199"/>
      <c r="DI299" s="199"/>
      <c r="DJ299" s="199"/>
      <c r="DK299" s="199"/>
      <c r="DL299" s="199"/>
      <c r="DM299" s="199"/>
      <c r="DN299" s="199"/>
    </row>
    <row r="300" spans="1:118" x14ac:dyDescent="0.2">
      <c r="A300" s="33" t="s">
        <v>140</v>
      </c>
      <c r="B300" s="33" t="s">
        <v>160</v>
      </c>
      <c r="C300" s="33">
        <v>17</v>
      </c>
      <c r="D300" s="33" t="s">
        <v>126</v>
      </c>
      <c r="E300" s="200">
        <v>0</v>
      </c>
      <c r="F300" s="199">
        <v>0</v>
      </c>
      <c r="G300" s="200">
        <v>0</v>
      </c>
      <c r="H300" s="199">
        <v>0</v>
      </c>
      <c r="I300" s="200">
        <v>0</v>
      </c>
      <c r="J300" s="199">
        <v>0</v>
      </c>
      <c r="K300" s="199">
        <v>0</v>
      </c>
      <c r="L300" s="199">
        <v>0</v>
      </c>
      <c r="M300" s="199"/>
      <c r="N300" s="199"/>
      <c r="O300" s="199"/>
      <c r="P300" s="199"/>
      <c r="Q300" s="199"/>
      <c r="R300" s="199"/>
      <c r="S300" s="199"/>
      <c r="T300" s="199"/>
      <c r="U300" s="199"/>
      <c r="V300" s="199"/>
      <c r="W300" s="199"/>
      <c r="X300" s="199"/>
      <c r="Y300" s="199"/>
      <c r="Z300" s="199"/>
      <c r="AA300" s="199"/>
      <c r="AB300" s="199"/>
      <c r="AC300" s="199"/>
      <c r="AD300" s="199"/>
      <c r="AE300" s="199"/>
      <c r="AF300" s="199"/>
      <c r="AG300" s="199"/>
      <c r="AH300" s="199"/>
      <c r="AI300" s="199"/>
      <c r="AJ300" s="199"/>
      <c r="AK300" s="199"/>
      <c r="AL300" s="199"/>
      <c r="AM300" s="199"/>
      <c r="AN300" s="199"/>
      <c r="AO300" s="199"/>
      <c r="AP300" s="199"/>
      <c r="AQ300" s="199"/>
      <c r="AR300" s="199"/>
      <c r="AS300" s="199"/>
      <c r="AT300" s="199"/>
      <c r="AU300" s="199"/>
      <c r="AV300" s="199"/>
      <c r="AW300" s="199"/>
      <c r="AX300" s="199"/>
      <c r="AY300" s="199"/>
      <c r="AZ300" s="199"/>
      <c r="BA300" s="199"/>
      <c r="BB300" s="199"/>
      <c r="BC300" s="199"/>
      <c r="BD300" s="199"/>
      <c r="BE300" s="199"/>
      <c r="BF300" s="199"/>
      <c r="BG300" s="199"/>
      <c r="BH300" s="199"/>
      <c r="BI300" s="199"/>
      <c r="BJ300" s="199"/>
      <c r="BK300" s="199"/>
      <c r="BL300" s="199"/>
      <c r="BM300" s="199"/>
      <c r="BN300" s="199"/>
      <c r="BO300" s="199"/>
      <c r="BP300" s="199"/>
      <c r="BQ300" s="199"/>
      <c r="BR300" s="199"/>
      <c r="BS300" s="199"/>
      <c r="BT300" s="199"/>
      <c r="BU300" s="199"/>
      <c r="BV300" s="199"/>
      <c r="BW300" s="199"/>
      <c r="BX300" s="199"/>
      <c r="BY300" s="199"/>
      <c r="BZ300" s="199"/>
      <c r="CA300" s="199"/>
      <c r="CB300" s="199"/>
      <c r="CC300" s="199"/>
      <c r="CD300" s="199"/>
      <c r="CE300" s="199"/>
      <c r="CF300" s="199"/>
      <c r="CG300" s="199"/>
      <c r="CH300" s="199"/>
      <c r="CI300" s="199"/>
      <c r="CJ300" s="199"/>
      <c r="CK300" s="199"/>
      <c r="CL300" s="199"/>
      <c r="CM300" s="199"/>
      <c r="CN300" s="199"/>
      <c r="CO300" s="199"/>
      <c r="CP300" s="199"/>
      <c r="CQ300" s="199"/>
      <c r="CR300" s="199"/>
      <c r="CS300" s="199"/>
      <c r="CT300" s="199"/>
      <c r="CU300" s="199"/>
      <c r="CV300" s="199"/>
      <c r="CW300" s="199"/>
      <c r="CX300" s="199"/>
      <c r="CY300" s="199"/>
      <c r="CZ300" s="199"/>
      <c r="DA300" s="199"/>
      <c r="DB300" s="199"/>
      <c r="DC300" s="199"/>
      <c r="DD300" s="199"/>
      <c r="DE300" s="199"/>
      <c r="DF300" s="199"/>
      <c r="DG300" s="199"/>
      <c r="DH300" s="199"/>
      <c r="DI300" s="199"/>
      <c r="DJ300" s="199"/>
      <c r="DK300" s="199"/>
      <c r="DL300" s="199"/>
      <c r="DM300" s="199"/>
      <c r="DN300" s="199"/>
    </row>
    <row r="301" spans="1:118" x14ac:dyDescent="0.2">
      <c r="A301" s="33" t="s">
        <v>140</v>
      </c>
      <c r="B301" s="33" t="s">
        <v>160</v>
      </c>
      <c r="C301" s="33">
        <v>18</v>
      </c>
      <c r="D301" s="33" t="s">
        <v>127</v>
      </c>
      <c r="E301" s="200">
        <v>0</v>
      </c>
      <c r="F301" s="199">
        <v>0</v>
      </c>
      <c r="G301" s="200">
        <v>0</v>
      </c>
      <c r="H301" s="199">
        <v>0</v>
      </c>
      <c r="I301" s="200">
        <v>0</v>
      </c>
      <c r="J301" s="199">
        <v>0</v>
      </c>
      <c r="K301" s="199">
        <v>0</v>
      </c>
      <c r="L301" s="199">
        <v>0</v>
      </c>
      <c r="M301" s="199"/>
      <c r="N301" s="199"/>
      <c r="O301" s="199"/>
      <c r="P301" s="199"/>
      <c r="Q301" s="199"/>
      <c r="R301" s="199"/>
      <c r="S301" s="199"/>
      <c r="T301" s="199"/>
      <c r="U301" s="199"/>
      <c r="V301" s="199"/>
      <c r="W301" s="199"/>
      <c r="X301" s="199"/>
      <c r="Y301" s="199"/>
      <c r="Z301" s="199"/>
      <c r="AA301" s="199"/>
      <c r="AB301" s="199"/>
      <c r="AC301" s="199"/>
      <c r="AD301" s="199"/>
      <c r="AE301" s="199"/>
      <c r="AF301" s="199"/>
      <c r="AG301" s="199"/>
      <c r="AH301" s="199"/>
      <c r="AI301" s="199"/>
      <c r="AJ301" s="199"/>
      <c r="AK301" s="199"/>
      <c r="AL301" s="199"/>
      <c r="AM301" s="199"/>
      <c r="AN301" s="199"/>
      <c r="AO301" s="199"/>
      <c r="AP301" s="199"/>
      <c r="AQ301" s="199"/>
      <c r="AR301" s="199"/>
      <c r="AS301" s="199"/>
      <c r="AT301" s="199"/>
      <c r="AU301" s="199"/>
      <c r="AV301" s="199"/>
      <c r="AW301" s="199"/>
      <c r="AX301" s="199"/>
      <c r="AY301" s="199"/>
      <c r="AZ301" s="199"/>
      <c r="BA301" s="199"/>
      <c r="BB301" s="199"/>
      <c r="BC301" s="199"/>
      <c r="BD301" s="199"/>
      <c r="BE301" s="199"/>
      <c r="BF301" s="199"/>
      <c r="BG301" s="199"/>
      <c r="BH301" s="199"/>
      <c r="BI301" s="199"/>
      <c r="BJ301" s="199"/>
      <c r="BK301" s="199"/>
      <c r="BL301" s="199"/>
      <c r="BM301" s="199"/>
      <c r="BN301" s="199"/>
      <c r="BO301" s="199"/>
      <c r="BP301" s="199"/>
      <c r="BQ301" s="199"/>
      <c r="BR301" s="199"/>
      <c r="BS301" s="199"/>
      <c r="BT301" s="199"/>
      <c r="BU301" s="199"/>
      <c r="BV301" s="199"/>
      <c r="BW301" s="199"/>
      <c r="BX301" s="199"/>
      <c r="BY301" s="199"/>
      <c r="BZ301" s="199"/>
      <c r="CA301" s="199"/>
      <c r="CB301" s="199"/>
      <c r="CC301" s="199"/>
      <c r="CD301" s="199"/>
      <c r="CE301" s="199"/>
      <c r="CF301" s="199"/>
      <c r="CG301" s="199"/>
      <c r="CH301" s="199"/>
      <c r="CI301" s="199"/>
      <c r="CJ301" s="199"/>
      <c r="CK301" s="199"/>
      <c r="CL301" s="199"/>
      <c r="CM301" s="199"/>
      <c r="CN301" s="199"/>
      <c r="CO301" s="199"/>
      <c r="CP301" s="199"/>
      <c r="CQ301" s="199"/>
      <c r="CR301" s="199"/>
      <c r="CS301" s="199"/>
      <c r="CT301" s="199"/>
      <c r="CU301" s="199"/>
      <c r="CV301" s="199"/>
      <c r="CW301" s="199"/>
      <c r="CX301" s="199"/>
      <c r="CY301" s="199"/>
      <c r="CZ301" s="199"/>
      <c r="DA301" s="199"/>
      <c r="DB301" s="199"/>
      <c r="DC301" s="199"/>
      <c r="DD301" s="199"/>
      <c r="DE301" s="199"/>
      <c r="DF301" s="199"/>
      <c r="DG301" s="199"/>
      <c r="DH301" s="199"/>
      <c r="DI301" s="199"/>
      <c r="DJ301" s="199"/>
      <c r="DK301" s="199"/>
      <c r="DL301" s="199"/>
      <c r="DM301" s="199"/>
      <c r="DN301" s="199"/>
    </row>
    <row r="302" spans="1:118" x14ac:dyDescent="0.2">
      <c r="A302" s="33" t="s">
        <v>140</v>
      </c>
      <c r="B302" s="33" t="s">
        <v>160</v>
      </c>
      <c r="C302" s="33">
        <v>19</v>
      </c>
      <c r="D302" s="33" t="s">
        <v>47</v>
      </c>
      <c r="E302" s="200">
        <v>0</v>
      </c>
      <c r="F302" s="199">
        <v>0</v>
      </c>
      <c r="G302" s="200">
        <v>0</v>
      </c>
      <c r="H302" s="199">
        <v>0</v>
      </c>
      <c r="I302" s="200">
        <v>0</v>
      </c>
      <c r="J302" s="199">
        <v>0</v>
      </c>
      <c r="K302" s="199">
        <v>0</v>
      </c>
      <c r="L302" s="199">
        <v>0</v>
      </c>
      <c r="M302" s="199"/>
      <c r="N302" s="199"/>
      <c r="O302" s="199"/>
      <c r="P302" s="199"/>
      <c r="Q302" s="199"/>
      <c r="R302" s="199"/>
      <c r="S302" s="199"/>
      <c r="T302" s="199"/>
      <c r="U302" s="199"/>
      <c r="V302" s="199"/>
      <c r="W302" s="199"/>
      <c r="X302" s="199"/>
      <c r="Y302" s="199"/>
      <c r="Z302" s="199"/>
      <c r="AA302" s="199"/>
      <c r="AB302" s="199"/>
      <c r="AC302" s="199"/>
      <c r="AD302" s="199"/>
      <c r="AE302" s="199"/>
      <c r="AF302" s="199"/>
      <c r="AG302" s="199"/>
      <c r="AH302" s="199"/>
      <c r="AI302" s="199"/>
      <c r="AJ302" s="199"/>
      <c r="AK302" s="199"/>
      <c r="AL302" s="199"/>
      <c r="AM302" s="199"/>
      <c r="AN302" s="199"/>
      <c r="AO302" s="199"/>
      <c r="AP302" s="199"/>
      <c r="AQ302" s="199"/>
      <c r="AR302" s="199"/>
      <c r="AS302" s="199"/>
      <c r="AT302" s="199"/>
      <c r="AU302" s="199"/>
      <c r="AV302" s="199"/>
      <c r="AW302" s="199"/>
      <c r="AX302" s="199"/>
      <c r="AY302" s="199"/>
      <c r="AZ302" s="199"/>
      <c r="BA302" s="199"/>
      <c r="BB302" s="199"/>
      <c r="BC302" s="199"/>
      <c r="BD302" s="199"/>
      <c r="BE302" s="199"/>
      <c r="BF302" s="199"/>
      <c r="BG302" s="199"/>
      <c r="BH302" s="199"/>
      <c r="BI302" s="199"/>
      <c r="BJ302" s="199"/>
      <c r="BK302" s="199"/>
      <c r="BL302" s="199"/>
      <c r="BM302" s="199"/>
      <c r="BN302" s="199"/>
      <c r="BO302" s="199"/>
      <c r="BP302" s="199"/>
      <c r="BQ302" s="199"/>
      <c r="BR302" s="199"/>
      <c r="BS302" s="199"/>
      <c r="BT302" s="199"/>
      <c r="BU302" s="199"/>
      <c r="BV302" s="199"/>
      <c r="BW302" s="199"/>
      <c r="BX302" s="199"/>
      <c r="BY302" s="199"/>
      <c r="BZ302" s="199"/>
      <c r="CA302" s="199"/>
      <c r="CB302" s="199"/>
      <c r="CC302" s="199"/>
      <c r="CD302" s="199"/>
      <c r="CE302" s="199"/>
      <c r="CF302" s="199"/>
      <c r="CG302" s="199"/>
      <c r="CH302" s="199"/>
      <c r="CI302" s="199"/>
      <c r="CJ302" s="199"/>
      <c r="CK302" s="199"/>
      <c r="CL302" s="199"/>
      <c r="CM302" s="199"/>
      <c r="CN302" s="199"/>
      <c r="CO302" s="199"/>
      <c r="CP302" s="199"/>
      <c r="CQ302" s="199"/>
      <c r="CR302" s="199"/>
      <c r="CS302" s="199"/>
      <c r="CT302" s="199"/>
      <c r="CU302" s="199"/>
      <c r="CV302" s="199"/>
      <c r="CW302" s="199"/>
      <c r="CX302" s="199"/>
      <c r="CY302" s="199"/>
      <c r="CZ302" s="199"/>
      <c r="DA302" s="199"/>
      <c r="DB302" s="199"/>
      <c r="DC302" s="199"/>
      <c r="DD302" s="199"/>
      <c r="DE302" s="199"/>
      <c r="DF302" s="199"/>
      <c r="DG302" s="199"/>
      <c r="DH302" s="199"/>
      <c r="DI302" s="199"/>
      <c r="DJ302" s="199"/>
      <c r="DK302" s="199"/>
      <c r="DL302" s="199"/>
      <c r="DM302" s="199"/>
      <c r="DN302" s="199"/>
    </row>
    <row r="303" spans="1:118" x14ac:dyDescent="0.2">
      <c r="A303" s="33" t="s">
        <v>140</v>
      </c>
      <c r="B303" s="33" t="s">
        <v>160</v>
      </c>
      <c r="C303" s="33">
        <v>20</v>
      </c>
      <c r="D303" s="33" t="s">
        <v>128</v>
      </c>
      <c r="E303" s="200">
        <v>0</v>
      </c>
      <c r="F303" s="199">
        <v>0</v>
      </c>
      <c r="G303" s="200">
        <v>0</v>
      </c>
      <c r="H303" s="199">
        <v>0</v>
      </c>
      <c r="I303" s="200">
        <v>0</v>
      </c>
      <c r="J303" s="199">
        <v>0</v>
      </c>
      <c r="K303" s="199">
        <v>0</v>
      </c>
      <c r="L303" s="199">
        <v>0</v>
      </c>
      <c r="M303" s="199"/>
      <c r="N303" s="199"/>
      <c r="O303" s="199"/>
      <c r="P303" s="199"/>
      <c r="Q303" s="199"/>
      <c r="R303" s="199"/>
      <c r="S303" s="199"/>
      <c r="T303" s="199"/>
      <c r="U303" s="199"/>
      <c r="V303" s="199"/>
      <c r="W303" s="199"/>
      <c r="X303" s="199"/>
      <c r="Y303" s="199"/>
      <c r="Z303" s="199"/>
      <c r="AA303" s="199"/>
      <c r="AB303" s="199"/>
      <c r="AC303" s="199"/>
      <c r="AD303" s="199"/>
      <c r="AE303" s="199"/>
      <c r="AF303" s="199"/>
      <c r="AG303" s="199"/>
      <c r="AH303" s="199"/>
      <c r="AI303" s="199"/>
      <c r="AJ303" s="199"/>
      <c r="AK303" s="199"/>
      <c r="AL303" s="199"/>
      <c r="AM303" s="199"/>
      <c r="AN303" s="199"/>
      <c r="AO303" s="199"/>
      <c r="AP303" s="199"/>
      <c r="AQ303" s="199"/>
      <c r="AR303" s="199"/>
      <c r="AS303" s="199"/>
      <c r="AT303" s="199"/>
      <c r="AU303" s="199"/>
      <c r="AV303" s="199"/>
      <c r="AW303" s="199"/>
      <c r="AX303" s="199"/>
      <c r="AY303" s="199"/>
      <c r="AZ303" s="199"/>
      <c r="BA303" s="199"/>
      <c r="BB303" s="199"/>
      <c r="BC303" s="199"/>
      <c r="BD303" s="199"/>
      <c r="BE303" s="199"/>
      <c r="BF303" s="199"/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199"/>
      <c r="BX303" s="199"/>
      <c r="BY303" s="199"/>
      <c r="BZ303" s="199"/>
      <c r="CA303" s="199"/>
      <c r="CB303" s="199"/>
      <c r="CC303" s="199"/>
      <c r="CD303" s="199"/>
      <c r="CE303" s="199"/>
      <c r="CF303" s="199"/>
      <c r="CG303" s="199"/>
      <c r="CH303" s="199"/>
      <c r="CI303" s="199"/>
      <c r="CJ303" s="199"/>
      <c r="CK303" s="199"/>
      <c r="CL303" s="199"/>
      <c r="CM303" s="199"/>
      <c r="CN303" s="199"/>
      <c r="CO303" s="199"/>
      <c r="CP303" s="199"/>
      <c r="CQ303" s="199"/>
      <c r="CR303" s="199"/>
      <c r="CS303" s="199"/>
      <c r="CT303" s="199"/>
      <c r="CU303" s="199"/>
      <c r="CV303" s="199"/>
      <c r="CW303" s="199"/>
      <c r="CX303" s="199"/>
      <c r="CY303" s="199"/>
      <c r="CZ303" s="199"/>
      <c r="DA303" s="199"/>
      <c r="DB303" s="199"/>
      <c r="DC303" s="199"/>
      <c r="DD303" s="199"/>
      <c r="DE303" s="199"/>
      <c r="DF303" s="199"/>
      <c r="DG303" s="199"/>
      <c r="DH303" s="199"/>
      <c r="DI303" s="199"/>
      <c r="DJ303" s="199"/>
      <c r="DK303" s="199"/>
      <c r="DL303" s="199"/>
      <c r="DM303" s="199"/>
      <c r="DN303" s="199"/>
    </row>
    <row r="304" spans="1:118" x14ac:dyDescent="0.2">
      <c r="A304" s="33" t="s">
        <v>140</v>
      </c>
      <c r="B304" s="33" t="s">
        <v>160</v>
      </c>
      <c r="C304" s="33">
        <v>21</v>
      </c>
      <c r="D304" s="33" t="s">
        <v>129</v>
      </c>
      <c r="E304" s="200">
        <v>0</v>
      </c>
      <c r="F304" s="199">
        <v>0</v>
      </c>
      <c r="G304" s="200">
        <v>0</v>
      </c>
      <c r="H304" s="199">
        <v>0</v>
      </c>
      <c r="I304" s="200">
        <v>0</v>
      </c>
      <c r="J304" s="199">
        <v>0</v>
      </c>
      <c r="K304" s="199">
        <v>0</v>
      </c>
      <c r="L304" s="199">
        <v>0</v>
      </c>
      <c r="M304" s="199"/>
      <c r="N304" s="199"/>
      <c r="O304" s="199"/>
      <c r="P304" s="199"/>
      <c r="Q304" s="199"/>
      <c r="R304" s="199"/>
      <c r="S304" s="199"/>
      <c r="T304" s="199"/>
      <c r="U304" s="199"/>
      <c r="V304" s="199"/>
      <c r="W304" s="199"/>
      <c r="X304" s="199"/>
      <c r="Y304" s="199"/>
      <c r="Z304" s="199"/>
      <c r="AA304" s="199"/>
      <c r="AB304" s="199"/>
      <c r="AC304" s="199"/>
      <c r="AD304" s="199"/>
      <c r="AE304" s="199"/>
      <c r="AF304" s="199"/>
      <c r="AG304" s="199"/>
      <c r="AH304" s="199"/>
      <c r="AI304" s="199"/>
      <c r="AJ304" s="199"/>
      <c r="AK304" s="199"/>
      <c r="AL304" s="199"/>
      <c r="AM304" s="199"/>
      <c r="AN304" s="199"/>
      <c r="AO304" s="199"/>
      <c r="AP304" s="199"/>
      <c r="AQ304" s="199"/>
      <c r="AR304" s="199"/>
      <c r="AS304" s="199"/>
      <c r="AT304" s="199"/>
      <c r="AU304" s="199"/>
      <c r="AV304" s="199"/>
      <c r="AW304" s="199"/>
      <c r="AX304" s="199"/>
      <c r="AY304" s="199"/>
      <c r="AZ304" s="199"/>
      <c r="BA304" s="199"/>
      <c r="BB304" s="199"/>
      <c r="BC304" s="199"/>
      <c r="BD304" s="199"/>
      <c r="BE304" s="199"/>
      <c r="BF304" s="199"/>
      <c r="BG304" s="199"/>
      <c r="BH304" s="199"/>
      <c r="BI304" s="199"/>
      <c r="BJ304" s="199"/>
      <c r="BK304" s="199"/>
      <c r="BL304" s="199"/>
      <c r="BM304" s="199"/>
      <c r="BN304" s="199"/>
      <c r="BO304" s="199"/>
      <c r="BP304" s="199"/>
      <c r="BQ304" s="199"/>
      <c r="BR304" s="199"/>
      <c r="BS304" s="199"/>
      <c r="BT304" s="199"/>
      <c r="BU304" s="199"/>
      <c r="BV304" s="199"/>
      <c r="BW304" s="199"/>
      <c r="BX304" s="199"/>
      <c r="BY304" s="199"/>
      <c r="BZ304" s="199"/>
      <c r="CA304" s="199"/>
      <c r="CB304" s="199"/>
      <c r="CC304" s="199"/>
      <c r="CD304" s="199"/>
      <c r="CE304" s="199"/>
      <c r="CF304" s="199"/>
      <c r="CG304" s="199"/>
      <c r="CH304" s="199"/>
      <c r="CI304" s="199"/>
      <c r="CJ304" s="199"/>
      <c r="CK304" s="199"/>
      <c r="CL304" s="199"/>
      <c r="CM304" s="199"/>
      <c r="CN304" s="199"/>
      <c r="CO304" s="199"/>
      <c r="CP304" s="199"/>
      <c r="CQ304" s="199"/>
      <c r="CR304" s="199"/>
      <c r="CS304" s="199"/>
      <c r="CT304" s="199"/>
      <c r="CU304" s="199"/>
      <c r="CV304" s="199"/>
      <c r="CW304" s="199"/>
      <c r="CX304" s="199"/>
      <c r="CY304" s="199"/>
      <c r="CZ304" s="199"/>
      <c r="DA304" s="199"/>
      <c r="DB304" s="199"/>
      <c r="DC304" s="199"/>
      <c r="DD304" s="199"/>
      <c r="DE304" s="199"/>
      <c r="DF304" s="199"/>
      <c r="DG304" s="199"/>
      <c r="DH304" s="199"/>
      <c r="DI304" s="199"/>
      <c r="DJ304" s="199"/>
      <c r="DK304" s="199"/>
      <c r="DL304" s="199"/>
      <c r="DM304" s="199"/>
      <c r="DN304" s="199"/>
    </row>
    <row r="305" spans="1:118" x14ac:dyDescent="0.2">
      <c r="A305" s="33" t="s">
        <v>140</v>
      </c>
      <c r="B305" s="33" t="s">
        <v>160</v>
      </c>
      <c r="C305" s="33">
        <v>22</v>
      </c>
      <c r="D305" s="33" t="s">
        <v>130</v>
      </c>
      <c r="E305" s="200">
        <v>-308840</v>
      </c>
      <c r="F305" s="199">
        <v>-932696.8</v>
      </c>
      <c r="G305" s="200">
        <v>-952355</v>
      </c>
      <c r="H305" s="199">
        <v>-2876112.1</v>
      </c>
      <c r="I305" s="200">
        <v>117993</v>
      </c>
      <c r="J305" s="199">
        <v>356338.86</v>
      </c>
      <c r="K305" s="199">
        <v>388369</v>
      </c>
      <c r="L305" s="199">
        <v>1172874.3799999999</v>
      </c>
      <c r="M305" s="199"/>
      <c r="N305" s="199"/>
      <c r="O305" s="199"/>
      <c r="P305" s="199"/>
      <c r="Q305" s="199"/>
      <c r="R305" s="199"/>
      <c r="S305" s="199"/>
      <c r="T305" s="199"/>
      <c r="U305" s="199"/>
      <c r="V305" s="199"/>
      <c r="W305" s="199"/>
      <c r="X305" s="199"/>
      <c r="Y305" s="199"/>
      <c r="Z305" s="199"/>
      <c r="AA305" s="199"/>
      <c r="AB305" s="199"/>
      <c r="AC305" s="199"/>
      <c r="AD305" s="199"/>
      <c r="AE305" s="199"/>
      <c r="AF305" s="199"/>
      <c r="AG305" s="199"/>
      <c r="AH305" s="199"/>
      <c r="AI305" s="199"/>
      <c r="AJ305" s="199"/>
      <c r="AK305" s="199"/>
      <c r="AL305" s="199"/>
      <c r="AM305" s="199"/>
      <c r="AN305" s="199"/>
      <c r="AO305" s="199"/>
      <c r="AP305" s="199"/>
      <c r="AQ305" s="199"/>
      <c r="AR305" s="199"/>
      <c r="AS305" s="199"/>
      <c r="AT305" s="199"/>
      <c r="AU305" s="199"/>
      <c r="AV305" s="199"/>
      <c r="AW305" s="199"/>
      <c r="AX305" s="199"/>
      <c r="AY305" s="199"/>
      <c r="AZ305" s="199"/>
      <c r="BA305" s="199"/>
      <c r="BB305" s="199"/>
      <c r="BC305" s="199"/>
      <c r="BD305" s="199"/>
      <c r="BE305" s="199"/>
      <c r="BF305" s="199"/>
      <c r="BG305" s="199"/>
      <c r="BH305" s="199"/>
      <c r="BI305" s="199"/>
      <c r="BJ305" s="199"/>
      <c r="BK305" s="199"/>
      <c r="BL305" s="199"/>
      <c r="BM305" s="199"/>
      <c r="BN305" s="199"/>
      <c r="BO305" s="199"/>
      <c r="BP305" s="199"/>
      <c r="BQ305" s="199"/>
      <c r="BR305" s="199"/>
      <c r="BS305" s="199"/>
      <c r="BT305" s="199"/>
      <c r="BU305" s="199"/>
      <c r="BV305" s="199"/>
      <c r="BW305" s="199"/>
      <c r="BX305" s="199"/>
      <c r="BY305" s="199"/>
      <c r="BZ305" s="199"/>
      <c r="CA305" s="199"/>
      <c r="CB305" s="199"/>
      <c r="CC305" s="199"/>
      <c r="CD305" s="199"/>
      <c r="CE305" s="199"/>
      <c r="CF305" s="199"/>
      <c r="CG305" s="199"/>
      <c r="CH305" s="199"/>
      <c r="CI305" s="199"/>
      <c r="CJ305" s="199"/>
      <c r="CK305" s="199"/>
      <c r="CL305" s="199"/>
      <c r="CM305" s="199"/>
      <c r="CN305" s="199"/>
      <c r="CO305" s="199"/>
      <c r="CP305" s="199"/>
      <c r="CQ305" s="199"/>
      <c r="CR305" s="199"/>
      <c r="CS305" s="199"/>
      <c r="CT305" s="199"/>
      <c r="CU305" s="199"/>
      <c r="CV305" s="199"/>
      <c r="CW305" s="199"/>
      <c r="CX305" s="199"/>
      <c r="CY305" s="199"/>
      <c r="CZ305" s="199"/>
      <c r="DA305" s="199"/>
      <c r="DB305" s="199"/>
      <c r="DC305" s="199"/>
      <c r="DD305" s="199"/>
      <c r="DE305" s="199"/>
      <c r="DF305" s="199"/>
      <c r="DG305" s="199"/>
      <c r="DH305" s="199"/>
      <c r="DI305" s="199"/>
      <c r="DJ305" s="199"/>
      <c r="DK305" s="199"/>
      <c r="DL305" s="199"/>
      <c r="DM305" s="199"/>
      <c r="DN305" s="199"/>
    </row>
    <row r="306" spans="1:118" x14ac:dyDescent="0.2">
      <c r="A306" s="33" t="s">
        <v>140</v>
      </c>
      <c r="B306" s="33" t="s">
        <v>160</v>
      </c>
      <c r="C306" s="33">
        <v>23</v>
      </c>
      <c r="D306" s="33" t="s">
        <v>131</v>
      </c>
      <c r="E306" s="200">
        <v>-2308</v>
      </c>
      <c r="F306" s="199">
        <v>-6970.16</v>
      </c>
      <c r="G306" s="200">
        <v>-69240</v>
      </c>
      <c r="H306" s="199">
        <v>-209104.8</v>
      </c>
      <c r="I306" s="200">
        <v>0</v>
      </c>
      <c r="J306" s="199">
        <v>0</v>
      </c>
      <c r="K306" s="199">
        <v>0</v>
      </c>
      <c r="L306" s="199">
        <v>0</v>
      </c>
      <c r="M306" s="199"/>
      <c r="N306" s="199"/>
      <c r="O306" s="199"/>
      <c r="P306" s="199"/>
      <c r="Q306" s="199"/>
      <c r="R306" s="199"/>
      <c r="S306" s="199"/>
      <c r="T306" s="199"/>
      <c r="U306" s="199"/>
      <c r="V306" s="199"/>
      <c r="W306" s="199"/>
      <c r="X306" s="199"/>
      <c r="Y306" s="199"/>
      <c r="Z306" s="199"/>
      <c r="AA306" s="199"/>
      <c r="AB306" s="199"/>
      <c r="AC306" s="199"/>
      <c r="AD306" s="199"/>
      <c r="AE306" s="199"/>
      <c r="AF306" s="199"/>
      <c r="AG306" s="199"/>
      <c r="AH306" s="199"/>
      <c r="AI306" s="199"/>
      <c r="AJ306" s="199"/>
      <c r="AK306" s="199"/>
      <c r="AL306" s="199"/>
      <c r="AM306" s="199"/>
      <c r="AN306" s="199"/>
      <c r="AO306" s="199"/>
      <c r="AP306" s="199"/>
      <c r="AQ306" s="199"/>
      <c r="AR306" s="199"/>
      <c r="AS306" s="199"/>
      <c r="AT306" s="199"/>
      <c r="AU306" s="199"/>
      <c r="AV306" s="199"/>
      <c r="AW306" s="199"/>
      <c r="AX306" s="199"/>
      <c r="AY306" s="199"/>
      <c r="AZ306" s="199"/>
      <c r="BA306" s="199"/>
      <c r="BB306" s="199"/>
      <c r="BC306" s="199"/>
      <c r="BD306" s="199"/>
      <c r="BE306" s="199"/>
      <c r="BF306" s="199"/>
      <c r="BG306" s="199"/>
      <c r="BH306" s="199"/>
      <c r="BI306" s="199"/>
      <c r="BJ306" s="199"/>
      <c r="BK306" s="199"/>
      <c r="BL306" s="199"/>
      <c r="BM306" s="199"/>
      <c r="BN306" s="199"/>
      <c r="BO306" s="199"/>
      <c r="BP306" s="199"/>
      <c r="BQ306" s="199"/>
      <c r="BR306" s="199"/>
      <c r="BS306" s="199"/>
      <c r="BT306" s="199"/>
      <c r="BU306" s="199"/>
      <c r="BV306" s="199"/>
      <c r="BW306" s="199"/>
      <c r="BX306" s="199"/>
      <c r="BY306" s="199"/>
      <c r="BZ306" s="199"/>
      <c r="CA306" s="199"/>
      <c r="CB306" s="199"/>
      <c r="CC306" s="199"/>
      <c r="CD306" s="199"/>
      <c r="CE306" s="199"/>
      <c r="CF306" s="199"/>
      <c r="CG306" s="199"/>
      <c r="CH306" s="199"/>
      <c r="CI306" s="199"/>
      <c r="CJ306" s="199"/>
      <c r="CK306" s="199"/>
      <c r="CL306" s="199"/>
      <c r="CM306" s="199"/>
      <c r="CN306" s="199"/>
      <c r="CO306" s="199"/>
      <c r="CP306" s="199"/>
      <c r="CQ306" s="199"/>
      <c r="CR306" s="199"/>
      <c r="CS306" s="199"/>
      <c r="CT306" s="199"/>
      <c r="CU306" s="199"/>
      <c r="CV306" s="199"/>
      <c r="CW306" s="199"/>
      <c r="CX306" s="199"/>
      <c r="CY306" s="199"/>
      <c r="CZ306" s="199"/>
      <c r="DA306" s="199"/>
      <c r="DB306" s="199"/>
      <c r="DC306" s="199"/>
      <c r="DD306" s="199"/>
      <c r="DE306" s="199"/>
      <c r="DF306" s="199"/>
      <c r="DG306" s="199"/>
      <c r="DH306" s="199"/>
      <c r="DI306" s="199"/>
      <c r="DJ306" s="199"/>
      <c r="DK306" s="199"/>
      <c r="DL306" s="199"/>
      <c r="DM306" s="199"/>
      <c r="DN306" s="199"/>
    </row>
    <row r="307" spans="1:118" x14ac:dyDescent="0.2">
      <c r="A307" s="33" t="s">
        <v>140</v>
      </c>
      <c r="B307" s="33" t="s">
        <v>160</v>
      </c>
      <c r="C307" s="33">
        <v>24</v>
      </c>
      <c r="D307" s="33" t="s">
        <v>55</v>
      </c>
      <c r="E307" s="200">
        <v>0</v>
      </c>
      <c r="F307" s="199">
        <v>0</v>
      </c>
      <c r="G307" s="200">
        <v>0</v>
      </c>
      <c r="H307" s="199">
        <v>-100623.67</v>
      </c>
      <c r="I307" s="200">
        <v>0</v>
      </c>
      <c r="J307" s="199">
        <v>0</v>
      </c>
      <c r="K307" s="199">
        <v>0</v>
      </c>
      <c r="L307" s="199">
        <v>0</v>
      </c>
      <c r="M307" s="199"/>
      <c r="N307" s="199"/>
      <c r="O307" s="199"/>
      <c r="P307" s="199"/>
      <c r="Q307" s="199"/>
      <c r="R307" s="199"/>
      <c r="S307" s="199"/>
      <c r="T307" s="199"/>
      <c r="U307" s="199"/>
      <c r="V307" s="199"/>
      <c r="W307" s="199"/>
      <c r="X307" s="199"/>
      <c r="Y307" s="199"/>
      <c r="Z307" s="199"/>
      <c r="AA307" s="199"/>
      <c r="AB307" s="199"/>
      <c r="AC307" s="199"/>
      <c r="AD307" s="199"/>
      <c r="AE307" s="199"/>
      <c r="AF307" s="199"/>
      <c r="AG307" s="199"/>
      <c r="AH307" s="199"/>
      <c r="AI307" s="199"/>
      <c r="AJ307" s="199"/>
      <c r="AK307" s="199"/>
      <c r="AL307" s="199"/>
      <c r="AM307" s="199"/>
      <c r="AN307" s="199"/>
      <c r="AO307" s="199"/>
      <c r="AP307" s="199"/>
      <c r="AQ307" s="199"/>
      <c r="AR307" s="199"/>
      <c r="AS307" s="199"/>
      <c r="AT307" s="199"/>
      <c r="AU307" s="199"/>
      <c r="AV307" s="199"/>
      <c r="AW307" s="199"/>
      <c r="AX307" s="199"/>
      <c r="AY307" s="199"/>
      <c r="AZ307" s="199"/>
      <c r="BA307" s="199"/>
      <c r="BB307" s="199"/>
      <c r="BC307" s="199"/>
      <c r="BD307" s="199"/>
      <c r="BE307" s="199"/>
      <c r="BF307" s="199"/>
      <c r="BG307" s="199"/>
      <c r="BH307" s="199"/>
      <c r="BI307" s="199"/>
      <c r="BJ307" s="199"/>
      <c r="BK307" s="199"/>
      <c r="BL307" s="199"/>
      <c r="BM307" s="199"/>
      <c r="BN307" s="199"/>
      <c r="BO307" s="199"/>
      <c r="BP307" s="199"/>
      <c r="BQ307" s="199"/>
      <c r="BR307" s="199"/>
      <c r="BS307" s="199"/>
      <c r="BT307" s="199"/>
      <c r="BU307" s="199"/>
      <c r="BV307" s="199"/>
      <c r="BW307" s="199"/>
      <c r="BX307" s="199"/>
      <c r="BY307" s="199"/>
      <c r="BZ307" s="199"/>
      <c r="CA307" s="199"/>
      <c r="CB307" s="199"/>
      <c r="CC307" s="199"/>
      <c r="CD307" s="199"/>
      <c r="CE307" s="199"/>
      <c r="CF307" s="199"/>
      <c r="CG307" s="199"/>
      <c r="CH307" s="199"/>
      <c r="CI307" s="199"/>
      <c r="CJ307" s="199"/>
      <c r="CK307" s="199"/>
      <c r="CL307" s="199"/>
      <c r="CM307" s="199"/>
      <c r="CN307" s="199"/>
      <c r="CO307" s="199"/>
      <c r="CP307" s="199"/>
      <c r="CQ307" s="199"/>
      <c r="CR307" s="199"/>
      <c r="CS307" s="199"/>
      <c r="CT307" s="199"/>
      <c r="CU307" s="199"/>
      <c r="CV307" s="199"/>
      <c r="CW307" s="199"/>
      <c r="CX307" s="199"/>
      <c r="CY307" s="199"/>
      <c r="CZ307" s="199"/>
      <c r="DA307" s="199"/>
      <c r="DB307" s="199"/>
      <c r="DC307" s="199"/>
      <c r="DD307" s="199"/>
      <c r="DE307" s="199"/>
      <c r="DF307" s="199"/>
      <c r="DG307" s="199"/>
      <c r="DH307" s="199"/>
      <c r="DI307" s="199"/>
      <c r="DJ307" s="199"/>
      <c r="DK307" s="199"/>
      <c r="DL307" s="199"/>
      <c r="DM307" s="199"/>
      <c r="DN307" s="199"/>
    </row>
    <row r="308" spans="1:118" x14ac:dyDescent="0.2">
      <c r="A308" s="33" t="s">
        <v>140</v>
      </c>
      <c r="B308" s="33" t="s">
        <v>160</v>
      </c>
      <c r="C308" s="33">
        <v>25</v>
      </c>
      <c r="D308" s="33" t="s">
        <v>56</v>
      </c>
      <c r="E308" s="200">
        <v>0</v>
      </c>
      <c r="F308" s="199">
        <v>0</v>
      </c>
      <c r="G308" s="200">
        <v>0</v>
      </c>
      <c r="H308" s="199">
        <v>0</v>
      </c>
      <c r="I308" s="200">
        <v>0</v>
      </c>
      <c r="J308" s="199">
        <v>0</v>
      </c>
      <c r="K308" s="199">
        <v>0</v>
      </c>
      <c r="L308" s="199">
        <v>0</v>
      </c>
      <c r="M308" s="199"/>
      <c r="N308" s="199"/>
      <c r="O308" s="199"/>
      <c r="P308" s="199"/>
      <c r="Q308" s="199"/>
      <c r="R308" s="199"/>
      <c r="S308" s="199"/>
      <c r="T308" s="199"/>
      <c r="U308" s="199"/>
      <c r="V308" s="199"/>
      <c r="W308" s="199"/>
      <c r="X308" s="199"/>
      <c r="Y308" s="199"/>
      <c r="Z308" s="199"/>
      <c r="AA308" s="199"/>
      <c r="AB308" s="199"/>
      <c r="AC308" s="199"/>
      <c r="AD308" s="199"/>
      <c r="AE308" s="199"/>
      <c r="AF308" s="199"/>
      <c r="AG308" s="199"/>
      <c r="AH308" s="199"/>
      <c r="AI308" s="199"/>
      <c r="AJ308" s="199"/>
      <c r="AK308" s="199"/>
      <c r="AL308" s="199"/>
      <c r="AM308" s="199"/>
      <c r="AN308" s="199"/>
      <c r="AO308" s="199"/>
      <c r="AP308" s="199"/>
      <c r="AQ308" s="199"/>
      <c r="AR308" s="199"/>
      <c r="AS308" s="199"/>
      <c r="AT308" s="199"/>
      <c r="AU308" s="199"/>
      <c r="AV308" s="199"/>
      <c r="AW308" s="199"/>
      <c r="AX308" s="199"/>
      <c r="AY308" s="199"/>
      <c r="AZ308" s="199"/>
      <c r="BA308" s="199"/>
      <c r="BB308" s="199"/>
      <c r="BC308" s="199"/>
      <c r="BD308" s="199"/>
      <c r="BE308" s="199"/>
      <c r="BF308" s="199"/>
      <c r="BG308" s="199"/>
      <c r="BH308" s="199"/>
      <c r="BI308" s="199"/>
      <c r="BJ308" s="199"/>
      <c r="BK308" s="199"/>
      <c r="BL308" s="199"/>
      <c r="BM308" s="199"/>
      <c r="BN308" s="199"/>
      <c r="BO308" s="199"/>
      <c r="BP308" s="199"/>
      <c r="BQ308" s="199"/>
      <c r="BR308" s="199"/>
      <c r="BS308" s="199"/>
      <c r="BT308" s="199"/>
      <c r="BU308" s="199"/>
      <c r="BV308" s="199"/>
      <c r="BW308" s="199"/>
      <c r="BX308" s="199"/>
      <c r="BY308" s="199"/>
      <c r="BZ308" s="199"/>
      <c r="CA308" s="199"/>
      <c r="CB308" s="199"/>
      <c r="CC308" s="199"/>
      <c r="CD308" s="199"/>
      <c r="CE308" s="199"/>
      <c r="CF308" s="199"/>
      <c r="CG308" s="199"/>
      <c r="CH308" s="199"/>
      <c r="CI308" s="199"/>
      <c r="CJ308" s="199"/>
      <c r="CK308" s="199"/>
      <c r="CL308" s="199"/>
      <c r="CM308" s="199"/>
      <c r="CN308" s="199"/>
      <c r="CO308" s="199"/>
      <c r="CP308" s="199"/>
      <c r="CQ308" s="199"/>
      <c r="CR308" s="199"/>
      <c r="CS308" s="199"/>
      <c r="CT308" s="199"/>
      <c r="CU308" s="199"/>
      <c r="CV308" s="199"/>
      <c r="CW308" s="199"/>
      <c r="CX308" s="199"/>
      <c r="CY308" s="199"/>
      <c r="CZ308" s="199"/>
      <c r="DA308" s="199"/>
      <c r="DB308" s="199"/>
      <c r="DC308" s="199"/>
      <c r="DD308" s="199"/>
      <c r="DE308" s="199"/>
      <c r="DF308" s="199"/>
      <c r="DG308" s="199"/>
      <c r="DH308" s="199"/>
      <c r="DI308" s="199"/>
      <c r="DJ308" s="199"/>
      <c r="DK308" s="199"/>
      <c r="DL308" s="199"/>
      <c r="DM308" s="199"/>
      <c r="DN308" s="199"/>
    </row>
    <row r="309" spans="1:118" x14ac:dyDescent="0.2">
      <c r="A309" s="33" t="s">
        <v>140</v>
      </c>
      <c r="B309" s="33" t="s">
        <v>160</v>
      </c>
      <c r="C309" s="33">
        <v>26</v>
      </c>
      <c r="D309" s="33" t="s">
        <v>132</v>
      </c>
      <c r="E309" s="200">
        <v>0</v>
      </c>
      <c r="F309" s="199">
        <v>0</v>
      </c>
      <c r="G309" s="200">
        <v>0</v>
      </c>
      <c r="H309" s="199">
        <v>0</v>
      </c>
      <c r="I309" s="200">
        <v>0</v>
      </c>
      <c r="J309" s="199">
        <v>0</v>
      </c>
      <c r="K309" s="199">
        <v>0</v>
      </c>
      <c r="L309" s="199">
        <v>0</v>
      </c>
      <c r="M309" s="199"/>
      <c r="N309" s="199"/>
      <c r="O309" s="199"/>
      <c r="P309" s="199"/>
      <c r="Q309" s="199"/>
      <c r="R309" s="199"/>
      <c r="S309" s="199"/>
      <c r="T309" s="199"/>
      <c r="U309" s="199"/>
      <c r="V309" s="199"/>
      <c r="W309" s="199"/>
      <c r="X309" s="199"/>
      <c r="Y309" s="199"/>
      <c r="Z309" s="199"/>
      <c r="AA309" s="199"/>
      <c r="AB309" s="199"/>
      <c r="AC309" s="199"/>
      <c r="AD309" s="199"/>
      <c r="AE309" s="199"/>
      <c r="AF309" s="199"/>
      <c r="AG309" s="199"/>
      <c r="AH309" s="199"/>
      <c r="AI309" s="199"/>
      <c r="AJ309" s="199"/>
      <c r="AK309" s="199"/>
      <c r="AL309" s="199"/>
      <c r="AM309" s="199"/>
      <c r="AN309" s="199"/>
      <c r="AO309" s="199"/>
      <c r="AP309" s="199"/>
      <c r="AQ309" s="199"/>
      <c r="AR309" s="199"/>
      <c r="AS309" s="199"/>
      <c r="AT309" s="199"/>
      <c r="AU309" s="199"/>
      <c r="AV309" s="199"/>
      <c r="AW309" s="199"/>
      <c r="AX309" s="199"/>
      <c r="AY309" s="199"/>
      <c r="AZ309" s="199"/>
      <c r="BA309" s="199"/>
      <c r="BB309" s="199"/>
      <c r="BC309" s="199"/>
      <c r="BD309" s="199"/>
      <c r="BE309" s="199"/>
      <c r="BF309" s="199"/>
      <c r="BG309" s="199"/>
      <c r="BH309" s="199"/>
      <c r="BI309" s="199"/>
      <c r="BJ309" s="199"/>
      <c r="BK309" s="199"/>
      <c r="BL309" s="199"/>
      <c r="BM309" s="199"/>
      <c r="BN309" s="199"/>
      <c r="BO309" s="199"/>
      <c r="BP309" s="199"/>
      <c r="BQ309" s="199"/>
      <c r="BR309" s="199"/>
      <c r="BS309" s="199"/>
      <c r="BT309" s="199"/>
      <c r="BU309" s="199"/>
      <c r="BV309" s="199"/>
      <c r="BW309" s="199"/>
      <c r="BX309" s="199"/>
      <c r="BY309" s="199"/>
      <c r="BZ309" s="199"/>
      <c r="CA309" s="199"/>
      <c r="CB309" s="199"/>
      <c r="CC309" s="199"/>
      <c r="CD309" s="199"/>
      <c r="CE309" s="199"/>
      <c r="CF309" s="199"/>
      <c r="CG309" s="199"/>
      <c r="CH309" s="199"/>
      <c r="CI309" s="199"/>
      <c r="CJ309" s="199"/>
      <c r="CK309" s="199"/>
      <c r="CL309" s="199"/>
      <c r="CM309" s="199"/>
      <c r="CN309" s="199"/>
      <c r="CO309" s="199"/>
      <c r="CP309" s="199"/>
      <c r="CQ309" s="199"/>
      <c r="CR309" s="199"/>
      <c r="CS309" s="199"/>
      <c r="CT309" s="199"/>
      <c r="CU309" s="199"/>
      <c r="CV309" s="199"/>
      <c r="CW309" s="199"/>
      <c r="CX309" s="199"/>
      <c r="CY309" s="199"/>
      <c r="CZ309" s="199"/>
      <c r="DA309" s="199"/>
      <c r="DB309" s="199"/>
      <c r="DC309" s="199"/>
      <c r="DD309" s="199"/>
      <c r="DE309" s="199"/>
      <c r="DF309" s="199"/>
      <c r="DG309" s="199"/>
      <c r="DH309" s="199"/>
      <c r="DI309" s="199"/>
      <c r="DJ309" s="199"/>
      <c r="DK309" s="199"/>
      <c r="DL309" s="199"/>
      <c r="DM309" s="199"/>
      <c r="DN309" s="199"/>
    </row>
    <row r="310" spans="1:118" x14ac:dyDescent="0.2">
      <c r="A310" s="33" t="s">
        <v>140</v>
      </c>
      <c r="B310" s="33" t="s">
        <v>160</v>
      </c>
      <c r="C310" s="33">
        <v>27</v>
      </c>
      <c r="D310" s="33" t="s">
        <v>133</v>
      </c>
      <c r="E310" s="200">
        <v>0</v>
      </c>
      <c r="F310" s="199">
        <v>0</v>
      </c>
      <c r="G310" s="200">
        <v>0</v>
      </c>
      <c r="H310" s="199">
        <v>0</v>
      </c>
      <c r="I310" s="200">
        <v>0</v>
      </c>
      <c r="J310" s="199">
        <v>0</v>
      </c>
      <c r="K310" s="199">
        <v>0</v>
      </c>
      <c r="L310" s="199">
        <v>0</v>
      </c>
      <c r="M310" s="199"/>
      <c r="N310" s="199"/>
      <c r="O310" s="199"/>
      <c r="P310" s="199"/>
      <c r="Q310" s="199"/>
      <c r="R310" s="199"/>
      <c r="S310" s="199"/>
      <c r="T310" s="199"/>
      <c r="U310" s="199"/>
      <c r="V310" s="199"/>
      <c r="W310" s="199"/>
      <c r="X310" s="199"/>
      <c r="Y310" s="199"/>
      <c r="Z310" s="199"/>
      <c r="AA310" s="199"/>
      <c r="AB310" s="199"/>
      <c r="AC310" s="199"/>
      <c r="AD310" s="199"/>
      <c r="AE310" s="199"/>
      <c r="AF310" s="199"/>
      <c r="AG310" s="199"/>
      <c r="AH310" s="199"/>
      <c r="AI310" s="199"/>
      <c r="AJ310" s="199"/>
      <c r="AK310" s="199"/>
      <c r="AL310" s="199"/>
      <c r="AM310" s="199"/>
      <c r="AN310" s="199"/>
      <c r="AO310" s="199"/>
      <c r="AP310" s="199"/>
      <c r="AQ310" s="199"/>
      <c r="AR310" s="199"/>
      <c r="AS310" s="199"/>
      <c r="AT310" s="199"/>
      <c r="AU310" s="199"/>
      <c r="AV310" s="199"/>
      <c r="AW310" s="199"/>
      <c r="AX310" s="199"/>
      <c r="AY310" s="199"/>
      <c r="AZ310" s="199"/>
      <c r="BA310" s="199"/>
      <c r="BB310" s="199"/>
      <c r="BC310" s="199"/>
      <c r="BD310" s="199"/>
      <c r="BE310" s="199"/>
      <c r="BF310" s="199"/>
      <c r="BG310" s="199"/>
      <c r="BH310" s="199"/>
      <c r="BI310" s="199"/>
      <c r="BJ310" s="199"/>
      <c r="BK310" s="199"/>
      <c r="BL310" s="199"/>
      <c r="BM310" s="199"/>
      <c r="BN310" s="199"/>
      <c r="BO310" s="199"/>
      <c r="BP310" s="199"/>
      <c r="BQ310" s="199"/>
      <c r="BR310" s="199"/>
      <c r="BS310" s="199"/>
      <c r="BT310" s="199"/>
      <c r="BU310" s="199"/>
      <c r="BV310" s="199"/>
      <c r="BW310" s="199"/>
      <c r="BX310" s="199"/>
      <c r="BY310" s="199"/>
      <c r="BZ310" s="199"/>
      <c r="CA310" s="199"/>
      <c r="CB310" s="199"/>
      <c r="CC310" s="199"/>
      <c r="CD310" s="199"/>
      <c r="CE310" s="199"/>
      <c r="CF310" s="199"/>
      <c r="CG310" s="199"/>
      <c r="CH310" s="199"/>
      <c r="CI310" s="199"/>
      <c r="CJ310" s="199"/>
      <c r="CK310" s="199"/>
      <c r="CL310" s="199"/>
      <c r="CM310" s="199"/>
      <c r="CN310" s="199"/>
      <c r="CO310" s="199"/>
      <c r="CP310" s="199"/>
      <c r="CQ310" s="199"/>
      <c r="CR310" s="199"/>
      <c r="CS310" s="199"/>
      <c r="CT310" s="199"/>
      <c r="CU310" s="199"/>
      <c r="CV310" s="199"/>
      <c r="CW310" s="199"/>
      <c r="CX310" s="199"/>
      <c r="CY310" s="199"/>
      <c r="CZ310" s="199"/>
      <c r="DA310" s="199"/>
      <c r="DB310" s="199"/>
      <c r="DC310" s="199"/>
      <c r="DD310" s="199"/>
      <c r="DE310" s="199"/>
      <c r="DF310" s="199"/>
      <c r="DG310" s="199"/>
      <c r="DH310" s="199"/>
      <c r="DI310" s="199"/>
      <c r="DJ310" s="199"/>
      <c r="DK310" s="199"/>
      <c r="DL310" s="199"/>
      <c r="DM310" s="199"/>
      <c r="DN310" s="199"/>
    </row>
    <row r="311" spans="1:118" x14ac:dyDescent="0.2">
      <c r="A311" s="33" t="s">
        <v>140</v>
      </c>
      <c r="B311" s="33" t="s">
        <v>160</v>
      </c>
      <c r="C311" s="33">
        <v>28</v>
      </c>
      <c r="D311" s="33" t="s">
        <v>134</v>
      </c>
      <c r="E311" s="200">
        <v>0</v>
      </c>
      <c r="F311" s="199">
        <v>0</v>
      </c>
      <c r="G311" s="200">
        <v>0</v>
      </c>
      <c r="H311" s="199">
        <v>0</v>
      </c>
      <c r="I311" s="200">
        <v>0</v>
      </c>
      <c r="J311" s="199">
        <v>0</v>
      </c>
      <c r="K311" s="199">
        <v>0</v>
      </c>
      <c r="L311" s="199">
        <v>0</v>
      </c>
      <c r="M311" s="199"/>
      <c r="N311" s="199"/>
      <c r="O311" s="199"/>
      <c r="P311" s="199"/>
      <c r="Q311" s="199"/>
      <c r="R311" s="199"/>
      <c r="S311" s="199"/>
      <c r="T311" s="199"/>
      <c r="U311" s="199"/>
      <c r="V311" s="199"/>
      <c r="W311" s="199"/>
      <c r="X311" s="199"/>
      <c r="Y311" s="199"/>
      <c r="Z311" s="199"/>
      <c r="AA311" s="199"/>
      <c r="AB311" s="199"/>
      <c r="AC311" s="199"/>
      <c r="AD311" s="199"/>
      <c r="AE311" s="199"/>
      <c r="AF311" s="199"/>
      <c r="AG311" s="199"/>
      <c r="AH311" s="199"/>
      <c r="AI311" s="199"/>
      <c r="AJ311" s="199"/>
      <c r="AK311" s="199"/>
      <c r="AL311" s="199"/>
      <c r="AM311" s="199"/>
      <c r="AN311" s="199"/>
      <c r="AO311" s="199"/>
      <c r="AP311" s="199"/>
      <c r="AQ311" s="199"/>
      <c r="AR311" s="199"/>
      <c r="AS311" s="199"/>
      <c r="AT311" s="199"/>
      <c r="AU311" s="199"/>
      <c r="AV311" s="199"/>
      <c r="AW311" s="199"/>
      <c r="AX311" s="199"/>
      <c r="AY311" s="199"/>
      <c r="AZ311" s="199"/>
      <c r="BA311" s="199"/>
      <c r="BB311" s="199"/>
      <c r="BC311" s="199"/>
      <c r="BD311" s="199"/>
      <c r="BE311" s="199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  <c r="BP311" s="199"/>
      <c r="BQ311" s="199"/>
      <c r="BR311" s="199"/>
      <c r="BS311" s="199"/>
      <c r="BT311" s="199"/>
      <c r="BU311" s="199"/>
      <c r="BV311" s="199"/>
      <c r="BW311" s="199"/>
      <c r="BX311" s="199"/>
      <c r="BY311" s="199"/>
      <c r="BZ311" s="199"/>
      <c r="CA311" s="199"/>
      <c r="CB311" s="199"/>
      <c r="CC311" s="199"/>
      <c r="CD311" s="199"/>
      <c r="CE311" s="199"/>
      <c r="CF311" s="199"/>
      <c r="CG311" s="199"/>
      <c r="CH311" s="199"/>
      <c r="CI311" s="199"/>
      <c r="CJ311" s="199"/>
      <c r="CK311" s="199"/>
      <c r="CL311" s="199"/>
      <c r="CM311" s="199"/>
      <c r="CN311" s="199"/>
      <c r="CO311" s="199"/>
      <c r="CP311" s="199"/>
      <c r="CQ311" s="199"/>
      <c r="CR311" s="199"/>
      <c r="CS311" s="199"/>
      <c r="CT311" s="199"/>
      <c r="CU311" s="199"/>
      <c r="CV311" s="199"/>
      <c r="CW311" s="199"/>
      <c r="CX311" s="199"/>
      <c r="CY311" s="199"/>
      <c r="CZ311" s="199"/>
      <c r="DA311" s="199"/>
      <c r="DB311" s="199"/>
      <c r="DC311" s="199"/>
      <c r="DD311" s="199"/>
      <c r="DE311" s="199"/>
      <c r="DF311" s="199"/>
      <c r="DG311" s="199"/>
      <c r="DH311" s="199"/>
      <c r="DI311" s="199"/>
      <c r="DJ311" s="199"/>
      <c r="DK311" s="199"/>
      <c r="DL311" s="199"/>
      <c r="DM311" s="199"/>
      <c r="DN311" s="199"/>
    </row>
    <row r="312" spans="1:118" x14ac:dyDescent="0.2">
      <c r="A312" s="33" t="s">
        <v>140</v>
      </c>
      <c r="B312" s="33" t="s">
        <v>160</v>
      </c>
      <c r="C312" s="33">
        <v>29</v>
      </c>
      <c r="D312" s="33" t="s">
        <v>135</v>
      </c>
      <c r="E312" s="200">
        <v>0</v>
      </c>
      <c r="F312" s="199">
        <v>0</v>
      </c>
      <c r="G312" s="200">
        <v>0</v>
      </c>
      <c r="H312" s="199">
        <v>0</v>
      </c>
      <c r="I312" s="200">
        <v>0</v>
      </c>
      <c r="J312" s="199">
        <v>0</v>
      </c>
      <c r="K312" s="199">
        <v>0</v>
      </c>
      <c r="L312" s="199">
        <v>0</v>
      </c>
      <c r="M312" s="199"/>
      <c r="N312" s="199"/>
      <c r="O312" s="199"/>
      <c r="P312" s="199"/>
      <c r="Q312" s="199"/>
      <c r="R312" s="199"/>
      <c r="S312" s="199"/>
      <c r="T312" s="199"/>
      <c r="U312" s="199"/>
      <c r="V312" s="199"/>
      <c r="W312" s="199"/>
      <c r="X312" s="199"/>
      <c r="Y312" s="199"/>
      <c r="Z312" s="199"/>
      <c r="AA312" s="199"/>
      <c r="AB312" s="199"/>
      <c r="AC312" s="199"/>
      <c r="AD312" s="199"/>
      <c r="AE312" s="199"/>
      <c r="AF312" s="199"/>
      <c r="AG312" s="199"/>
      <c r="AH312" s="199"/>
      <c r="AI312" s="199"/>
      <c r="AJ312" s="199"/>
      <c r="AK312" s="199"/>
      <c r="AL312" s="199"/>
      <c r="AM312" s="199"/>
      <c r="AN312" s="199"/>
      <c r="AO312" s="199"/>
      <c r="AP312" s="199"/>
      <c r="AQ312" s="199"/>
      <c r="AR312" s="199"/>
      <c r="AS312" s="199"/>
      <c r="AT312" s="199"/>
      <c r="AU312" s="199"/>
      <c r="AV312" s="199"/>
      <c r="AW312" s="199"/>
      <c r="AX312" s="199"/>
      <c r="AY312" s="199"/>
      <c r="AZ312" s="199"/>
      <c r="BA312" s="199"/>
      <c r="BB312" s="199"/>
      <c r="BC312" s="199"/>
      <c r="BD312" s="199"/>
      <c r="BE312" s="199"/>
      <c r="BF312" s="199"/>
      <c r="BG312" s="199"/>
      <c r="BH312" s="199"/>
      <c r="BI312" s="199"/>
      <c r="BJ312" s="199"/>
      <c r="BK312" s="199"/>
      <c r="BL312" s="199"/>
      <c r="BM312" s="199"/>
      <c r="BN312" s="199"/>
      <c r="BO312" s="199"/>
      <c r="BP312" s="199"/>
      <c r="BQ312" s="199"/>
      <c r="BR312" s="199"/>
      <c r="BS312" s="199"/>
      <c r="BT312" s="199"/>
      <c r="BU312" s="199"/>
      <c r="BV312" s="199"/>
      <c r="BW312" s="199"/>
      <c r="BX312" s="199"/>
      <c r="BY312" s="199"/>
      <c r="BZ312" s="199"/>
      <c r="CA312" s="199"/>
      <c r="CB312" s="199"/>
      <c r="CC312" s="199"/>
      <c r="CD312" s="199"/>
      <c r="CE312" s="199"/>
      <c r="CF312" s="199"/>
      <c r="CG312" s="199"/>
      <c r="CH312" s="199"/>
      <c r="CI312" s="199"/>
      <c r="CJ312" s="199"/>
      <c r="CK312" s="199"/>
      <c r="CL312" s="199"/>
      <c r="CM312" s="199"/>
      <c r="CN312" s="199"/>
      <c r="CO312" s="199"/>
      <c r="CP312" s="199"/>
      <c r="CQ312" s="199"/>
      <c r="CR312" s="199"/>
      <c r="CS312" s="199"/>
      <c r="CT312" s="199"/>
      <c r="CU312" s="199"/>
      <c r="CV312" s="199"/>
      <c r="CW312" s="199"/>
      <c r="CX312" s="199"/>
      <c r="CY312" s="199"/>
      <c r="CZ312" s="199"/>
      <c r="DA312" s="199"/>
      <c r="DB312" s="199"/>
      <c r="DC312" s="199"/>
      <c r="DD312" s="199"/>
      <c r="DE312" s="199"/>
      <c r="DF312" s="199"/>
      <c r="DG312" s="199"/>
      <c r="DH312" s="199"/>
      <c r="DI312" s="199"/>
      <c r="DJ312" s="199"/>
      <c r="DK312" s="199"/>
      <c r="DL312" s="199"/>
      <c r="DM312" s="199"/>
      <c r="DN312" s="199"/>
    </row>
    <row r="313" spans="1:118" x14ac:dyDescent="0.2">
      <c r="A313" s="33" t="s">
        <v>140</v>
      </c>
      <c r="B313" s="33" t="s">
        <v>160</v>
      </c>
      <c r="C313" s="33">
        <v>30</v>
      </c>
      <c r="D313" s="33" t="s">
        <v>136</v>
      </c>
      <c r="E313" s="200">
        <v>0</v>
      </c>
      <c r="F313" s="199">
        <v>0</v>
      </c>
      <c r="G313" s="200">
        <v>0</v>
      </c>
      <c r="H313" s="199">
        <v>0</v>
      </c>
      <c r="I313" s="200">
        <v>0</v>
      </c>
      <c r="J313" s="199">
        <v>0</v>
      </c>
      <c r="K313" s="199">
        <v>0</v>
      </c>
      <c r="L313" s="199">
        <v>0</v>
      </c>
      <c r="M313" s="199"/>
      <c r="N313" s="199"/>
      <c r="O313" s="199"/>
      <c r="P313" s="199"/>
      <c r="Q313" s="199"/>
      <c r="R313" s="199"/>
      <c r="S313" s="199"/>
      <c r="T313" s="199"/>
      <c r="U313" s="199"/>
      <c r="V313" s="199"/>
      <c r="W313" s="199"/>
      <c r="X313" s="199"/>
      <c r="Y313" s="199"/>
      <c r="Z313" s="199"/>
      <c r="AA313" s="199"/>
      <c r="AB313" s="199"/>
      <c r="AC313" s="199"/>
      <c r="AD313" s="199"/>
      <c r="AE313" s="199"/>
      <c r="AF313" s="199"/>
      <c r="AG313" s="199"/>
      <c r="AH313" s="199"/>
      <c r="AI313" s="199"/>
      <c r="AJ313" s="199"/>
      <c r="AK313" s="199"/>
      <c r="AL313" s="199"/>
      <c r="AM313" s="199"/>
      <c r="AN313" s="199"/>
      <c r="AO313" s="199"/>
      <c r="AP313" s="199"/>
      <c r="AQ313" s="199"/>
      <c r="AR313" s="199"/>
      <c r="AS313" s="199"/>
      <c r="AT313" s="199"/>
      <c r="AU313" s="199"/>
      <c r="AV313" s="199"/>
      <c r="AW313" s="199"/>
      <c r="AX313" s="199"/>
      <c r="AY313" s="199"/>
      <c r="AZ313" s="199"/>
      <c r="BA313" s="199"/>
      <c r="BB313" s="199"/>
      <c r="BC313" s="199"/>
      <c r="BD313" s="199"/>
      <c r="BE313" s="199"/>
      <c r="BF313" s="199"/>
      <c r="BG313" s="199"/>
      <c r="BH313" s="199"/>
      <c r="BI313" s="199"/>
      <c r="BJ313" s="199"/>
      <c r="BK313" s="199"/>
      <c r="BL313" s="199"/>
      <c r="BM313" s="199"/>
      <c r="BN313" s="199"/>
      <c r="BO313" s="199"/>
      <c r="BP313" s="199"/>
      <c r="BQ313" s="199"/>
      <c r="BR313" s="199"/>
      <c r="BS313" s="199"/>
      <c r="BT313" s="199"/>
      <c r="BU313" s="199"/>
      <c r="BV313" s="199"/>
      <c r="BW313" s="199"/>
      <c r="BX313" s="199"/>
      <c r="BY313" s="199"/>
      <c r="BZ313" s="199"/>
      <c r="CA313" s="199"/>
      <c r="CB313" s="199"/>
      <c r="CC313" s="199"/>
      <c r="CD313" s="199"/>
      <c r="CE313" s="199"/>
      <c r="CF313" s="199"/>
      <c r="CG313" s="199"/>
      <c r="CH313" s="199"/>
      <c r="CI313" s="199"/>
      <c r="CJ313" s="199"/>
      <c r="CK313" s="199"/>
      <c r="CL313" s="199"/>
      <c r="CM313" s="199"/>
      <c r="CN313" s="199"/>
      <c r="CO313" s="199"/>
      <c r="CP313" s="199"/>
      <c r="CQ313" s="199"/>
      <c r="CR313" s="199"/>
      <c r="CS313" s="199"/>
      <c r="CT313" s="199"/>
      <c r="CU313" s="199"/>
      <c r="CV313" s="199"/>
      <c r="CW313" s="199"/>
      <c r="CX313" s="199"/>
      <c r="CY313" s="199"/>
      <c r="CZ313" s="199"/>
      <c r="DA313" s="199"/>
      <c r="DB313" s="199"/>
      <c r="DC313" s="199"/>
      <c r="DD313" s="199"/>
      <c r="DE313" s="199"/>
      <c r="DF313" s="199"/>
      <c r="DG313" s="199"/>
      <c r="DH313" s="199"/>
      <c r="DI313" s="199"/>
      <c r="DJ313" s="199"/>
      <c r="DK313" s="199"/>
      <c r="DL313" s="199"/>
      <c r="DM313" s="199"/>
      <c r="DN313" s="199"/>
    </row>
    <row r="314" spans="1:118" x14ac:dyDescent="0.2">
      <c r="A314" s="33" t="s">
        <v>140</v>
      </c>
      <c r="B314" s="33" t="s">
        <v>160</v>
      </c>
      <c r="C314" s="33">
        <v>31</v>
      </c>
      <c r="D314" s="33" t="s">
        <v>137</v>
      </c>
      <c r="E314" s="200">
        <v>0</v>
      </c>
      <c r="F314" s="199">
        <v>0</v>
      </c>
      <c r="G314" s="200">
        <v>0</v>
      </c>
      <c r="H314" s="199">
        <v>0</v>
      </c>
      <c r="I314" s="200">
        <v>0</v>
      </c>
      <c r="J314" s="199">
        <v>0</v>
      </c>
      <c r="K314" s="199">
        <v>0</v>
      </c>
      <c r="L314" s="199">
        <v>0</v>
      </c>
      <c r="M314" s="199"/>
      <c r="N314" s="199"/>
      <c r="O314" s="199"/>
      <c r="P314" s="199"/>
      <c r="Q314" s="199"/>
      <c r="R314" s="199"/>
      <c r="S314" s="199"/>
      <c r="T314" s="199"/>
      <c r="U314" s="199"/>
      <c r="V314" s="199"/>
      <c r="W314" s="199"/>
      <c r="X314" s="199"/>
      <c r="Y314" s="199"/>
      <c r="Z314" s="199"/>
      <c r="AA314" s="199"/>
      <c r="AB314" s="199"/>
      <c r="AC314" s="199"/>
      <c r="AD314" s="199"/>
      <c r="AE314" s="199"/>
      <c r="AF314" s="199"/>
      <c r="AG314" s="199"/>
      <c r="AH314" s="199"/>
      <c r="AI314" s="199"/>
      <c r="AJ314" s="199"/>
      <c r="AK314" s="199"/>
      <c r="AL314" s="199"/>
      <c r="AM314" s="199"/>
      <c r="AN314" s="199"/>
      <c r="AO314" s="199"/>
      <c r="AP314" s="199"/>
      <c r="AQ314" s="199"/>
      <c r="AR314" s="199"/>
      <c r="AS314" s="199"/>
      <c r="AT314" s="199"/>
      <c r="AU314" s="199"/>
      <c r="AV314" s="199"/>
      <c r="AW314" s="199"/>
      <c r="AX314" s="199"/>
      <c r="AY314" s="199"/>
      <c r="AZ314" s="199"/>
      <c r="BA314" s="199"/>
      <c r="BB314" s="199"/>
      <c r="BC314" s="199"/>
      <c r="BD314" s="199"/>
      <c r="BE314" s="199"/>
      <c r="BF314" s="199"/>
      <c r="BG314" s="199"/>
      <c r="BH314" s="199"/>
      <c r="BI314" s="199"/>
      <c r="BJ314" s="199"/>
      <c r="BK314" s="199"/>
      <c r="BL314" s="199"/>
      <c r="BM314" s="199"/>
      <c r="BN314" s="199"/>
      <c r="BO314" s="199"/>
      <c r="BP314" s="199"/>
      <c r="BQ314" s="199"/>
      <c r="BR314" s="199"/>
      <c r="BS314" s="199"/>
      <c r="BT314" s="199"/>
      <c r="BU314" s="199"/>
      <c r="BV314" s="199"/>
      <c r="BW314" s="199"/>
      <c r="BX314" s="199"/>
      <c r="BY314" s="199"/>
      <c r="BZ314" s="199"/>
      <c r="CA314" s="199"/>
      <c r="CB314" s="199"/>
      <c r="CC314" s="199"/>
      <c r="CD314" s="199"/>
      <c r="CE314" s="199"/>
      <c r="CF314" s="199"/>
      <c r="CG314" s="199"/>
      <c r="CH314" s="199"/>
      <c r="CI314" s="199"/>
      <c r="CJ314" s="199"/>
      <c r="CK314" s="199"/>
      <c r="CL314" s="199"/>
      <c r="CM314" s="199"/>
      <c r="CN314" s="199"/>
      <c r="CO314" s="199"/>
      <c r="CP314" s="199"/>
      <c r="CQ314" s="199"/>
      <c r="CR314" s="199"/>
      <c r="CS314" s="199"/>
      <c r="CT314" s="199"/>
      <c r="CU314" s="199"/>
      <c r="CV314" s="199"/>
      <c r="CW314" s="199"/>
      <c r="CX314" s="199"/>
      <c r="CY314" s="199"/>
      <c r="CZ314" s="199"/>
      <c r="DA314" s="199"/>
      <c r="DB314" s="199"/>
      <c r="DC314" s="199"/>
      <c r="DD314" s="199"/>
      <c r="DE314" s="199"/>
      <c r="DF314" s="199"/>
      <c r="DG314" s="199"/>
      <c r="DH314" s="199"/>
      <c r="DI314" s="199"/>
      <c r="DJ314" s="199"/>
      <c r="DK314" s="199"/>
      <c r="DL314" s="199"/>
      <c r="DM314" s="199"/>
      <c r="DN314" s="199"/>
    </row>
    <row r="315" spans="1:118" x14ac:dyDescent="0.2">
      <c r="A315" s="33" t="s">
        <v>140</v>
      </c>
      <c r="B315" s="33" t="s">
        <v>160</v>
      </c>
      <c r="C315" s="33">
        <v>32</v>
      </c>
      <c r="D315" s="33" t="s">
        <v>70</v>
      </c>
      <c r="E315" s="200">
        <v>0</v>
      </c>
      <c r="F315" s="199">
        <v>0</v>
      </c>
      <c r="G315" s="200">
        <v>0</v>
      </c>
      <c r="H315" s="199">
        <v>0</v>
      </c>
      <c r="I315" s="200">
        <v>0</v>
      </c>
      <c r="J315" s="199">
        <v>0</v>
      </c>
      <c r="K315" s="199">
        <v>0</v>
      </c>
      <c r="L315" s="199">
        <v>0</v>
      </c>
      <c r="M315" s="199"/>
      <c r="N315" s="199"/>
      <c r="O315" s="199"/>
      <c r="P315" s="199"/>
      <c r="Q315" s="199"/>
      <c r="R315" s="199"/>
      <c r="S315" s="199"/>
      <c r="T315" s="199"/>
      <c r="U315" s="199"/>
      <c r="V315" s="199"/>
      <c r="W315" s="199"/>
      <c r="X315" s="199"/>
      <c r="Y315" s="199"/>
      <c r="Z315" s="199"/>
      <c r="AA315" s="199"/>
      <c r="AB315" s="199"/>
      <c r="AC315" s="199"/>
      <c r="AD315" s="199"/>
      <c r="AE315" s="199"/>
      <c r="AF315" s="199"/>
      <c r="AG315" s="199"/>
      <c r="AH315" s="199"/>
      <c r="AI315" s="199"/>
      <c r="AJ315" s="199"/>
      <c r="AK315" s="199"/>
      <c r="AL315" s="199"/>
      <c r="AM315" s="199"/>
      <c r="AN315" s="199"/>
      <c r="AO315" s="199"/>
      <c r="AP315" s="199"/>
      <c r="AQ315" s="199"/>
      <c r="AR315" s="199"/>
      <c r="AS315" s="199"/>
      <c r="AT315" s="199"/>
      <c r="AU315" s="199"/>
      <c r="AV315" s="199"/>
      <c r="AW315" s="199"/>
      <c r="AX315" s="199"/>
      <c r="AY315" s="199"/>
      <c r="AZ315" s="199"/>
      <c r="BA315" s="199"/>
      <c r="BB315" s="199"/>
      <c r="BC315" s="199"/>
      <c r="BD315" s="199"/>
      <c r="BE315" s="199"/>
      <c r="BF315" s="199"/>
      <c r="BG315" s="199"/>
      <c r="BH315" s="199"/>
      <c r="BI315" s="199"/>
      <c r="BJ315" s="199"/>
      <c r="BK315" s="199"/>
      <c r="BL315" s="199"/>
      <c r="BM315" s="199"/>
      <c r="BN315" s="199"/>
      <c r="BO315" s="199"/>
      <c r="BP315" s="199"/>
      <c r="BQ315" s="199"/>
      <c r="BR315" s="199"/>
      <c r="BS315" s="199"/>
      <c r="BT315" s="199"/>
      <c r="BU315" s="199"/>
      <c r="BV315" s="199"/>
      <c r="BW315" s="199"/>
      <c r="BX315" s="199"/>
      <c r="BY315" s="199"/>
      <c r="BZ315" s="199"/>
      <c r="CA315" s="199"/>
      <c r="CB315" s="199"/>
      <c r="CC315" s="199"/>
      <c r="CD315" s="199"/>
      <c r="CE315" s="199"/>
      <c r="CF315" s="199"/>
      <c r="CG315" s="199"/>
      <c r="CH315" s="199"/>
      <c r="CI315" s="199"/>
      <c r="CJ315" s="199"/>
      <c r="CK315" s="199"/>
      <c r="CL315" s="199"/>
      <c r="CM315" s="199"/>
      <c r="CN315" s="199"/>
      <c r="CO315" s="199"/>
      <c r="CP315" s="199"/>
      <c r="CQ315" s="199"/>
      <c r="CR315" s="199"/>
      <c r="CS315" s="199"/>
      <c r="CT315" s="199"/>
      <c r="CU315" s="199"/>
      <c r="CV315" s="199"/>
      <c r="CW315" s="199"/>
      <c r="CX315" s="199"/>
      <c r="CY315" s="199"/>
      <c r="CZ315" s="199"/>
      <c r="DA315" s="199"/>
      <c r="DB315" s="199"/>
      <c r="DC315" s="199"/>
      <c r="DD315" s="199"/>
      <c r="DE315" s="199"/>
      <c r="DF315" s="199"/>
      <c r="DG315" s="199"/>
      <c r="DH315" s="199"/>
      <c r="DI315" s="199"/>
      <c r="DJ315" s="199"/>
      <c r="DK315" s="199"/>
      <c r="DL315" s="199"/>
      <c r="DM315" s="199"/>
      <c r="DN315" s="199"/>
    </row>
    <row r="316" spans="1:118" x14ac:dyDescent="0.2">
      <c r="A316" s="33" t="s">
        <v>140</v>
      </c>
      <c r="B316" s="33" t="s">
        <v>160</v>
      </c>
      <c r="C316" s="33">
        <v>33</v>
      </c>
      <c r="D316" s="33" t="s">
        <v>71</v>
      </c>
      <c r="E316" s="200">
        <v>0</v>
      </c>
      <c r="F316" s="199">
        <v>0</v>
      </c>
      <c r="G316" s="200">
        <v>0</v>
      </c>
      <c r="H316" s="199">
        <v>0</v>
      </c>
      <c r="I316" s="200">
        <v>0</v>
      </c>
      <c r="J316" s="199">
        <v>0</v>
      </c>
      <c r="K316" s="199">
        <v>0</v>
      </c>
      <c r="L316" s="199">
        <v>0</v>
      </c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  <c r="AE316" s="199"/>
      <c r="AF316" s="199"/>
      <c r="AG316" s="199"/>
      <c r="AH316" s="199"/>
      <c r="AI316" s="199"/>
      <c r="AJ316" s="199"/>
      <c r="AK316" s="199"/>
      <c r="AL316" s="199"/>
      <c r="AM316" s="199"/>
      <c r="AN316" s="199"/>
      <c r="AO316" s="199"/>
      <c r="AP316" s="199"/>
      <c r="AQ316" s="199"/>
      <c r="AR316" s="199"/>
      <c r="AS316" s="199"/>
      <c r="AT316" s="199"/>
      <c r="AU316" s="199"/>
      <c r="AV316" s="199"/>
      <c r="AW316" s="199"/>
      <c r="AX316" s="199"/>
      <c r="AY316" s="199"/>
      <c r="AZ316" s="199"/>
      <c r="BA316" s="199"/>
      <c r="BB316" s="199"/>
      <c r="BC316" s="199"/>
      <c r="BD316" s="199"/>
      <c r="BE316" s="199"/>
      <c r="BF316" s="199"/>
      <c r="BG316" s="199"/>
      <c r="BH316" s="199"/>
      <c r="BI316" s="199"/>
      <c r="BJ316" s="199"/>
      <c r="BK316" s="199"/>
      <c r="BL316" s="199"/>
      <c r="BM316" s="199"/>
      <c r="BN316" s="199"/>
      <c r="BO316" s="199"/>
      <c r="BP316" s="199"/>
      <c r="BQ316" s="199"/>
      <c r="BR316" s="199"/>
      <c r="BS316" s="199"/>
      <c r="BT316" s="199"/>
      <c r="BU316" s="199"/>
      <c r="BV316" s="199"/>
      <c r="BW316" s="199"/>
      <c r="BX316" s="199"/>
      <c r="BY316" s="199"/>
      <c r="BZ316" s="199"/>
      <c r="CA316" s="199"/>
      <c r="CB316" s="199"/>
      <c r="CC316" s="199"/>
      <c r="CD316" s="199"/>
      <c r="CE316" s="199"/>
      <c r="CF316" s="199"/>
      <c r="CG316" s="199"/>
      <c r="CH316" s="199"/>
      <c r="CI316" s="199"/>
      <c r="CJ316" s="199"/>
      <c r="CK316" s="199"/>
      <c r="CL316" s="199"/>
      <c r="CM316" s="199"/>
      <c r="CN316" s="199"/>
      <c r="CO316" s="199"/>
      <c r="CP316" s="199"/>
      <c r="CQ316" s="199"/>
      <c r="CR316" s="199"/>
      <c r="CS316" s="199"/>
      <c r="CT316" s="199"/>
      <c r="CU316" s="199"/>
      <c r="CV316" s="199"/>
      <c r="CW316" s="199"/>
      <c r="CX316" s="199"/>
      <c r="CY316" s="199"/>
      <c r="CZ316" s="199"/>
      <c r="DA316" s="199"/>
      <c r="DB316" s="199"/>
      <c r="DC316" s="199"/>
      <c r="DD316" s="199"/>
      <c r="DE316" s="199"/>
      <c r="DF316" s="199"/>
      <c r="DG316" s="199"/>
      <c r="DH316" s="199"/>
      <c r="DI316" s="199"/>
      <c r="DJ316" s="199"/>
      <c r="DK316" s="199"/>
      <c r="DL316" s="199"/>
      <c r="DM316" s="199"/>
      <c r="DN316" s="199"/>
    </row>
    <row r="317" spans="1:118" x14ac:dyDescent="0.2">
      <c r="A317" s="33" t="s">
        <v>140</v>
      </c>
      <c r="B317" s="33" t="s">
        <v>160</v>
      </c>
      <c r="C317" s="33">
        <v>34</v>
      </c>
      <c r="D317" s="33" t="s">
        <v>72</v>
      </c>
      <c r="E317" s="200">
        <v>0</v>
      </c>
      <c r="F317" s="199">
        <v>0</v>
      </c>
      <c r="G317" s="200">
        <v>0</v>
      </c>
      <c r="H317" s="199">
        <v>0</v>
      </c>
      <c r="I317" s="200">
        <v>0</v>
      </c>
      <c r="J317" s="199">
        <v>0</v>
      </c>
      <c r="K317" s="199">
        <v>0</v>
      </c>
      <c r="L317" s="199">
        <v>0</v>
      </c>
      <c r="M317" s="199"/>
      <c r="N317" s="199"/>
      <c r="O317" s="199"/>
      <c r="P317" s="199"/>
      <c r="Q317" s="199"/>
      <c r="R317" s="199"/>
      <c r="S317" s="199"/>
      <c r="T317" s="199"/>
      <c r="U317" s="199"/>
      <c r="V317" s="199"/>
      <c r="W317" s="199"/>
      <c r="X317" s="199"/>
      <c r="Y317" s="199"/>
      <c r="Z317" s="199"/>
      <c r="AA317" s="199"/>
      <c r="AB317" s="199"/>
      <c r="AC317" s="199"/>
      <c r="AD317" s="199"/>
      <c r="AE317" s="199"/>
      <c r="AF317" s="199"/>
      <c r="AG317" s="199"/>
      <c r="AH317" s="199"/>
      <c r="AI317" s="199"/>
      <c r="AJ317" s="199"/>
      <c r="AK317" s="199"/>
      <c r="AL317" s="199"/>
      <c r="AM317" s="199"/>
      <c r="AN317" s="199"/>
      <c r="AO317" s="199"/>
      <c r="AP317" s="199"/>
      <c r="AQ317" s="199"/>
      <c r="AR317" s="199"/>
      <c r="AS317" s="199"/>
      <c r="AT317" s="199"/>
      <c r="AU317" s="199"/>
      <c r="AV317" s="199"/>
      <c r="AW317" s="199"/>
      <c r="AX317" s="199"/>
      <c r="AY317" s="199"/>
      <c r="AZ317" s="199"/>
      <c r="BA317" s="199"/>
      <c r="BB317" s="199"/>
      <c r="BC317" s="199"/>
      <c r="BD317" s="199"/>
      <c r="BE317" s="199"/>
      <c r="BF317" s="199"/>
      <c r="BG317" s="199"/>
      <c r="BH317" s="199"/>
      <c r="BI317" s="199"/>
      <c r="BJ317" s="199"/>
      <c r="BK317" s="199"/>
      <c r="BL317" s="199"/>
      <c r="BM317" s="199"/>
      <c r="BN317" s="199"/>
      <c r="BO317" s="199"/>
      <c r="BP317" s="199"/>
      <c r="BQ317" s="199"/>
      <c r="BR317" s="199"/>
      <c r="BS317" s="199"/>
      <c r="BT317" s="199"/>
      <c r="BU317" s="199"/>
      <c r="BV317" s="199"/>
      <c r="BW317" s="199"/>
      <c r="BX317" s="199"/>
      <c r="BY317" s="199"/>
      <c r="BZ317" s="199"/>
      <c r="CA317" s="199"/>
      <c r="CB317" s="199"/>
      <c r="CC317" s="199"/>
      <c r="CD317" s="199"/>
      <c r="CE317" s="199"/>
      <c r="CF317" s="199"/>
      <c r="CG317" s="199"/>
      <c r="CH317" s="199"/>
      <c r="CI317" s="199"/>
      <c r="CJ317" s="199"/>
      <c r="CK317" s="199"/>
      <c r="CL317" s="199"/>
      <c r="CM317" s="199"/>
      <c r="CN317" s="199"/>
      <c r="CO317" s="199"/>
      <c r="CP317" s="199"/>
      <c r="CQ317" s="199"/>
      <c r="CR317" s="199"/>
      <c r="CS317" s="199"/>
      <c r="CT317" s="199"/>
      <c r="CU317" s="199"/>
      <c r="CV317" s="199"/>
      <c r="CW317" s="199"/>
      <c r="CX317" s="199"/>
      <c r="CY317" s="199"/>
      <c r="CZ317" s="199"/>
      <c r="DA317" s="199"/>
      <c r="DB317" s="199"/>
      <c r="DC317" s="199"/>
      <c r="DD317" s="199"/>
      <c r="DE317" s="199"/>
      <c r="DF317" s="199"/>
      <c r="DG317" s="199"/>
      <c r="DH317" s="199"/>
      <c r="DI317" s="199"/>
      <c r="DJ317" s="199"/>
      <c r="DK317" s="199"/>
      <c r="DL317" s="199"/>
      <c r="DM317" s="199"/>
      <c r="DN317" s="199"/>
    </row>
    <row r="318" spans="1:118" x14ac:dyDescent="0.2">
      <c r="A318" s="33" t="s">
        <v>140</v>
      </c>
      <c r="B318" s="33" t="s">
        <v>160</v>
      </c>
      <c r="C318" s="33">
        <v>35</v>
      </c>
      <c r="D318" s="33" t="s">
        <v>73</v>
      </c>
      <c r="E318" s="200">
        <v>0</v>
      </c>
      <c r="F318" s="199">
        <v>-198.24</v>
      </c>
      <c r="G318" s="200">
        <v>0</v>
      </c>
      <c r="H318" s="199">
        <v>-276.55</v>
      </c>
      <c r="I318" s="200">
        <v>0</v>
      </c>
      <c r="J318" s="199">
        <v>0</v>
      </c>
      <c r="K318" s="199">
        <v>0</v>
      </c>
      <c r="L318" s="199">
        <v>0</v>
      </c>
      <c r="M318" s="199"/>
      <c r="N318" s="199"/>
      <c r="O318" s="199"/>
      <c r="P318" s="199"/>
      <c r="Q318" s="199"/>
      <c r="R318" s="199"/>
      <c r="S318" s="199"/>
      <c r="T318" s="199"/>
      <c r="U318" s="199"/>
      <c r="V318" s="199"/>
      <c r="W318" s="199"/>
      <c r="X318" s="199"/>
      <c r="Y318" s="199"/>
      <c r="Z318" s="199"/>
      <c r="AA318" s="199"/>
      <c r="AB318" s="199"/>
      <c r="AC318" s="199"/>
      <c r="AD318" s="199"/>
      <c r="AE318" s="199"/>
      <c r="AF318" s="199"/>
      <c r="AG318" s="199"/>
      <c r="AH318" s="199"/>
      <c r="AI318" s="199"/>
      <c r="AJ318" s="199"/>
      <c r="AK318" s="199"/>
      <c r="AL318" s="199"/>
      <c r="AM318" s="199"/>
      <c r="AN318" s="199"/>
      <c r="AO318" s="199"/>
      <c r="AP318" s="199"/>
      <c r="AQ318" s="199"/>
      <c r="AR318" s="199"/>
      <c r="AS318" s="199"/>
      <c r="AT318" s="199"/>
      <c r="AU318" s="199"/>
      <c r="AV318" s="199"/>
      <c r="AW318" s="199"/>
      <c r="AX318" s="199"/>
      <c r="AY318" s="199"/>
      <c r="AZ318" s="199"/>
      <c r="BA318" s="199"/>
      <c r="BB318" s="199"/>
      <c r="BC318" s="199"/>
      <c r="BD318" s="199"/>
      <c r="BE318" s="199"/>
      <c r="BF318" s="199"/>
      <c r="BG318" s="199"/>
      <c r="BH318" s="199"/>
      <c r="BI318" s="199"/>
      <c r="BJ318" s="199"/>
      <c r="BK318" s="199"/>
      <c r="BL318" s="199"/>
      <c r="BM318" s="199"/>
      <c r="BN318" s="199"/>
      <c r="BO318" s="199"/>
      <c r="BP318" s="199"/>
      <c r="BQ318" s="199"/>
      <c r="BR318" s="199"/>
      <c r="BS318" s="199"/>
      <c r="BT318" s="199"/>
      <c r="BU318" s="199"/>
      <c r="BV318" s="199"/>
      <c r="BW318" s="199"/>
      <c r="BX318" s="199"/>
      <c r="BY318" s="199"/>
      <c r="BZ318" s="199"/>
      <c r="CA318" s="199"/>
      <c r="CB318" s="199"/>
      <c r="CC318" s="199"/>
      <c r="CD318" s="199"/>
      <c r="CE318" s="199"/>
      <c r="CF318" s="199"/>
      <c r="CG318" s="199"/>
      <c r="CH318" s="199"/>
      <c r="CI318" s="199"/>
      <c r="CJ318" s="199"/>
      <c r="CK318" s="199"/>
      <c r="CL318" s="199"/>
      <c r="CM318" s="199"/>
      <c r="CN318" s="199"/>
      <c r="CO318" s="199"/>
      <c r="CP318" s="199"/>
      <c r="CQ318" s="199"/>
      <c r="CR318" s="199"/>
      <c r="CS318" s="199"/>
      <c r="CT318" s="199"/>
      <c r="CU318" s="199"/>
      <c r="CV318" s="199"/>
      <c r="CW318" s="199"/>
      <c r="CX318" s="199"/>
      <c r="CY318" s="199"/>
      <c r="CZ318" s="199"/>
      <c r="DA318" s="199"/>
      <c r="DB318" s="199"/>
      <c r="DC318" s="199"/>
      <c r="DD318" s="199"/>
      <c r="DE318" s="199"/>
      <c r="DF318" s="199"/>
      <c r="DG318" s="199"/>
      <c r="DH318" s="199"/>
      <c r="DI318" s="199"/>
      <c r="DJ318" s="199"/>
      <c r="DK318" s="199"/>
      <c r="DL318" s="199"/>
      <c r="DM318" s="199"/>
      <c r="DN318" s="199"/>
    </row>
    <row r="319" spans="1:118" x14ac:dyDescent="0.2">
      <c r="A319" s="33" t="s">
        <v>140</v>
      </c>
      <c r="B319" s="33" t="s">
        <v>160</v>
      </c>
      <c r="C319" s="33">
        <v>36</v>
      </c>
      <c r="D319" s="33" t="s">
        <v>74</v>
      </c>
      <c r="E319" s="200">
        <v>0</v>
      </c>
      <c r="F319" s="199">
        <v>0</v>
      </c>
      <c r="G319" s="200">
        <v>0</v>
      </c>
      <c r="H319" s="199">
        <v>0</v>
      </c>
      <c r="I319" s="200">
        <v>0</v>
      </c>
      <c r="J319" s="199">
        <v>0</v>
      </c>
      <c r="K319" s="199">
        <v>0</v>
      </c>
      <c r="L319" s="199">
        <v>0</v>
      </c>
      <c r="M319" s="199"/>
      <c r="N319" s="199"/>
      <c r="O319" s="199"/>
      <c r="P319" s="199"/>
      <c r="Q319" s="199"/>
      <c r="R319" s="199"/>
      <c r="S319" s="199"/>
      <c r="T319" s="199"/>
      <c r="U319" s="199"/>
      <c r="V319" s="199"/>
      <c r="W319" s="199"/>
      <c r="X319" s="199"/>
      <c r="Y319" s="199"/>
      <c r="Z319" s="199"/>
      <c r="AA319" s="199"/>
      <c r="AB319" s="199"/>
      <c r="AC319" s="199"/>
      <c r="AD319" s="199"/>
      <c r="AE319" s="199"/>
      <c r="AF319" s="199"/>
      <c r="AG319" s="199"/>
      <c r="AH319" s="199"/>
      <c r="AI319" s="199"/>
      <c r="AJ319" s="199"/>
      <c r="AK319" s="199"/>
      <c r="AL319" s="199"/>
      <c r="AM319" s="199"/>
      <c r="AN319" s="199"/>
      <c r="AO319" s="199"/>
      <c r="AP319" s="199"/>
      <c r="AQ319" s="199"/>
      <c r="AR319" s="199"/>
      <c r="AS319" s="199"/>
      <c r="AT319" s="199"/>
      <c r="AU319" s="199"/>
      <c r="AV319" s="199"/>
      <c r="AW319" s="199"/>
      <c r="AX319" s="199"/>
      <c r="AY319" s="199"/>
      <c r="AZ319" s="199"/>
      <c r="BA319" s="199"/>
      <c r="BB319" s="199"/>
      <c r="BC319" s="199"/>
      <c r="BD319" s="199"/>
      <c r="BE319" s="199"/>
      <c r="BF319" s="199"/>
      <c r="BG319" s="199"/>
      <c r="BH319" s="199"/>
      <c r="BI319" s="199"/>
      <c r="BJ319" s="199"/>
      <c r="BK319" s="199"/>
      <c r="BL319" s="199"/>
      <c r="BM319" s="199"/>
      <c r="BN319" s="199"/>
      <c r="BO319" s="199"/>
      <c r="BP319" s="199"/>
      <c r="BQ319" s="199"/>
      <c r="BR319" s="199"/>
      <c r="BS319" s="199"/>
      <c r="BT319" s="199"/>
      <c r="BU319" s="199"/>
      <c r="BV319" s="199"/>
      <c r="BW319" s="199"/>
      <c r="BX319" s="199"/>
      <c r="BY319" s="199"/>
      <c r="BZ319" s="199"/>
      <c r="CA319" s="199"/>
      <c r="CB319" s="199"/>
      <c r="CC319" s="199"/>
      <c r="CD319" s="199"/>
      <c r="CE319" s="199"/>
      <c r="CF319" s="199"/>
      <c r="CG319" s="199"/>
      <c r="CH319" s="199"/>
      <c r="CI319" s="199"/>
      <c r="CJ319" s="199"/>
      <c r="CK319" s="199"/>
      <c r="CL319" s="199"/>
      <c r="CM319" s="199"/>
      <c r="CN319" s="199"/>
      <c r="CO319" s="199"/>
      <c r="CP319" s="199"/>
      <c r="CQ319" s="199"/>
      <c r="CR319" s="199"/>
      <c r="CS319" s="199"/>
      <c r="CT319" s="199"/>
      <c r="CU319" s="199"/>
      <c r="CV319" s="199"/>
      <c r="CW319" s="199"/>
      <c r="CX319" s="199"/>
      <c r="CY319" s="199"/>
      <c r="CZ319" s="199"/>
      <c r="DA319" s="199"/>
      <c r="DB319" s="199"/>
      <c r="DC319" s="199"/>
      <c r="DD319" s="199"/>
      <c r="DE319" s="199"/>
      <c r="DF319" s="199"/>
      <c r="DG319" s="199"/>
      <c r="DH319" s="199"/>
      <c r="DI319" s="199"/>
      <c r="DJ319" s="199"/>
      <c r="DK319" s="199"/>
      <c r="DL319" s="199"/>
      <c r="DM319" s="199"/>
      <c r="DN319" s="199"/>
    </row>
    <row r="320" spans="1:118" x14ac:dyDescent="0.2">
      <c r="A320" s="33" t="s">
        <v>140</v>
      </c>
      <c r="B320" s="33" t="s">
        <v>160</v>
      </c>
      <c r="C320" s="33">
        <v>37</v>
      </c>
      <c r="D320" s="33" t="s">
        <v>75</v>
      </c>
      <c r="E320" s="200">
        <v>0</v>
      </c>
      <c r="F320" s="199">
        <v>0</v>
      </c>
      <c r="G320" s="200">
        <v>0</v>
      </c>
      <c r="H320" s="199">
        <v>0</v>
      </c>
      <c r="I320" s="200">
        <v>0</v>
      </c>
      <c r="J320" s="199">
        <v>0</v>
      </c>
      <c r="K320" s="199">
        <v>0</v>
      </c>
      <c r="L320" s="199">
        <v>0</v>
      </c>
      <c r="M320" s="199"/>
      <c r="N320" s="199"/>
      <c r="O320" s="199"/>
      <c r="P320" s="199"/>
      <c r="Q320" s="199"/>
      <c r="R320" s="199"/>
      <c r="S320" s="199"/>
      <c r="T320" s="199"/>
      <c r="U320" s="199"/>
      <c r="V320" s="199"/>
      <c r="W320" s="199"/>
      <c r="X320" s="199"/>
      <c r="Y320" s="199"/>
      <c r="Z320" s="199"/>
      <c r="AA320" s="199"/>
      <c r="AB320" s="199"/>
      <c r="AC320" s="199"/>
      <c r="AD320" s="199"/>
      <c r="AE320" s="199"/>
      <c r="AF320" s="199"/>
      <c r="AG320" s="199"/>
      <c r="AH320" s="199"/>
      <c r="AI320" s="199"/>
      <c r="AJ320" s="199"/>
      <c r="AK320" s="199"/>
      <c r="AL320" s="199"/>
      <c r="AM320" s="199"/>
      <c r="AN320" s="199"/>
      <c r="AO320" s="199"/>
      <c r="AP320" s="199"/>
      <c r="AQ320" s="199"/>
      <c r="AR320" s="199"/>
      <c r="AS320" s="199"/>
      <c r="AT320" s="199"/>
      <c r="AU320" s="199"/>
      <c r="AV320" s="199"/>
      <c r="AW320" s="199"/>
      <c r="AX320" s="199"/>
      <c r="AY320" s="199"/>
      <c r="AZ320" s="199"/>
      <c r="BA320" s="199"/>
      <c r="BB320" s="199"/>
      <c r="BC320" s="199"/>
      <c r="BD320" s="199"/>
      <c r="BE320" s="199"/>
      <c r="BF320" s="199"/>
      <c r="BG320" s="199"/>
      <c r="BH320" s="199"/>
      <c r="BI320" s="199"/>
      <c r="BJ320" s="199"/>
      <c r="BK320" s="199"/>
      <c r="BL320" s="199"/>
      <c r="BM320" s="199"/>
      <c r="BN320" s="199"/>
      <c r="BO320" s="199"/>
      <c r="BP320" s="199"/>
      <c r="BQ320" s="199"/>
      <c r="BR320" s="199"/>
      <c r="BS320" s="199"/>
      <c r="BT320" s="199"/>
      <c r="BU320" s="199"/>
      <c r="BV320" s="199"/>
      <c r="BW320" s="199"/>
      <c r="BX320" s="199"/>
      <c r="BY320" s="199"/>
      <c r="BZ320" s="199"/>
      <c r="CA320" s="199"/>
      <c r="CB320" s="199"/>
      <c r="CC320" s="199"/>
      <c r="CD320" s="199"/>
      <c r="CE320" s="199"/>
      <c r="CF320" s="199"/>
      <c r="CG320" s="199"/>
      <c r="CH320" s="199"/>
      <c r="CI320" s="199"/>
      <c r="CJ320" s="199"/>
      <c r="CK320" s="199"/>
      <c r="CL320" s="199"/>
      <c r="CM320" s="199"/>
      <c r="CN320" s="199"/>
      <c r="CO320" s="199"/>
      <c r="CP320" s="199"/>
      <c r="CQ320" s="199"/>
      <c r="CR320" s="199"/>
      <c r="CS320" s="199"/>
      <c r="CT320" s="199"/>
      <c r="CU320" s="199"/>
      <c r="CV320" s="199"/>
      <c r="CW320" s="199"/>
      <c r="CX320" s="199"/>
      <c r="CY320" s="199"/>
      <c r="CZ320" s="199"/>
      <c r="DA320" s="199"/>
      <c r="DB320" s="199"/>
      <c r="DC320" s="199"/>
      <c r="DD320" s="199"/>
      <c r="DE320" s="199"/>
      <c r="DF320" s="199"/>
      <c r="DG320" s="199"/>
      <c r="DH320" s="199"/>
      <c r="DI320" s="199"/>
      <c r="DJ320" s="199"/>
      <c r="DK320" s="199"/>
      <c r="DL320" s="199"/>
      <c r="DM320" s="199"/>
      <c r="DN320" s="199"/>
    </row>
    <row r="321" spans="1:118" x14ac:dyDescent="0.2">
      <c r="A321" s="33" t="s">
        <v>140</v>
      </c>
      <c r="B321" s="33" t="s">
        <v>160</v>
      </c>
      <c r="C321" s="33">
        <v>38</v>
      </c>
      <c r="D321" s="33" t="s">
        <v>76</v>
      </c>
      <c r="E321" s="200">
        <v>0</v>
      </c>
      <c r="F321" s="199">
        <v>0</v>
      </c>
      <c r="G321" s="200">
        <v>0</v>
      </c>
      <c r="H321" s="199">
        <v>0</v>
      </c>
      <c r="I321" s="200">
        <v>0</v>
      </c>
      <c r="J321" s="199">
        <v>0</v>
      </c>
      <c r="K321" s="199">
        <v>0</v>
      </c>
      <c r="L321" s="199">
        <v>0</v>
      </c>
      <c r="M321" s="199"/>
      <c r="N321" s="199"/>
      <c r="O321" s="199"/>
      <c r="P321" s="199"/>
      <c r="Q321" s="199"/>
      <c r="R321" s="199"/>
      <c r="S321" s="199"/>
      <c r="T321" s="199"/>
      <c r="U321" s="199"/>
      <c r="V321" s="199"/>
      <c r="W321" s="199"/>
      <c r="X321" s="199"/>
      <c r="Y321" s="199"/>
      <c r="Z321" s="199"/>
      <c r="AA321" s="199"/>
      <c r="AB321" s="199"/>
      <c r="AC321" s="199"/>
      <c r="AD321" s="199"/>
      <c r="AE321" s="199"/>
      <c r="AF321" s="199"/>
      <c r="AG321" s="199"/>
      <c r="AH321" s="199"/>
      <c r="AI321" s="199"/>
      <c r="AJ321" s="199"/>
      <c r="AK321" s="199"/>
      <c r="AL321" s="199"/>
      <c r="AM321" s="199"/>
      <c r="AN321" s="199"/>
      <c r="AO321" s="199"/>
      <c r="AP321" s="199"/>
      <c r="AQ321" s="199"/>
      <c r="AR321" s="199"/>
      <c r="AS321" s="199"/>
      <c r="AT321" s="199"/>
      <c r="AU321" s="199"/>
      <c r="AV321" s="199"/>
      <c r="AW321" s="199"/>
      <c r="AX321" s="199"/>
      <c r="AY321" s="199"/>
      <c r="AZ321" s="199"/>
      <c r="BA321" s="199"/>
      <c r="BB321" s="199"/>
      <c r="BC321" s="199"/>
      <c r="BD321" s="199"/>
      <c r="BE321" s="199"/>
      <c r="BF321" s="199"/>
      <c r="BG321" s="199"/>
      <c r="BH321" s="199"/>
      <c r="BI321" s="199"/>
      <c r="BJ321" s="199"/>
      <c r="BK321" s="199"/>
      <c r="BL321" s="199"/>
      <c r="BM321" s="199"/>
      <c r="BN321" s="199"/>
      <c r="BO321" s="199"/>
      <c r="BP321" s="199"/>
      <c r="BQ321" s="199"/>
      <c r="BR321" s="199"/>
      <c r="BS321" s="199"/>
      <c r="BT321" s="199"/>
      <c r="BU321" s="199"/>
      <c r="BV321" s="199"/>
      <c r="BW321" s="199"/>
      <c r="BX321" s="199"/>
      <c r="BY321" s="199"/>
      <c r="BZ321" s="199"/>
      <c r="CA321" s="199"/>
      <c r="CB321" s="199"/>
      <c r="CC321" s="199"/>
      <c r="CD321" s="199"/>
      <c r="CE321" s="199"/>
      <c r="CF321" s="199"/>
      <c r="CG321" s="199"/>
      <c r="CH321" s="199"/>
      <c r="CI321" s="199"/>
      <c r="CJ321" s="199"/>
      <c r="CK321" s="199"/>
      <c r="CL321" s="199"/>
      <c r="CM321" s="199"/>
      <c r="CN321" s="199"/>
      <c r="CO321" s="199"/>
      <c r="CP321" s="199"/>
      <c r="CQ321" s="199"/>
      <c r="CR321" s="199"/>
      <c r="CS321" s="199"/>
      <c r="CT321" s="199"/>
      <c r="CU321" s="199"/>
      <c r="CV321" s="199"/>
      <c r="CW321" s="199"/>
      <c r="CX321" s="199"/>
      <c r="CY321" s="199"/>
      <c r="CZ321" s="199"/>
      <c r="DA321" s="199"/>
      <c r="DB321" s="199"/>
      <c r="DC321" s="199"/>
      <c r="DD321" s="199"/>
      <c r="DE321" s="199"/>
      <c r="DF321" s="199"/>
      <c r="DG321" s="199"/>
      <c r="DH321" s="199"/>
      <c r="DI321" s="199"/>
      <c r="DJ321" s="199"/>
      <c r="DK321" s="199"/>
      <c r="DL321" s="199"/>
      <c r="DM321" s="199"/>
      <c r="DN321" s="199"/>
    </row>
    <row r="322" spans="1:118" x14ac:dyDescent="0.2">
      <c r="A322" s="33" t="s">
        <v>140</v>
      </c>
      <c r="B322" s="33" t="s">
        <v>160</v>
      </c>
      <c r="C322" s="33">
        <v>39</v>
      </c>
      <c r="D322" s="33" t="s">
        <v>77</v>
      </c>
      <c r="E322" s="200">
        <v>0</v>
      </c>
      <c r="F322" s="199">
        <v>0</v>
      </c>
      <c r="G322" s="200">
        <v>0</v>
      </c>
      <c r="H322" s="199">
        <v>0</v>
      </c>
      <c r="I322" s="200">
        <v>0</v>
      </c>
      <c r="J322" s="199">
        <v>0</v>
      </c>
      <c r="K322" s="199">
        <v>0</v>
      </c>
      <c r="L322" s="199">
        <v>0</v>
      </c>
      <c r="M322" s="199"/>
      <c r="N322" s="199"/>
      <c r="O322" s="199"/>
      <c r="P322" s="199"/>
      <c r="Q322" s="199"/>
      <c r="R322" s="199"/>
      <c r="S322" s="199"/>
      <c r="T322" s="199"/>
      <c r="U322" s="199"/>
      <c r="V322" s="199"/>
      <c r="W322" s="199"/>
      <c r="X322" s="199"/>
      <c r="Y322" s="199"/>
      <c r="Z322" s="199"/>
      <c r="AA322" s="199"/>
      <c r="AB322" s="199"/>
      <c r="AC322" s="199"/>
      <c r="AD322" s="199"/>
      <c r="AE322" s="199"/>
      <c r="AF322" s="199"/>
      <c r="AG322" s="199"/>
      <c r="AH322" s="199"/>
      <c r="AI322" s="199"/>
      <c r="AJ322" s="199"/>
      <c r="AK322" s="199"/>
      <c r="AL322" s="199"/>
      <c r="AM322" s="199"/>
      <c r="AN322" s="199"/>
      <c r="AO322" s="199"/>
      <c r="AP322" s="199"/>
      <c r="AQ322" s="199"/>
      <c r="AR322" s="199"/>
      <c r="AS322" s="199"/>
      <c r="AT322" s="199"/>
      <c r="AU322" s="199"/>
      <c r="AV322" s="199"/>
      <c r="AW322" s="199"/>
      <c r="AX322" s="199"/>
      <c r="AY322" s="199"/>
      <c r="AZ322" s="199"/>
      <c r="BA322" s="199"/>
      <c r="BB322" s="199"/>
      <c r="BC322" s="199"/>
      <c r="BD322" s="199"/>
      <c r="BE322" s="199"/>
      <c r="BF322" s="199"/>
      <c r="BG322" s="199"/>
      <c r="BH322" s="199"/>
      <c r="BI322" s="199"/>
      <c r="BJ322" s="199"/>
      <c r="BK322" s="199"/>
      <c r="BL322" s="199"/>
      <c r="BM322" s="199"/>
      <c r="BN322" s="199"/>
      <c r="BO322" s="199"/>
      <c r="BP322" s="199"/>
      <c r="BQ322" s="199"/>
      <c r="BR322" s="199"/>
      <c r="BS322" s="199"/>
      <c r="BT322" s="199"/>
      <c r="BU322" s="199"/>
      <c r="BV322" s="199"/>
      <c r="BW322" s="199"/>
      <c r="BX322" s="199"/>
      <c r="BY322" s="199"/>
      <c r="BZ322" s="199"/>
      <c r="CA322" s="199"/>
      <c r="CB322" s="199"/>
      <c r="CC322" s="199"/>
      <c r="CD322" s="199"/>
      <c r="CE322" s="199"/>
      <c r="CF322" s="199"/>
      <c r="CG322" s="199"/>
      <c r="CH322" s="199"/>
      <c r="CI322" s="199"/>
      <c r="CJ322" s="199"/>
      <c r="CK322" s="199"/>
      <c r="CL322" s="199"/>
      <c r="CM322" s="199"/>
      <c r="CN322" s="199"/>
      <c r="CO322" s="199"/>
      <c r="CP322" s="199"/>
      <c r="CQ322" s="199"/>
      <c r="CR322" s="199"/>
      <c r="CS322" s="199"/>
      <c r="CT322" s="199"/>
      <c r="CU322" s="199"/>
      <c r="CV322" s="199"/>
      <c r="CW322" s="199"/>
      <c r="CX322" s="199"/>
      <c r="CY322" s="199"/>
      <c r="CZ322" s="199"/>
      <c r="DA322" s="199"/>
      <c r="DB322" s="199"/>
      <c r="DC322" s="199"/>
      <c r="DD322" s="199"/>
      <c r="DE322" s="199"/>
      <c r="DF322" s="199"/>
      <c r="DG322" s="199"/>
      <c r="DH322" s="199"/>
      <c r="DI322" s="199"/>
      <c r="DJ322" s="199"/>
      <c r="DK322" s="199"/>
      <c r="DL322" s="199"/>
      <c r="DM322" s="199"/>
      <c r="DN322" s="199"/>
    </row>
    <row r="323" spans="1:118" x14ac:dyDescent="0.2">
      <c r="A323" s="33" t="s">
        <v>140</v>
      </c>
      <c r="B323" s="33" t="s">
        <v>160</v>
      </c>
      <c r="C323" s="33">
        <v>40</v>
      </c>
      <c r="D323" s="33" t="s">
        <v>78</v>
      </c>
      <c r="E323" s="200">
        <v>0</v>
      </c>
      <c r="F323" s="199">
        <v>0</v>
      </c>
      <c r="G323" s="200">
        <v>0</v>
      </c>
      <c r="H323" s="199">
        <v>0</v>
      </c>
      <c r="I323" s="200">
        <v>0</v>
      </c>
      <c r="J323" s="199">
        <v>0</v>
      </c>
      <c r="K323" s="199">
        <v>0</v>
      </c>
      <c r="L323" s="199">
        <v>0</v>
      </c>
      <c r="M323" s="199"/>
      <c r="N323" s="199"/>
      <c r="O323" s="199"/>
      <c r="P323" s="199"/>
      <c r="Q323" s="199"/>
      <c r="R323" s="199"/>
      <c r="S323" s="199"/>
      <c r="T323" s="199"/>
      <c r="U323" s="199"/>
      <c r="V323" s="199"/>
      <c r="W323" s="199"/>
      <c r="X323" s="199"/>
      <c r="Y323" s="199"/>
      <c r="Z323" s="199"/>
      <c r="AA323" s="199"/>
      <c r="AB323" s="199"/>
      <c r="AC323" s="199"/>
      <c r="AD323" s="199"/>
      <c r="AE323" s="199"/>
      <c r="AF323" s="199"/>
      <c r="AG323" s="199"/>
      <c r="AH323" s="199"/>
      <c r="AI323" s="199"/>
      <c r="AJ323" s="199"/>
      <c r="AK323" s="199"/>
      <c r="AL323" s="199"/>
      <c r="AM323" s="199"/>
      <c r="AN323" s="199"/>
      <c r="AO323" s="199"/>
      <c r="AP323" s="199"/>
      <c r="AQ323" s="199"/>
      <c r="AR323" s="199"/>
      <c r="AS323" s="199"/>
      <c r="AT323" s="199"/>
      <c r="AU323" s="199"/>
      <c r="AV323" s="199"/>
      <c r="AW323" s="199"/>
      <c r="AX323" s="199"/>
      <c r="AY323" s="199"/>
      <c r="AZ323" s="199"/>
      <c r="BA323" s="199"/>
      <c r="BB323" s="199"/>
      <c r="BC323" s="199"/>
      <c r="BD323" s="199"/>
      <c r="BE323" s="199"/>
      <c r="BF323" s="199"/>
      <c r="BG323" s="199"/>
      <c r="BH323" s="199"/>
      <c r="BI323" s="199"/>
      <c r="BJ323" s="199"/>
      <c r="BK323" s="199"/>
      <c r="BL323" s="199"/>
      <c r="BM323" s="199"/>
      <c r="BN323" s="199"/>
      <c r="BO323" s="199"/>
      <c r="BP323" s="199"/>
      <c r="BQ323" s="199"/>
      <c r="BR323" s="199"/>
      <c r="BS323" s="199"/>
      <c r="BT323" s="199"/>
      <c r="BU323" s="199"/>
      <c r="BV323" s="199"/>
      <c r="BW323" s="199"/>
      <c r="BX323" s="199"/>
      <c r="BY323" s="199"/>
      <c r="BZ323" s="199"/>
      <c r="CA323" s="199"/>
      <c r="CB323" s="199"/>
      <c r="CC323" s="199"/>
      <c r="CD323" s="199"/>
      <c r="CE323" s="199"/>
      <c r="CF323" s="199"/>
      <c r="CG323" s="199"/>
      <c r="CH323" s="199"/>
      <c r="CI323" s="199"/>
      <c r="CJ323" s="199"/>
      <c r="CK323" s="199"/>
      <c r="CL323" s="199"/>
      <c r="CM323" s="199"/>
      <c r="CN323" s="199"/>
      <c r="CO323" s="199"/>
      <c r="CP323" s="199"/>
      <c r="CQ323" s="199"/>
      <c r="CR323" s="199"/>
      <c r="CS323" s="199"/>
      <c r="CT323" s="199"/>
      <c r="CU323" s="199"/>
      <c r="CV323" s="199"/>
      <c r="CW323" s="199"/>
      <c r="CX323" s="199"/>
      <c r="CY323" s="199"/>
      <c r="CZ323" s="199"/>
      <c r="DA323" s="199"/>
      <c r="DB323" s="199"/>
      <c r="DC323" s="199"/>
      <c r="DD323" s="199"/>
      <c r="DE323" s="199"/>
      <c r="DF323" s="199"/>
      <c r="DG323" s="199"/>
      <c r="DH323" s="199"/>
      <c r="DI323" s="199"/>
      <c r="DJ323" s="199"/>
      <c r="DK323" s="199"/>
      <c r="DL323" s="199"/>
      <c r="DM323" s="199"/>
      <c r="DN323" s="199"/>
    </row>
    <row r="324" spans="1:118" x14ac:dyDescent="0.2">
      <c r="A324" s="33" t="s">
        <v>140</v>
      </c>
      <c r="B324" s="33" t="s">
        <v>204</v>
      </c>
      <c r="C324" s="33">
        <v>1</v>
      </c>
      <c r="D324" s="33" t="s">
        <v>25</v>
      </c>
      <c r="E324" s="200">
        <v>15578321</v>
      </c>
      <c r="F324" s="199">
        <v>41308896.420000002</v>
      </c>
      <c r="G324" s="200">
        <v>14056</v>
      </c>
      <c r="H324" s="199">
        <v>175151.02</v>
      </c>
      <c r="I324" s="200">
        <v>-14056</v>
      </c>
      <c r="J324" s="199">
        <v>-36651.019999999997</v>
      </c>
      <c r="K324" s="199">
        <v>0</v>
      </c>
      <c r="L324" s="199">
        <v>0</v>
      </c>
      <c r="M324" s="199"/>
      <c r="N324" s="199"/>
      <c r="O324" s="199"/>
      <c r="P324" s="199"/>
      <c r="Q324" s="199"/>
      <c r="R324" s="199"/>
      <c r="S324" s="199"/>
      <c r="T324" s="199"/>
      <c r="U324" s="199"/>
      <c r="V324" s="199"/>
      <c r="W324" s="199"/>
      <c r="X324" s="199"/>
      <c r="Y324" s="199"/>
      <c r="Z324" s="199"/>
      <c r="AA324" s="199"/>
      <c r="AB324" s="199"/>
      <c r="AC324" s="199"/>
      <c r="AD324" s="199"/>
      <c r="AE324" s="199"/>
      <c r="AF324" s="199"/>
      <c r="AG324" s="199"/>
      <c r="AH324" s="199"/>
      <c r="AI324" s="199"/>
      <c r="AJ324" s="199"/>
      <c r="AK324" s="199"/>
      <c r="AL324" s="199"/>
      <c r="AM324" s="199"/>
      <c r="AN324" s="199"/>
      <c r="AO324" s="199"/>
      <c r="AP324" s="199"/>
      <c r="AQ324" s="199"/>
      <c r="AR324" s="199"/>
      <c r="AS324" s="199"/>
      <c r="AT324" s="199"/>
      <c r="AU324" s="199"/>
      <c r="AV324" s="199"/>
      <c r="AW324" s="199"/>
      <c r="AX324" s="199"/>
      <c r="AY324" s="199"/>
      <c r="AZ324" s="199"/>
      <c r="BA324" s="199"/>
      <c r="BB324" s="199"/>
      <c r="BC324" s="199"/>
      <c r="BD324" s="199"/>
      <c r="BE324" s="199"/>
      <c r="BF324" s="199"/>
      <c r="BG324" s="199"/>
      <c r="BH324" s="199"/>
      <c r="BI324" s="199"/>
      <c r="BJ324" s="199"/>
      <c r="BK324" s="199"/>
      <c r="BL324" s="199"/>
      <c r="BM324" s="199"/>
      <c r="BN324" s="199"/>
      <c r="BO324" s="199"/>
      <c r="BP324" s="199"/>
      <c r="BQ324" s="199"/>
      <c r="BR324" s="199"/>
      <c r="BS324" s="199"/>
      <c r="BT324" s="199"/>
      <c r="BU324" s="199"/>
      <c r="BV324" s="199"/>
      <c r="BW324" s="199"/>
      <c r="BX324" s="199"/>
      <c r="BY324" s="199"/>
      <c r="BZ324" s="199"/>
      <c r="CA324" s="199"/>
      <c r="CB324" s="199"/>
      <c r="CC324" s="199"/>
      <c r="CD324" s="199"/>
      <c r="CE324" s="199"/>
      <c r="CF324" s="199"/>
      <c r="CG324" s="199"/>
      <c r="CH324" s="199"/>
      <c r="CI324" s="199"/>
      <c r="CJ324" s="199"/>
      <c r="CK324" s="199"/>
      <c r="CL324" s="199"/>
      <c r="CM324" s="199"/>
      <c r="CN324" s="199"/>
      <c r="CO324" s="199"/>
      <c r="CP324" s="199"/>
      <c r="CQ324" s="199"/>
      <c r="CR324" s="199"/>
      <c r="CS324" s="199"/>
      <c r="CT324" s="199"/>
      <c r="CU324" s="199"/>
      <c r="CV324" s="199"/>
      <c r="CW324" s="199"/>
      <c r="CX324" s="199"/>
      <c r="CY324" s="199"/>
      <c r="CZ324" s="199"/>
      <c r="DA324" s="199"/>
      <c r="DB324" s="199"/>
      <c r="DC324" s="199"/>
      <c r="DD324" s="199"/>
      <c r="DE324" s="199"/>
      <c r="DF324" s="199"/>
      <c r="DG324" s="199"/>
      <c r="DH324" s="199"/>
      <c r="DI324" s="199"/>
      <c r="DJ324" s="199"/>
      <c r="DK324" s="199"/>
      <c r="DL324" s="199"/>
      <c r="DM324" s="199"/>
      <c r="DN324" s="199"/>
    </row>
    <row r="325" spans="1:118" x14ac:dyDescent="0.2">
      <c r="A325" s="33" t="s">
        <v>140</v>
      </c>
      <c r="B325" s="33" t="s">
        <v>204</v>
      </c>
      <c r="C325" s="33">
        <v>2</v>
      </c>
      <c r="D325" s="33" t="s">
        <v>26</v>
      </c>
      <c r="E325" s="200">
        <v>0</v>
      </c>
      <c r="F325" s="199">
        <v>0</v>
      </c>
      <c r="G325" s="200">
        <v>0</v>
      </c>
      <c r="H325" s="199">
        <v>0</v>
      </c>
      <c r="I325" s="200">
        <v>0</v>
      </c>
      <c r="J325" s="199">
        <v>0</v>
      </c>
      <c r="K325" s="199">
        <v>0</v>
      </c>
      <c r="L325" s="199">
        <v>0</v>
      </c>
      <c r="M325" s="199"/>
      <c r="N325" s="199"/>
      <c r="O325" s="199"/>
      <c r="P325" s="199"/>
      <c r="Q325" s="199"/>
      <c r="R325" s="199"/>
      <c r="S325" s="199"/>
      <c r="T325" s="199"/>
      <c r="U325" s="199"/>
      <c r="V325" s="199"/>
      <c r="W325" s="199"/>
      <c r="X325" s="199"/>
      <c r="Y325" s="199"/>
      <c r="Z325" s="199"/>
      <c r="AA325" s="199"/>
      <c r="AB325" s="199"/>
      <c r="AC325" s="199"/>
      <c r="AD325" s="199"/>
      <c r="AE325" s="199"/>
      <c r="AF325" s="199"/>
      <c r="AG325" s="199"/>
      <c r="AH325" s="199"/>
      <c r="AI325" s="199"/>
      <c r="AJ325" s="199"/>
      <c r="AK325" s="199"/>
      <c r="AL325" s="199"/>
      <c r="AM325" s="199"/>
      <c r="AN325" s="199"/>
      <c r="AO325" s="199"/>
      <c r="AP325" s="199"/>
      <c r="AQ325" s="199"/>
      <c r="AR325" s="199"/>
      <c r="AS325" s="199"/>
      <c r="AT325" s="199"/>
      <c r="AU325" s="199"/>
      <c r="AV325" s="199"/>
      <c r="AW325" s="199"/>
      <c r="AX325" s="199"/>
      <c r="AY325" s="199"/>
      <c r="AZ325" s="199"/>
      <c r="BA325" s="199"/>
      <c r="BB325" s="199"/>
      <c r="BC325" s="199"/>
      <c r="BD325" s="199"/>
      <c r="BE325" s="199"/>
      <c r="BF325" s="199"/>
      <c r="BG325" s="199"/>
      <c r="BH325" s="199"/>
      <c r="BI325" s="199"/>
      <c r="BJ325" s="199"/>
      <c r="BK325" s="199"/>
      <c r="BL325" s="199"/>
      <c r="BM325" s="199"/>
      <c r="BN325" s="199"/>
      <c r="BO325" s="199"/>
      <c r="BP325" s="199"/>
      <c r="BQ325" s="199"/>
      <c r="BR325" s="199"/>
      <c r="BS325" s="199"/>
      <c r="BT325" s="199"/>
      <c r="BU325" s="199"/>
      <c r="BV325" s="199"/>
      <c r="BW325" s="199"/>
      <c r="BX325" s="199"/>
      <c r="BY325" s="199"/>
      <c r="BZ325" s="199"/>
      <c r="CA325" s="199"/>
      <c r="CB325" s="199"/>
      <c r="CC325" s="199"/>
      <c r="CD325" s="199"/>
      <c r="CE325" s="199"/>
      <c r="CF325" s="199"/>
      <c r="CG325" s="199"/>
      <c r="CH325" s="199"/>
      <c r="CI325" s="199"/>
      <c r="CJ325" s="199"/>
      <c r="CK325" s="199"/>
      <c r="CL325" s="199"/>
      <c r="CM325" s="199"/>
      <c r="CN325" s="199"/>
      <c r="CO325" s="199"/>
      <c r="CP325" s="199"/>
      <c r="CQ325" s="199"/>
      <c r="CR325" s="199"/>
      <c r="CS325" s="199"/>
      <c r="CT325" s="199"/>
      <c r="CU325" s="199"/>
      <c r="CV325" s="199"/>
      <c r="CW325" s="199"/>
      <c r="CX325" s="199"/>
      <c r="CY325" s="199"/>
      <c r="CZ325" s="199"/>
      <c r="DA325" s="199"/>
      <c r="DB325" s="199"/>
      <c r="DC325" s="199"/>
      <c r="DD325" s="199"/>
      <c r="DE325" s="199"/>
      <c r="DF325" s="199"/>
      <c r="DG325" s="199"/>
      <c r="DH325" s="199"/>
      <c r="DI325" s="199"/>
      <c r="DJ325" s="199"/>
      <c r="DK325" s="199"/>
      <c r="DL325" s="199"/>
      <c r="DM325" s="199"/>
      <c r="DN325" s="199"/>
    </row>
    <row r="326" spans="1:118" x14ac:dyDescent="0.2">
      <c r="A326" s="33" t="s">
        <v>140</v>
      </c>
      <c r="B326" s="33" t="s">
        <v>204</v>
      </c>
      <c r="C326" s="33">
        <v>3</v>
      </c>
      <c r="D326" s="33" t="s">
        <v>27</v>
      </c>
      <c r="E326" s="200">
        <v>625768</v>
      </c>
      <c r="F326" s="199">
        <v>1777308</v>
      </c>
      <c r="G326" s="200">
        <v>65854</v>
      </c>
      <c r="H326" s="199">
        <v>194599</v>
      </c>
      <c r="I326" s="200">
        <v>0</v>
      </c>
      <c r="J326" s="199">
        <v>0</v>
      </c>
      <c r="K326" s="199">
        <v>24902933</v>
      </c>
      <c r="L326" s="199">
        <v>69562826</v>
      </c>
      <c r="M326" s="199"/>
      <c r="N326" s="199"/>
      <c r="O326" s="199"/>
      <c r="P326" s="199"/>
      <c r="Q326" s="199"/>
      <c r="R326" s="199"/>
      <c r="S326" s="199"/>
      <c r="T326" s="199"/>
      <c r="U326" s="199"/>
      <c r="V326" s="199"/>
      <c r="W326" s="199"/>
      <c r="X326" s="199"/>
      <c r="Y326" s="199"/>
      <c r="Z326" s="199"/>
      <c r="AA326" s="199"/>
      <c r="AB326" s="199"/>
      <c r="AC326" s="199"/>
      <c r="AD326" s="199"/>
      <c r="AE326" s="199"/>
      <c r="AF326" s="199"/>
      <c r="AG326" s="199"/>
      <c r="AH326" s="199"/>
      <c r="AI326" s="199"/>
      <c r="AJ326" s="199"/>
      <c r="AK326" s="199"/>
      <c r="AL326" s="199"/>
      <c r="AM326" s="199"/>
      <c r="AN326" s="199"/>
      <c r="AO326" s="199"/>
      <c r="AP326" s="199"/>
      <c r="AQ326" s="199"/>
      <c r="AR326" s="199"/>
      <c r="AS326" s="199"/>
      <c r="AT326" s="199"/>
      <c r="AU326" s="199"/>
      <c r="AV326" s="199"/>
      <c r="AW326" s="199"/>
      <c r="AX326" s="199"/>
      <c r="AY326" s="199"/>
      <c r="AZ326" s="199"/>
      <c r="BA326" s="199"/>
      <c r="BB326" s="199"/>
      <c r="BC326" s="199"/>
      <c r="BD326" s="199"/>
      <c r="BE326" s="199"/>
      <c r="BF326" s="199"/>
      <c r="BG326" s="199"/>
      <c r="BH326" s="199"/>
      <c r="BI326" s="199"/>
      <c r="BJ326" s="199"/>
      <c r="BK326" s="199"/>
      <c r="BL326" s="199"/>
      <c r="BM326" s="199"/>
      <c r="BN326" s="199"/>
      <c r="BO326" s="199"/>
      <c r="BP326" s="199"/>
      <c r="BQ326" s="199"/>
      <c r="BR326" s="199"/>
      <c r="BS326" s="199"/>
      <c r="BT326" s="199"/>
      <c r="BU326" s="199"/>
      <c r="BV326" s="199"/>
      <c r="BW326" s="199"/>
      <c r="BX326" s="199"/>
      <c r="BY326" s="199"/>
      <c r="BZ326" s="199"/>
      <c r="CA326" s="199"/>
      <c r="CB326" s="199"/>
      <c r="CC326" s="199"/>
      <c r="CD326" s="199"/>
      <c r="CE326" s="199"/>
      <c r="CF326" s="199"/>
      <c r="CG326" s="199"/>
      <c r="CH326" s="199"/>
      <c r="CI326" s="199"/>
      <c r="CJ326" s="199"/>
      <c r="CK326" s="199"/>
      <c r="CL326" s="199"/>
      <c r="CM326" s="199"/>
      <c r="CN326" s="199"/>
      <c r="CO326" s="199"/>
      <c r="CP326" s="199"/>
      <c r="CQ326" s="199"/>
      <c r="CR326" s="199"/>
      <c r="CS326" s="199"/>
      <c r="CT326" s="199"/>
      <c r="CU326" s="199"/>
      <c r="CV326" s="199"/>
      <c r="CW326" s="199"/>
      <c r="CX326" s="199"/>
      <c r="CY326" s="199"/>
      <c r="CZ326" s="199"/>
      <c r="DA326" s="199"/>
      <c r="DB326" s="199"/>
      <c r="DC326" s="199"/>
      <c r="DD326" s="199"/>
      <c r="DE326" s="199"/>
      <c r="DF326" s="199"/>
      <c r="DG326" s="199"/>
      <c r="DH326" s="199"/>
      <c r="DI326" s="199"/>
      <c r="DJ326" s="199"/>
      <c r="DK326" s="199"/>
      <c r="DL326" s="199"/>
      <c r="DM326" s="199"/>
      <c r="DN326" s="199"/>
    </row>
    <row r="327" spans="1:118" x14ac:dyDescent="0.2">
      <c r="A327" s="33" t="s">
        <v>140</v>
      </c>
      <c r="B327" s="33" t="s">
        <v>204</v>
      </c>
      <c r="C327" s="33">
        <v>4</v>
      </c>
      <c r="D327" s="33" t="s">
        <v>28</v>
      </c>
      <c r="E327" s="200">
        <v>0</v>
      </c>
      <c r="F327" s="199">
        <v>0</v>
      </c>
      <c r="G327" s="200">
        <v>0</v>
      </c>
      <c r="H327" s="199">
        <v>0</v>
      </c>
      <c r="I327" s="200">
        <v>0</v>
      </c>
      <c r="J327" s="199">
        <v>0</v>
      </c>
      <c r="K327" s="199">
        <v>0</v>
      </c>
      <c r="L327" s="199">
        <v>0</v>
      </c>
      <c r="M327" s="199"/>
      <c r="N327" s="199"/>
      <c r="O327" s="199"/>
      <c r="P327" s="199"/>
      <c r="Q327" s="199"/>
      <c r="R327" s="199"/>
      <c r="S327" s="199"/>
      <c r="T327" s="199"/>
      <c r="U327" s="199"/>
      <c r="V327" s="199"/>
      <c r="W327" s="199"/>
      <c r="X327" s="199"/>
      <c r="Y327" s="199"/>
      <c r="Z327" s="199"/>
      <c r="AA327" s="199"/>
      <c r="AB327" s="199"/>
      <c r="AC327" s="199"/>
      <c r="AD327" s="199"/>
      <c r="AE327" s="199"/>
      <c r="AF327" s="199"/>
      <c r="AG327" s="199"/>
      <c r="AH327" s="199"/>
      <c r="AI327" s="199"/>
      <c r="AJ327" s="199"/>
      <c r="AK327" s="199"/>
      <c r="AL327" s="199"/>
      <c r="AM327" s="199"/>
      <c r="AN327" s="199"/>
      <c r="AO327" s="199"/>
      <c r="AP327" s="199"/>
      <c r="AQ327" s="199"/>
      <c r="AR327" s="199"/>
      <c r="AS327" s="199"/>
      <c r="AT327" s="199"/>
      <c r="AU327" s="199"/>
      <c r="AV327" s="199"/>
      <c r="AW327" s="199"/>
      <c r="AX327" s="199"/>
      <c r="AY327" s="199"/>
      <c r="AZ327" s="199"/>
      <c r="BA327" s="199"/>
      <c r="BB327" s="199"/>
      <c r="BC327" s="199"/>
      <c r="BD327" s="199"/>
      <c r="BE327" s="199"/>
      <c r="BF327" s="199"/>
      <c r="BG327" s="199"/>
      <c r="BH327" s="199"/>
      <c r="BI327" s="199"/>
      <c r="BJ327" s="199"/>
      <c r="BK327" s="199"/>
      <c r="BL327" s="199"/>
      <c r="BM327" s="199"/>
      <c r="BN327" s="199"/>
      <c r="BO327" s="199"/>
      <c r="BP327" s="199"/>
      <c r="BQ327" s="199"/>
      <c r="BR327" s="199"/>
      <c r="BS327" s="199"/>
      <c r="BT327" s="199"/>
      <c r="BU327" s="199"/>
      <c r="BV327" s="199"/>
      <c r="BW327" s="199"/>
      <c r="BX327" s="199"/>
      <c r="BY327" s="199"/>
      <c r="BZ327" s="199"/>
      <c r="CA327" s="199"/>
      <c r="CB327" s="199"/>
      <c r="CC327" s="199"/>
      <c r="CD327" s="199"/>
      <c r="CE327" s="199"/>
      <c r="CF327" s="199"/>
      <c r="CG327" s="199"/>
      <c r="CH327" s="199"/>
      <c r="CI327" s="199"/>
      <c r="CJ327" s="199"/>
      <c r="CK327" s="199"/>
      <c r="CL327" s="199"/>
      <c r="CM327" s="199"/>
      <c r="CN327" s="199"/>
      <c r="CO327" s="199"/>
      <c r="CP327" s="199"/>
      <c r="CQ327" s="199"/>
      <c r="CR327" s="199"/>
      <c r="CS327" s="199"/>
      <c r="CT327" s="199"/>
      <c r="CU327" s="199"/>
      <c r="CV327" s="199"/>
      <c r="CW327" s="199"/>
      <c r="CX327" s="199"/>
      <c r="CY327" s="199"/>
      <c r="CZ327" s="199"/>
      <c r="DA327" s="199"/>
      <c r="DB327" s="199"/>
      <c r="DC327" s="199"/>
      <c r="DD327" s="199"/>
      <c r="DE327" s="199"/>
      <c r="DF327" s="199"/>
      <c r="DG327" s="199"/>
      <c r="DH327" s="199"/>
      <c r="DI327" s="199"/>
      <c r="DJ327" s="199"/>
      <c r="DK327" s="199"/>
      <c r="DL327" s="199"/>
      <c r="DM327" s="199"/>
      <c r="DN327" s="199"/>
    </row>
    <row r="328" spans="1:118" x14ac:dyDescent="0.2">
      <c r="A328" s="33" t="s">
        <v>140</v>
      </c>
      <c r="B328" s="33" t="s">
        <v>204</v>
      </c>
      <c r="C328" s="33">
        <v>5</v>
      </c>
      <c r="D328" s="33" t="s">
        <v>125</v>
      </c>
      <c r="E328" s="200">
        <v>0</v>
      </c>
      <c r="F328" s="199">
        <v>3000223</v>
      </c>
      <c r="G328" s="200">
        <v>0</v>
      </c>
      <c r="H328" s="199">
        <v>58000</v>
      </c>
      <c r="I328" s="200">
        <v>0</v>
      </c>
      <c r="J328" s="199">
        <v>0</v>
      </c>
      <c r="K328" s="199">
        <v>0</v>
      </c>
      <c r="L328" s="199">
        <v>0</v>
      </c>
      <c r="M328" s="199"/>
      <c r="N328" s="199"/>
      <c r="O328" s="199"/>
      <c r="P328" s="199"/>
      <c r="Q328" s="199"/>
      <c r="R328" s="199"/>
      <c r="S328" s="199"/>
      <c r="T328" s="199"/>
      <c r="U328" s="199"/>
      <c r="V328" s="199"/>
      <c r="W328" s="199"/>
      <c r="X328" s="199"/>
      <c r="Y328" s="199"/>
      <c r="Z328" s="199"/>
      <c r="AA328" s="199"/>
      <c r="AB328" s="199"/>
      <c r="AC328" s="199"/>
      <c r="AD328" s="199"/>
      <c r="AE328" s="199"/>
      <c r="AF328" s="199"/>
      <c r="AG328" s="199"/>
      <c r="AH328" s="199"/>
      <c r="AI328" s="199"/>
      <c r="AJ328" s="199"/>
      <c r="AK328" s="199"/>
      <c r="AL328" s="199"/>
      <c r="AM328" s="199"/>
      <c r="AN328" s="199"/>
      <c r="AO328" s="199"/>
      <c r="AP328" s="199"/>
      <c r="AQ328" s="199"/>
      <c r="AR328" s="199"/>
      <c r="AS328" s="199"/>
      <c r="AT328" s="199"/>
      <c r="AU328" s="199"/>
      <c r="AV328" s="199"/>
      <c r="AW328" s="199"/>
      <c r="AX328" s="199"/>
      <c r="AY328" s="199"/>
      <c r="AZ328" s="199"/>
      <c r="BA328" s="199"/>
      <c r="BB328" s="199"/>
      <c r="BC328" s="199"/>
      <c r="BD328" s="199"/>
      <c r="BE328" s="199"/>
      <c r="BF328" s="199"/>
      <c r="BG328" s="199"/>
      <c r="BH328" s="199"/>
      <c r="BI328" s="199"/>
      <c r="BJ328" s="199"/>
      <c r="BK328" s="199"/>
      <c r="BL328" s="199"/>
      <c r="BM328" s="199"/>
      <c r="BN328" s="199"/>
      <c r="BO328" s="199"/>
      <c r="BP328" s="199"/>
      <c r="BQ328" s="199"/>
      <c r="BR328" s="199"/>
      <c r="BS328" s="199"/>
      <c r="BT328" s="199"/>
      <c r="BU328" s="199"/>
      <c r="BV328" s="199"/>
      <c r="BW328" s="199"/>
      <c r="BX328" s="199"/>
      <c r="BY328" s="199"/>
      <c r="BZ328" s="199"/>
      <c r="CA328" s="199"/>
      <c r="CB328" s="199"/>
      <c r="CC328" s="199"/>
      <c r="CD328" s="199"/>
      <c r="CE328" s="199"/>
      <c r="CF328" s="199"/>
      <c r="CG328" s="199"/>
      <c r="CH328" s="199"/>
      <c r="CI328" s="199"/>
      <c r="CJ328" s="199"/>
      <c r="CK328" s="199"/>
      <c r="CL328" s="199"/>
      <c r="CM328" s="199"/>
      <c r="CN328" s="199"/>
      <c r="CO328" s="199"/>
      <c r="CP328" s="199"/>
      <c r="CQ328" s="199"/>
      <c r="CR328" s="199"/>
      <c r="CS328" s="199"/>
      <c r="CT328" s="199"/>
      <c r="CU328" s="199"/>
      <c r="CV328" s="199"/>
      <c r="CW328" s="199"/>
      <c r="CX328" s="199"/>
      <c r="CY328" s="199"/>
      <c r="CZ328" s="199"/>
      <c r="DA328" s="199"/>
      <c r="DB328" s="199"/>
      <c r="DC328" s="199"/>
      <c r="DD328" s="199"/>
      <c r="DE328" s="199"/>
      <c r="DF328" s="199"/>
      <c r="DG328" s="199"/>
      <c r="DH328" s="199"/>
      <c r="DI328" s="199"/>
      <c r="DJ328" s="199"/>
      <c r="DK328" s="199"/>
      <c r="DL328" s="199"/>
      <c r="DM328" s="199"/>
      <c r="DN328" s="199"/>
    </row>
    <row r="329" spans="1:118" x14ac:dyDescent="0.2">
      <c r="A329" s="33" t="s">
        <v>140</v>
      </c>
      <c r="B329" s="33" t="s">
        <v>204</v>
      </c>
      <c r="C329" s="33">
        <v>6</v>
      </c>
      <c r="D329" s="33" t="s">
        <v>25</v>
      </c>
      <c r="E329" s="200">
        <v>-9905968</v>
      </c>
      <c r="F329" s="199">
        <v>-25985875.810000002</v>
      </c>
      <c r="G329" s="200">
        <v>-20</v>
      </c>
      <c r="H329" s="199">
        <v>0.01</v>
      </c>
      <c r="I329" s="200">
        <v>0</v>
      </c>
      <c r="J329" s="199">
        <v>0</v>
      </c>
      <c r="K329" s="199">
        <v>0</v>
      </c>
      <c r="L329" s="199">
        <v>0</v>
      </c>
      <c r="M329" s="199"/>
      <c r="N329" s="199"/>
      <c r="O329" s="199"/>
      <c r="P329" s="199"/>
      <c r="Q329" s="199"/>
      <c r="R329" s="199"/>
      <c r="S329" s="199"/>
      <c r="T329" s="199"/>
      <c r="U329" s="199"/>
      <c r="V329" s="199"/>
      <c r="W329" s="199"/>
      <c r="X329" s="199"/>
      <c r="Y329" s="199"/>
      <c r="Z329" s="199"/>
      <c r="AA329" s="199"/>
      <c r="AB329" s="199"/>
      <c r="AC329" s="199"/>
      <c r="AD329" s="199"/>
      <c r="AE329" s="199"/>
      <c r="AF329" s="199"/>
      <c r="AG329" s="199"/>
      <c r="AH329" s="199"/>
      <c r="AI329" s="199"/>
      <c r="AJ329" s="199"/>
      <c r="AK329" s="199"/>
      <c r="AL329" s="199"/>
      <c r="AM329" s="199"/>
      <c r="AN329" s="199"/>
      <c r="AO329" s="199"/>
      <c r="AP329" s="199"/>
      <c r="AQ329" s="199"/>
      <c r="AR329" s="199"/>
      <c r="AS329" s="199"/>
      <c r="AT329" s="199"/>
      <c r="AU329" s="199"/>
      <c r="AV329" s="199"/>
      <c r="AW329" s="199"/>
      <c r="AX329" s="199"/>
      <c r="AY329" s="199"/>
      <c r="AZ329" s="199"/>
      <c r="BA329" s="199"/>
      <c r="BB329" s="199"/>
      <c r="BC329" s="199"/>
      <c r="BD329" s="199"/>
      <c r="BE329" s="199"/>
      <c r="BF329" s="199"/>
      <c r="BG329" s="199"/>
      <c r="BH329" s="199"/>
      <c r="BI329" s="199"/>
      <c r="BJ329" s="199"/>
      <c r="BK329" s="199"/>
      <c r="BL329" s="199"/>
      <c r="BM329" s="199"/>
      <c r="BN329" s="199"/>
      <c r="BO329" s="199"/>
      <c r="BP329" s="199"/>
      <c r="BQ329" s="199"/>
      <c r="BR329" s="199"/>
      <c r="BS329" s="199"/>
      <c r="BT329" s="199"/>
      <c r="BU329" s="199"/>
      <c r="BV329" s="199"/>
      <c r="BW329" s="199"/>
      <c r="BX329" s="199"/>
      <c r="BY329" s="199"/>
      <c r="BZ329" s="199"/>
      <c r="CA329" s="199"/>
      <c r="CB329" s="199"/>
      <c r="CC329" s="199"/>
      <c r="CD329" s="199"/>
      <c r="CE329" s="199"/>
      <c r="CF329" s="199"/>
      <c r="CG329" s="199"/>
      <c r="CH329" s="199"/>
      <c r="CI329" s="199"/>
      <c r="CJ329" s="199"/>
      <c r="CK329" s="199"/>
      <c r="CL329" s="199"/>
      <c r="CM329" s="199"/>
      <c r="CN329" s="199"/>
      <c r="CO329" s="199"/>
      <c r="CP329" s="199"/>
      <c r="CQ329" s="199"/>
      <c r="CR329" s="199"/>
      <c r="CS329" s="199"/>
      <c r="CT329" s="199"/>
      <c r="CU329" s="199"/>
      <c r="CV329" s="199"/>
      <c r="CW329" s="199"/>
      <c r="CX329" s="199"/>
      <c r="CY329" s="199"/>
      <c r="CZ329" s="199"/>
      <c r="DA329" s="199"/>
      <c r="DB329" s="199"/>
      <c r="DC329" s="199"/>
      <c r="DD329" s="199"/>
      <c r="DE329" s="199"/>
      <c r="DF329" s="199"/>
      <c r="DG329" s="199"/>
      <c r="DH329" s="199"/>
      <c r="DI329" s="199"/>
      <c r="DJ329" s="199"/>
      <c r="DK329" s="199"/>
      <c r="DL329" s="199"/>
      <c r="DM329" s="199"/>
      <c r="DN329" s="199"/>
    </row>
    <row r="330" spans="1:118" x14ac:dyDescent="0.2">
      <c r="A330" s="33" t="s">
        <v>140</v>
      </c>
      <c r="B330" s="33" t="s">
        <v>204</v>
      </c>
      <c r="C330" s="33">
        <v>7</v>
      </c>
      <c r="D330" s="33" t="s">
        <v>26</v>
      </c>
      <c r="E330" s="200">
        <v>0</v>
      </c>
      <c r="F330" s="199">
        <v>0</v>
      </c>
      <c r="G330" s="200">
        <v>0</v>
      </c>
      <c r="H330" s="199">
        <v>0</v>
      </c>
      <c r="I330" s="200">
        <v>0</v>
      </c>
      <c r="J330" s="199">
        <v>0</v>
      </c>
      <c r="K330" s="199">
        <v>0</v>
      </c>
      <c r="L330" s="199">
        <v>0</v>
      </c>
      <c r="M330" s="199"/>
      <c r="N330" s="199"/>
      <c r="O330" s="199"/>
      <c r="P330" s="199"/>
      <c r="Q330" s="199"/>
      <c r="R330" s="199"/>
      <c r="S330" s="199"/>
      <c r="T330" s="199"/>
      <c r="U330" s="199"/>
      <c r="V330" s="199"/>
      <c r="W330" s="199"/>
      <c r="X330" s="199"/>
      <c r="Y330" s="199"/>
      <c r="Z330" s="199"/>
      <c r="AA330" s="199"/>
      <c r="AB330" s="199"/>
      <c r="AC330" s="199"/>
      <c r="AD330" s="199"/>
      <c r="AE330" s="199"/>
      <c r="AF330" s="199"/>
      <c r="AG330" s="199"/>
      <c r="AH330" s="199"/>
      <c r="AI330" s="199"/>
      <c r="AJ330" s="199"/>
      <c r="AK330" s="199"/>
      <c r="AL330" s="199"/>
      <c r="AM330" s="199"/>
      <c r="AN330" s="199"/>
      <c r="AO330" s="199"/>
      <c r="AP330" s="199"/>
      <c r="AQ330" s="199"/>
      <c r="AR330" s="199"/>
      <c r="AS330" s="199"/>
      <c r="AT330" s="199"/>
      <c r="AU330" s="199"/>
      <c r="AV330" s="199"/>
      <c r="AW330" s="199"/>
      <c r="AX330" s="199"/>
      <c r="AY330" s="199"/>
      <c r="AZ330" s="199"/>
      <c r="BA330" s="199"/>
      <c r="BB330" s="199"/>
      <c r="BC330" s="199"/>
      <c r="BD330" s="199"/>
      <c r="BE330" s="199"/>
      <c r="BF330" s="199"/>
      <c r="BG330" s="199"/>
      <c r="BH330" s="199"/>
      <c r="BI330" s="199"/>
      <c r="BJ330" s="199"/>
      <c r="BK330" s="199"/>
      <c r="BL330" s="199"/>
      <c r="BM330" s="199"/>
      <c r="BN330" s="199"/>
      <c r="BO330" s="199"/>
      <c r="BP330" s="199"/>
      <c r="BQ330" s="199"/>
      <c r="BR330" s="199"/>
      <c r="BS330" s="199"/>
      <c r="BT330" s="199"/>
      <c r="BU330" s="199"/>
      <c r="BV330" s="199"/>
      <c r="BW330" s="199"/>
      <c r="BX330" s="199"/>
      <c r="BY330" s="199"/>
      <c r="BZ330" s="199"/>
      <c r="CA330" s="199"/>
      <c r="CB330" s="199"/>
      <c r="CC330" s="199"/>
      <c r="CD330" s="199"/>
      <c r="CE330" s="199"/>
      <c r="CF330" s="199"/>
      <c r="CG330" s="199"/>
      <c r="CH330" s="199"/>
      <c r="CI330" s="199"/>
      <c r="CJ330" s="199"/>
      <c r="CK330" s="199"/>
      <c r="CL330" s="199"/>
      <c r="CM330" s="199"/>
      <c r="CN330" s="199"/>
      <c r="CO330" s="199"/>
      <c r="CP330" s="199"/>
      <c r="CQ330" s="199"/>
      <c r="CR330" s="199"/>
      <c r="CS330" s="199"/>
      <c r="CT330" s="199"/>
      <c r="CU330" s="199"/>
      <c r="CV330" s="199"/>
      <c r="CW330" s="199"/>
      <c r="CX330" s="199"/>
      <c r="CY330" s="199"/>
      <c r="CZ330" s="199"/>
      <c r="DA330" s="199"/>
      <c r="DB330" s="199"/>
      <c r="DC330" s="199"/>
      <c r="DD330" s="199"/>
      <c r="DE330" s="199"/>
      <c r="DF330" s="199"/>
      <c r="DG330" s="199"/>
      <c r="DH330" s="199"/>
      <c r="DI330" s="199"/>
      <c r="DJ330" s="199"/>
      <c r="DK330" s="199"/>
      <c r="DL330" s="199"/>
      <c r="DM330" s="199"/>
      <c r="DN330" s="199"/>
    </row>
    <row r="331" spans="1:118" x14ac:dyDescent="0.2">
      <c r="A331" s="33" t="s">
        <v>140</v>
      </c>
      <c r="B331" s="33" t="s">
        <v>204</v>
      </c>
      <c r="C331" s="33">
        <v>8</v>
      </c>
      <c r="D331" s="33" t="s">
        <v>27</v>
      </c>
      <c r="E331" s="200">
        <v>-55556</v>
      </c>
      <c r="F331" s="199">
        <v>-155961</v>
      </c>
      <c r="G331" s="200">
        <v>0</v>
      </c>
      <c r="H331" s="199">
        <v>0</v>
      </c>
      <c r="I331" s="200">
        <v>0</v>
      </c>
      <c r="J331" s="199">
        <v>0</v>
      </c>
      <c r="K331" s="199">
        <v>-31431869</v>
      </c>
      <c r="L331" s="199">
        <v>-86376461</v>
      </c>
      <c r="M331" s="199"/>
      <c r="N331" s="199"/>
      <c r="O331" s="199"/>
      <c r="P331" s="199"/>
      <c r="Q331" s="199"/>
      <c r="R331" s="199"/>
      <c r="S331" s="199"/>
      <c r="T331" s="199"/>
      <c r="U331" s="199"/>
      <c r="V331" s="199"/>
      <c r="W331" s="199"/>
      <c r="X331" s="199"/>
      <c r="Y331" s="199"/>
      <c r="Z331" s="199"/>
      <c r="AA331" s="199"/>
      <c r="AB331" s="199"/>
      <c r="AC331" s="199"/>
      <c r="AD331" s="199"/>
      <c r="AE331" s="199"/>
      <c r="AF331" s="199"/>
      <c r="AG331" s="199"/>
      <c r="AH331" s="199"/>
      <c r="AI331" s="199"/>
      <c r="AJ331" s="199"/>
      <c r="AK331" s="199"/>
      <c r="AL331" s="199"/>
      <c r="AM331" s="199"/>
      <c r="AN331" s="199"/>
      <c r="AO331" s="199"/>
      <c r="AP331" s="199"/>
      <c r="AQ331" s="199"/>
      <c r="AR331" s="199"/>
      <c r="AS331" s="199"/>
      <c r="AT331" s="199"/>
      <c r="AU331" s="199"/>
      <c r="AV331" s="199"/>
      <c r="AW331" s="199"/>
      <c r="AX331" s="199"/>
      <c r="AY331" s="199"/>
      <c r="AZ331" s="199"/>
      <c r="BA331" s="199"/>
      <c r="BB331" s="199"/>
      <c r="BC331" s="199"/>
      <c r="BD331" s="199"/>
      <c r="BE331" s="199"/>
      <c r="BF331" s="199"/>
      <c r="BG331" s="199"/>
      <c r="BH331" s="199"/>
      <c r="BI331" s="199"/>
      <c r="BJ331" s="199"/>
      <c r="BK331" s="199"/>
      <c r="BL331" s="199"/>
      <c r="BM331" s="199"/>
      <c r="BN331" s="199"/>
      <c r="BO331" s="199"/>
      <c r="BP331" s="199"/>
      <c r="BQ331" s="199"/>
      <c r="BR331" s="199"/>
      <c r="BS331" s="199"/>
      <c r="BT331" s="199"/>
      <c r="BU331" s="199"/>
      <c r="BV331" s="199"/>
      <c r="BW331" s="199"/>
      <c r="BX331" s="199"/>
      <c r="BY331" s="199"/>
      <c r="BZ331" s="199"/>
      <c r="CA331" s="199"/>
      <c r="CB331" s="199"/>
      <c r="CC331" s="199"/>
      <c r="CD331" s="199"/>
      <c r="CE331" s="199"/>
      <c r="CF331" s="199"/>
      <c r="CG331" s="199"/>
      <c r="CH331" s="199"/>
      <c r="CI331" s="199"/>
      <c r="CJ331" s="199"/>
      <c r="CK331" s="199"/>
      <c r="CL331" s="199"/>
      <c r="CM331" s="199"/>
      <c r="CN331" s="199"/>
      <c r="CO331" s="199"/>
      <c r="CP331" s="199"/>
      <c r="CQ331" s="199"/>
      <c r="CR331" s="199"/>
      <c r="CS331" s="199"/>
      <c r="CT331" s="199"/>
      <c r="CU331" s="199"/>
      <c r="CV331" s="199"/>
      <c r="CW331" s="199"/>
      <c r="CX331" s="199"/>
      <c r="CY331" s="199"/>
      <c r="CZ331" s="199"/>
      <c r="DA331" s="199"/>
      <c r="DB331" s="199"/>
      <c r="DC331" s="199"/>
      <c r="DD331" s="199"/>
      <c r="DE331" s="199"/>
      <c r="DF331" s="199"/>
      <c r="DG331" s="199"/>
      <c r="DH331" s="199"/>
      <c r="DI331" s="199"/>
      <c r="DJ331" s="199"/>
      <c r="DK331" s="199"/>
      <c r="DL331" s="199"/>
      <c r="DM331" s="199"/>
      <c r="DN331" s="199"/>
    </row>
    <row r="332" spans="1:118" x14ac:dyDescent="0.2">
      <c r="A332" s="33" t="s">
        <v>140</v>
      </c>
      <c r="B332" s="33" t="s">
        <v>204</v>
      </c>
      <c r="C332" s="33">
        <v>9</v>
      </c>
      <c r="D332" s="33" t="s">
        <v>28</v>
      </c>
      <c r="E332" s="200">
        <v>0</v>
      </c>
      <c r="F332" s="199">
        <v>0</v>
      </c>
      <c r="G332" s="200">
        <v>0</v>
      </c>
      <c r="H332" s="199">
        <v>0</v>
      </c>
      <c r="I332" s="200">
        <v>0</v>
      </c>
      <c r="J332" s="199">
        <v>0</v>
      </c>
      <c r="K332" s="199">
        <v>0</v>
      </c>
      <c r="L332" s="199">
        <v>0</v>
      </c>
      <c r="M332" s="199"/>
      <c r="N332" s="199"/>
      <c r="O332" s="199"/>
      <c r="P332" s="199"/>
      <c r="Q332" s="199"/>
      <c r="R332" s="199"/>
      <c r="S332" s="199"/>
      <c r="T332" s="199"/>
      <c r="U332" s="199"/>
      <c r="V332" s="199"/>
      <c r="W332" s="199"/>
      <c r="X332" s="199"/>
      <c r="Y332" s="199"/>
      <c r="Z332" s="199"/>
      <c r="AA332" s="199"/>
      <c r="AB332" s="199"/>
      <c r="AC332" s="199"/>
      <c r="AD332" s="199"/>
      <c r="AE332" s="199"/>
      <c r="AF332" s="199"/>
      <c r="AG332" s="199"/>
      <c r="AH332" s="199"/>
      <c r="AI332" s="199"/>
      <c r="AJ332" s="199"/>
      <c r="AK332" s="199"/>
      <c r="AL332" s="199"/>
      <c r="AM332" s="199"/>
      <c r="AN332" s="199"/>
      <c r="AO332" s="199"/>
      <c r="AP332" s="199"/>
      <c r="AQ332" s="199"/>
      <c r="AR332" s="199"/>
      <c r="AS332" s="199"/>
      <c r="AT332" s="199"/>
      <c r="AU332" s="199"/>
      <c r="AV332" s="199"/>
      <c r="AW332" s="199"/>
      <c r="AX332" s="199"/>
      <c r="AY332" s="199"/>
      <c r="AZ332" s="199"/>
      <c r="BA332" s="199"/>
      <c r="BB332" s="199"/>
      <c r="BC332" s="199"/>
      <c r="BD332" s="199"/>
      <c r="BE332" s="199"/>
      <c r="BF332" s="199"/>
      <c r="BG332" s="199"/>
      <c r="BH332" s="199"/>
      <c r="BI332" s="199"/>
      <c r="BJ332" s="199"/>
      <c r="BK332" s="199"/>
      <c r="BL332" s="199"/>
      <c r="BM332" s="199"/>
      <c r="BN332" s="199"/>
      <c r="BO332" s="199"/>
      <c r="BP332" s="199"/>
      <c r="BQ332" s="199"/>
      <c r="BR332" s="199"/>
      <c r="BS332" s="199"/>
      <c r="BT332" s="199"/>
      <c r="BU332" s="199"/>
      <c r="BV332" s="199"/>
      <c r="BW332" s="199"/>
      <c r="BX332" s="199"/>
      <c r="BY332" s="199"/>
      <c r="BZ332" s="199"/>
      <c r="CA332" s="199"/>
      <c r="CB332" s="199"/>
      <c r="CC332" s="199"/>
      <c r="CD332" s="199"/>
      <c r="CE332" s="199"/>
      <c r="CF332" s="199"/>
      <c r="CG332" s="199"/>
      <c r="CH332" s="199"/>
      <c r="CI332" s="199"/>
      <c r="CJ332" s="199"/>
      <c r="CK332" s="199"/>
      <c r="CL332" s="199"/>
      <c r="CM332" s="199"/>
      <c r="CN332" s="199"/>
      <c r="CO332" s="199"/>
      <c r="CP332" s="199"/>
      <c r="CQ332" s="199"/>
      <c r="CR332" s="199"/>
      <c r="CS332" s="199"/>
      <c r="CT332" s="199"/>
      <c r="CU332" s="199"/>
      <c r="CV332" s="199"/>
      <c r="CW332" s="199"/>
      <c r="CX332" s="199"/>
      <c r="CY332" s="199"/>
      <c r="CZ332" s="199"/>
      <c r="DA332" s="199"/>
      <c r="DB332" s="199"/>
      <c r="DC332" s="199"/>
      <c r="DD332" s="199"/>
      <c r="DE332" s="199"/>
      <c r="DF332" s="199"/>
      <c r="DG332" s="199"/>
      <c r="DH332" s="199"/>
      <c r="DI332" s="199"/>
      <c r="DJ332" s="199"/>
      <c r="DK332" s="199"/>
      <c r="DL332" s="199"/>
      <c r="DM332" s="199"/>
      <c r="DN332" s="199"/>
    </row>
    <row r="333" spans="1:118" x14ac:dyDescent="0.2">
      <c r="A333" s="33" t="s">
        <v>140</v>
      </c>
      <c r="B333" s="33" t="s">
        <v>204</v>
      </c>
      <c r="C333" s="33">
        <v>10</v>
      </c>
      <c r="D333" s="33" t="s">
        <v>32</v>
      </c>
      <c r="E333" s="200">
        <v>0</v>
      </c>
      <c r="F333" s="199">
        <v>0</v>
      </c>
      <c r="G333" s="200">
        <v>0</v>
      </c>
      <c r="H333" s="199">
        <v>0</v>
      </c>
      <c r="I333" s="200">
        <v>276158</v>
      </c>
      <c r="J333" s="199">
        <v>720081.98499999999</v>
      </c>
      <c r="K333" s="199">
        <v>0</v>
      </c>
      <c r="L333" s="199">
        <v>0</v>
      </c>
      <c r="M333" s="199"/>
      <c r="N333" s="199"/>
      <c r="O333" s="199"/>
      <c r="P333" s="199"/>
      <c r="Q333" s="199"/>
      <c r="R333" s="199"/>
      <c r="S333" s="199"/>
      <c r="T333" s="199"/>
      <c r="U333" s="199"/>
      <c r="V333" s="199"/>
      <c r="W333" s="199"/>
      <c r="X333" s="199"/>
      <c r="Y333" s="199"/>
      <c r="Z333" s="199"/>
      <c r="AA333" s="199"/>
      <c r="AB333" s="199"/>
      <c r="AC333" s="199"/>
      <c r="AD333" s="199"/>
      <c r="AE333" s="199"/>
      <c r="AF333" s="199"/>
      <c r="AG333" s="199"/>
      <c r="AH333" s="199"/>
      <c r="AI333" s="199"/>
      <c r="AJ333" s="199"/>
      <c r="AK333" s="199"/>
      <c r="AL333" s="199"/>
      <c r="AM333" s="199"/>
      <c r="AN333" s="199"/>
      <c r="AO333" s="199"/>
      <c r="AP333" s="199"/>
      <c r="AQ333" s="199"/>
      <c r="AR333" s="199"/>
      <c r="AS333" s="199"/>
      <c r="AT333" s="199"/>
      <c r="AU333" s="199"/>
      <c r="AV333" s="199"/>
      <c r="AW333" s="199"/>
      <c r="AX333" s="199"/>
      <c r="AY333" s="199"/>
      <c r="AZ333" s="199"/>
      <c r="BA333" s="199"/>
      <c r="BB333" s="199"/>
      <c r="BC333" s="199"/>
      <c r="BD333" s="199"/>
      <c r="BE333" s="199"/>
      <c r="BF333" s="199"/>
      <c r="BG333" s="199"/>
      <c r="BH333" s="199"/>
      <c r="BI333" s="199"/>
      <c r="BJ333" s="199"/>
      <c r="BK333" s="199"/>
      <c r="BL333" s="199"/>
      <c r="BM333" s="199"/>
      <c r="BN333" s="199"/>
      <c r="BO333" s="199"/>
      <c r="BP333" s="199"/>
      <c r="BQ333" s="199"/>
      <c r="BR333" s="199"/>
      <c r="BS333" s="199"/>
      <c r="BT333" s="199"/>
      <c r="BU333" s="199"/>
      <c r="BV333" s="199"/>
      <c r="BW333" s="199"/>
      <c r="BX333" s="199"/>
      <c r="BY333" s="199"/>
      <c r="BZ333" s="199"/>
      <c r="CA333" s="199"/>
      <c r="CB333" s="199"/>
      <c r="CC333" s="199"/>
      <c r="CD333" s="199"/>
      <c r="CE333" s="199"/>
      <c r="CF333" s="199"/>
      <c r="CG333" s="199"/>
      <c r="CH333" s="199"/>
      <c r="CI333" s="199"/>
      <c r="CJ333" s="199"/>
      <c r="CK333" s="199"/>
      <c r="CL333" s="199"/>
      <c r="CM333" s="199"/>
      <c r="CN333" s="199"/>
      <c r="CO333" s="199"/>
      <c r="CP333" s="199"/>
      <c r="CQ333" s="199"/>
      <c r="CR333" s="199"/>
      <c r="CS333" s="199"/>
      <c r="CT333" s="199"/>
      <c r="CU333" s="199"/>
      <c r="CV333" s="199"/>
      <c r="CW333" s="199"/>
      <c r="CX333" s="199"/>
      <c r="CY333" s="199"/>
      <c r="CZ333" s="199"/>
      <c r="DA333" s="199"/>
      <c r="DB333" s="199"/>
      <c r="DC333" s="199"/>
      <c r="DD333" s="199"/>
      <c r="DE333" s="199"/>
      <c r="DF333" s="199"/>
      <c r="DG333" s="199"/>
      <c r="DH333" s="199"/>
      <c r="DI333" s="199"/>
      <c r="DJ333" s="199"/>
      <c r="DK333" s="199"/>
      <c r="DL333" s="199"/>
      <c r="DM333" s="199"/>
      <c r="DN333" s="199"/>
    </row>
    <row r="334" spans="1:118" x14ac:dyDescent="0.2">
      <c r="A334" s="33" t="s">
        <v>140</v>
      </c>
      <c r="B334" s="33" t="s">
        <v>204</v>
      </c>
      <c r="C334" s="33">
        <v>11</v>
      </c>
      <c r="D334" s="33" t="s">
        <v>35</v>
      </c>
      <c r="E334" s="200">
        <v>0</v>
      </c>
      <c r="F334" s="199">
        <v>0</v>
      </c>
      <c r="G334" s="200">
        <v>0</v>
      </c>
      <c r="H334" s="199">
        <v>0</v>
      </c>
      <c r="I334" s="200">
        <v>0</v>
      </c>
      <c r="J334" s="199">
        <v>0</v>
      </c>
      <c r="K334" s="199">
        <v>0</v>
      </c>
      <c r="L334" s="199">
        <v>0</v>
      </c>
      <c r="M334" s="199"/>
      <c r="N334" s="199"/>
      <c r="O334" s="199"/>
      <c r="P334" s="199"/>
      <c r="Q334" s="199"/>
      <c r="R334" s="199"/>
      <c r="S334" s="199"/>
      <c r="T334" s="199"/>
      <c r="U334" s="199"/>
      <c r="V334" s="199"/>
      <c r="W334" s="199"/>
      <c r="X334" s="199"/>
      <c r="Y334" s="199"/>
      <c r="Z334" s="199"/>
      <c r="AA334" s="199"/>
      <c r="AB334" s="199"/>
      <c r="AC334" s="199"/>
      <c r="AD334" s="199"/>
      <c r="AE334" s="199"/>
      <c r="AF334" s="199"/>
      <c r="AG334" s="199"/>
      <c r="AH334" s="199"/>
      <c r="AI334" s="199"/>
      <c r="AJ334" s="199"/>
      <c r="AK334" s="199"/>
      <c r="AL334" s="199"/>
      <c r="AM334" s="199"/>
      <c r="AN334" s="199"/>
      <c r="AO334" s="199"/>
      <c r="AP334" s="199"/>
      <c r="AQ334" s="199"/>
      <c r="AR334" s="199"/>
      <c r="AS334" s="199"/>
      <c r="AT334" s="199"/>
      <c r="AU334" s="199"/>
      <c r="AV334" s="199"/>
      <c r="AW334" s="199"/>
      <c r="AX334" s="199"/>
      <c r="AY334" s="199"/>
      <c r="AZ334" s="199"/>
      <c r="BA334" s="199"/>
      <c r="BB334" s="199"/>
      <c r="BC334" s="199"/>
      <c r="BD334" s="199"/>
      <c r="BE334" s="199"/>
      <c r="BF334" s="199"/>
      <c r="BG334" s="199"/>
      <c r="BH334" s="199"/>
      <c r="BI334" s="199"/>
      <c r="BJ334" s="199"/>
      <c r="BK334" s="199"/>
      <c r="BL334" s="199"/>
      <c r="BM334" s="199"/>
      <c r="BN334" s="199"/>
      <c r="BO334" s="199"/>
      <c r="BP334" s="199"/>
      <c r="BQ334" s="199"/>
      <c r="BR334" s="199"/>
      <c r="BS334" s="199"/>
      <c r="BT334" s="199"/>
      <c r="BU334" s="199"/>
      <c r="BV334" s="199"/>
      <c r="BW334" s="199"/>
      <c r="BX334" s="199"/>
      <c r="BY334" s="199"/>
      <c r="BZ334" s="199"/>
      <c r="CA334" s="199"/>
      <c r="CB334" s="199"/>
      <c r="CC334" s="199"/>
      <c r="CD334" s="199"/>
      <c r="CE334" s="199"/>
      <c r="CF334" s="199"/>
      <c r="CG334" s="199"/>
      <c r="CH334" s="199"/>
      <c r="CI334" s="199"/>
      <c r="CJ334" s="199"/>
      <c r="CK334" s="199"/>
      <c r="CL334" s="199"/>
      <c r="CM334" s="199"/>
      <c r="CN334" s="199"/>
      <c r="CO334" s="199"/>
      <c r="CP334" s="199"/>
      <c r="CQ334" s="199"/>
      <c r="CR334" s="199"/>
      <c r="CS334" s="199"/>
      <c r="CT334" s="199"/>
      <c r="CU334" s="199"/>
      <c r="CV334" s="199"/>
      <c r="CW334" s="199"/>
      <c r="CX334" s="199"/>
      <c r="CY334" s="199"/>
      <c r="CZ334" s="199"/>
      <c r="DA334" s="199"/>
      <c r="DB334" s="199"/>
      <c r="DC334" s="199"/>
      <c r="DD334" s="199"/>
      <c r="DE334" s="199"/>
      <c r="DF334" s="199"/>
      <c r="DG334" s="199"/>
      <c r="DH334" s="199"/>
      <c r="DI334" s="199"/>
      <c r="DJ334" s="199"/>
      <c r="DK334" s="199"/>
      <c r="DL334" s="199"/>
      <c r="DM334" s="199"/>
      <c r="DN334" s="199"/>
    </row>
    <row r="335" spans="1:118" x14ac:dyDescent="0.2">
      <c r="A335" s="33" t="s">
        <v>140</v>
      </c>
      <c r="B335" s="33" t="s">
        <v>204</v>
      </c>
      <c r="C335" s="33">
        <v>12</v>
      </c>
      <c r="D335" s="33" t="s">
        <v>36</v>
      </c>
      <c r="E335" s="200">
        <v>0</v>
      </c>
      <c r="F335" s="199">
        <v>0</v>
      </c>
      <c r="G335" s="200">
        <v>0</v>
      </c>
      <c r="H335" s="199">
        <v>0</v>
      </c>
      <c r="I335" s="200">
        <v>0</v>
      </c>
      <c r="J335" s="199">
        <v>0</v>
      </c>
      <c r="K335" s="199">
        <v>0</v>
      </c>
      <c r="L335" s="199">
        <v>0</v>
      </c>
      <c r="M335" s="199"/>
      <c r="N335" s="199"/>
      <c r="O335" s="199"/>
      <c r="P335" s="199"/>
      <c r="Q335" s="199"/>
      <c r="R335" s="199"/>
      <c r="S335" s="199"/>
      <c r="T335" s="199"/>
      <c r="U335" s="199"/>
      <c r="V335" s="199"/>
      <c r="W335" s="199"/>
      <c r="X335" s="199"/>
      <c r="Y335" s="199"/>
      <c r="Z335" s="199"/>
      <c r="AA335" s="199"/>
      <c r="AB335" s="199"/>
      <c r="AC335" s="199"/>
      <c r="AD335" s="199"/>
      <c r="AE335" s="199"/>
      <c r="AF335" s="199"/>
      <c r="AG335" s="199"/>
      <c r="AH335" s="199"/>
      <c r="AI335" s="199"/>
      <c r="AJ335" s="199"/>
      <c r="AK335" s="199"/>
      <c r="AL335" s="199"/>
      <c r="AM335" s="199"/>
      <c r="AN335" s="199"/>
      <c r="AO335" s="199"/>
      <c r="AP335" s="199"/>
      <c r="AQ335" s="199"/>
      <c r="AR335" s="199"/>
      <c r="AS335" s="199"/>
      <c r="AT335" s="199"/>
      <c r="AU335" s="199"/>
      <c r="AV335" s="199"/>
      <c r="AW335" s="199"/>
      <c r="AX335" s="199"/>
      <c r="AY335" s="199"/>
      <c r="AZ335" s="199"/>
      <c r="BA335" s="199"/>
      <c r="BB335" s="199"/>
      <c r="BC335" s="199"/>
      <c r="BD335" s="199"/>
      <c r="BE335" s="199"/>
      <c r="BF335" s="199"/>
      <c r="BG335" s="199"/>
      <c r="BH335" s="199"/>
      <c r="BI335" s="199"/>
      <c r="BJ335" s="199"/>
      <c r="BK335" s="199"/>
      <c r="BL335" s="199"/>
      <c r="BM335" s="199"/>
      <c r="BN335" s="199"/>
      <c r="BO335" s="199"/>
      <c r="BP335" s="199"/>
      <c r="BQ335" s="199"/>
      <c r="BR335" s="199"/>
      <c r="BS335" s="199"/>
      <c r="BT335" s="199"/>
      <c r="BU335" s="199"/>
      <c r="BV335" s="199"/>
      <c r="BW335" s="199"/>
      <c r="BX335" s="199"/>
      <c r="BY335" s="199"/>
      <c r="BZ335" s="199"/>
      <c r="CA335" s="199"/>
      <c r="CB335" s="199"/>
      <c r="CC335" s="199"/>
      <c r="CD335" s="199"/>
      <c r="CE335" s="199"/>
      <c r="CF335" s="199"/>
      <c r="CG335" s="199"/>
      <c r="CH335" s="199"/>
      <c r="CI335" s="199"/>
      <c r="CJ335" s="199"/>
      <c r="CK335" s="199"/>
      <c r="CL335" s="199"/>
      <c r="CM335" s="199"/>
      <c r="CN335" s="199"/>
      <c r="CO335" s="199"/>
      <c r="CP335" s="199"/>
      <c r="CQ335" s="199"/>
      <c r="CR335" s="199"/>
      <c r="CS335" s="199"/>
      <c r="CT335" s="199"/>
      <c r="CU335" s="199"/>
      <c r="CV335" s="199"/>
      <c r="CW335" s="199"/>
      <c r="CX335" s="199"/>
      <c r="CY335" s="199"/>
      <c r="CZ335" s="199"/>
      <c r="DA335" s="199"/>
      <c r="DB335" s="199"/>
      <c r="DC335" s="199"/>
      <c r="DD335" s="199"/>
      <c r="DE335" s="199"/>
      <c r="DF335" s="199"/>
      <c r="DG335" s="199"/>
      <c r="DH335" s="199"/>
      <c r="DI335" s="199"/>
      <c r="DJ335" s="199"/>
      <c r="DK335" s="199"/>
      <c r="DL335" s="199"/>
      <c r="DM335" s="199"/>
      <c r="DN335" s="199"/>
    </row>
    <row r="336" spans="1:118" x14ac:dyDescent="0.2">
      <c r="A336" s="33" t="s">
        <v>140</v>
      </c>
      <c r="B336" s="33" t="s">
        <v>204</v>
      </c>
      <c r="C336" s="33">
        <v>13</v>
      </c>
      <c r="D336" s="33" t="s">
        <v>39</v>
      </c>
      <c r="E336" s="200">
        <v>0</v>
      </c>
      <c r="F336" s="199">
        <v>0</v>
      </c>
      <c r="G336" s="200">
        <v>0</v>
      </c>
      <c r="H336" s="199">
        <v>0</v>
      </c>
      <c r="I336" s="200">
        <v>0</v>
      </c>
      <c r="J336" s="199">
        <v>0</v>
      </c>
      <c r="K336" s="199">
        <v>0</v>
      </c>
      <c r="L336" s="199">
        <v>0</v>
      </c>
      <c r="M336" s="199"/>
      <c r="N336" s="199"/>
      <c r="O336" s="199"/>
      <c r="P336" s="199"/>
      <c r="Q336" s="199"/>
      <c r="R336" s="199"/>
      <c r="S336" s="199"/>
      <c r="T336" s="199"/>
      <c r="U336" s="199"/>
      <c r="V336" s="199"/>
      <c r="W336" s="199"/>
      <c r="X336" s="199"/>
      <c r="Y336" s="199"/>
      <c r="Z336" s="199"/>
      <c r="AA336" s="199"/>
      <c r="AB336" s="199"/>
      <c r="AC336" s="199"/>
      <c r="AD336" s="199"/>
      <c r="AE336" s="199"/>
      <c r="AF336" s="199"/>
      <c r="AG336" s="199"/>
      <c r="AH336" s="199"/>
      <c r="AI336" s="199"/>
      <c r="AJ336" s="199"/>
      <c r="AK336" s="199"/>
      <c r="AL336" s="199"/>
      <c r="AM336" s="199"/>
      <c r="AN336" s="199"/>
      <c r="AO336" s="199"/>
      <c r="AP336" s="199"/>
      <c r="AQ336" s="199"/>
      <c r="AR336" s="199"/>
      <c r="AS336" s="199"/>
      <c r="AT336" s="199"/>
      <c r="AU336" s="199"/>
      <c r="AV336" s="199"/>
      <c r="AW336" s="199"/>
      <c r="AX336" s="199"/>
      <c r="AY336" s="199"/>
      <c r="AZ336" s="199"/>
      <c r="BA336" s="199"/>
      <c r="BB336" s="199"/>
      <c r="BC336" s="199"/>
      <c r="BD336" s="199"/>
      <c r="BE336" s="199"/>
      <c r="BF336" s="199"/>
      <c r="BG336" s="199"/>
      <c r="BH336" s="199"/>
      <c r="BI336" s="199"/>
      <c r="BJ336" s="199"/>
      <c r="BK336" s="199"/>
      <c r="BL336" s="199"/>
      <c r="BM336" s="199"/>
      <c r="BN336" s="199"/>
      <c r="BO336" s="199"/>
      <c r="BP336" s="199"/>
      <c r="BQ336" s="199"/>
      <c r="BR336" s="199"/>
      <c r="BS336" s="199"/>
      <c r="BT336" s="199"/>
      <c r="BU336" s="199"/>
      <c r="BV336" s="199"/>
      <c r="BW336" s="199"/>
      <c r="BX336" s="199"/>
      <c r="BY336" s="199"/>
      <c r="BZ336" s="199"/>
      <c r="CA336" s="199"/>
      <c r="CB336" s="199"/>
      <c r="CC336" s="199"/>
      <c r="CD336" s="199"/>
      <c r="CE336" s="199"/>
      <c r="CF336" s="199"/>
      <c r="CG336" s="199"/>
      <c r="CH336" s="199"/>
      <c r="CI336" s="199"/>
      <c r="CJ336" s="199"/>
      <c r="CK336" s="199"/>
      <c r="CL336" s="199"/>
      <c r="CM336" s="199"/>
      <c r="CN336" s="199"/>
      <c r="CO336" s="199"/>
      <c r="CP336" s="199"/>
      <c r="CQ336" s="199"/>
      <c r="CR336" s="199"/>
      <c r="CS336" s="199"/>
      <c r="CT336" s="199"/>
      <c r="CU336" s="199"/>
      <c r="CV336" s="199"/>
      <c r="CW336" s="199"/>
      <c r="CX336" s="199"/>
      <c r="CY336" s="199"/>
      <c r="CZ336" s="199"/>
      <c r="DA336" s="199"/>
      <c r="DB336" s="199"/>
      <c r="DC336" s="199"/>
      <c r="DD336" s="199"/>
      <c r="DE336" s="199"/>
      <c r="DF336" s="199"/>
      <c r="DG336" s="199"/>
      <c r="DH336" s="199"/>
      <c r="DI336" s="199"/>
      <c r="DJ336" s="199"/>
      <c r="DK336" s="199"/>
      <c r="DL336" s="199"/>
      <c r="DM336" s="199"/>
      <c r="DN336" s="199"/>
    </row>
    <row r="337" spans="1:118" x14ac:dyDescent="0.2">
      <c r="A337" s="33" t="s">
        <v>140</v>
      </c>
      <c r="B337" s="33" t="s">
        <v>204</v>
      </c>
      <c r="C337" s="33">
        <v>14</v>
      </c>
      <c r="D337" s="33" t="s">
        <v>40</v>
      </c>
      <c r="E337" s="200">
        <v>0</v>
      </c>
      <c r="F337" s="199">
        <v>0</v>
      </c>
      <c r="G337" s="200">
        <v>0</v>
      </c>
      <c r="H337" s="199">
        <v>0</v>
      </c>
      <c r="I337" s="200">
        <v>0</v>
      </c>
      <c r="J337" s="199">
        <v>0</v>
      </c>
      <c r="K337" s="199">
        <v>0</v>
      </c>
      <c r="L337" s="199">
        <v>0</v>
      </c>
      <c r="M337" s="199"/>
      <c r="N337" s="199"/>
      <c r="O337" s="199"/>
      <c r="P337" s="199"/>
      <c r="Q337" s="199"/>
      <c r="R337" s="199"/>
      <c r="S337" s="199"/>
      <c r="T337" s="199"/>
      <c r="U337" s="199"/>
      <c r="V337" s="199"/>
      <c r="W337" s="199"/>
      <c r="X337" s="199"/>
      <c r="Y337" s="199"/>
      <c r="Z337" s="199"/>
      <c r="AA337" s="199"/>
      <c r="AB337" s="199"/>
      <c r="AC337" s="199"/>
      <c r="AD337" s="199"/>
      <c r="AE337" s="199"/>
      <c r="AF337" s="199"/>
      <c r="AG337" s="199"/>
      <c r="AH337" s="199"/>
      <c r="AI337" s="199"/>
      <c r="AJ337" s="199"/>
      <c r="AK337" s="199"/>
      <c r="AL337" s="199"/>
      <c r="AM337" s="199"/>
      <c r="AN337" s="199"/>
      <c r="AO337" s="199"/>
      <c r="AP337" s="199"/>
      <c r="AQ337" s="199"/>
      <c r="AR337" s="199"/>
      <c r="AS337" s="199"/>
      <c r="AT337" s="199"/>
      <c r="AU337" s="199"/>
      <c r="AV337" s="199"/>
      <c r="AW337" s="199"/>
      <c r="AX337" s="199"/>
      <c r="AY337" s="199"/>
      <c r="AZ337" s="199"/>
      <c r="BA337" s="199"/>
      <c r="BB337" s="199"/>
      <c r="BC337" s="199"/>
      <c r="BD337" s="199"/>
      <c r="BE337" s="199"/>
      <c r="BF337" s="199"/>
      <c r="BG337" s="199"/>
      <c r="BH337" s="199"/>
      <c r="BI337" s="199"/>
      <c r="BJ337" s="199"/>
      <c r="BK337" s="199"/>
      <c r="BL337" s="199"/>
      <c r="BM337" s="199"/>
      <c r="BN337" s="199"/>
      <c r="BO337" s="199"/>
      <c r="BP337" s="199"/>
      <c r="BQ337" s="199"/>
      <c r="BR337" s="199"/>
      <c r="BS337" s="199"/>
      <c r="BT337" s="199"/>
      <c r="BU337" s="199"/>
      <c r="BV337" s="199"/>
      <c r="BW337" s="199"/>
      <c r="BX337" s="199"/>
      <c r="BY337" s="199"/>
      <c r="BZ337" s="199"/>
      <c r="CA337" s="199"/>
      <c r="CB337" s="199"/>
      <c r="CC337" s="199"/>
      <c r="CD337" s="199"/>
      <c r="CE337" s="199"/>
      <c r="CF337" s="199"/>
      <c r="CG337" s="199"/>
      <c r="CH337" s="199"/>
      <c r="CI337" s="199"/>
      <c r="CJ337" s="199"/>
      <c r="CK337" s="199"/>
      <c r="CL337" s="199"/>
      <c r="CM337" s="199"/>
      <c r="CN337" s="199"/>
      <c r="CO337" s="199"/>
      <c r="CP337" s="199"/>
      <c r="CQ337" s="199"/>
      <c r="CR337" s="199"/>
      <c r="CS337" s="199"/>
      <c r="CT337" s="199"/>
      <c r="CU337" s="199"/>
      <c r="CV337" s="199"/>
      <c r="CW337" s="199"/>
      <c r="CX337" s="199"/>
      <c r="CY337" s="199"/>
      <c r="CZ337" s="199"/>
      <c r="DA337" s="199"/>
      <c r="DB337" s="199"/>
      <c r="DC337" s="199"/>
      <c r="DD337" s="199"/>
      <c r="DE337" s="199"/>
      <c r="DF337" s="199"/>
      <c r="DG337" s="199"/>
      <c r="DH337" s="199"/>
      <c r="DI337" s="199"/>
      <c r="DJ337" s="199"/>
      <c r="DK337" s="199"/>
      <c r="DL337" s="199"/>
      <c r="DM337" s="199"/>
      <c r="DN337" s="199"/>
    </row>
    <row r="338" spans="1:118" x14ac:dyDescent="0.2">
      <c r="A338" s="33" t="s">
        <v>140</v>
      </c>
      <c r="B338" s="33" t="s">
        <v>204</v>
      </c>
      <c r="C338" s="33">
        <v>15</v>
      </c>
      <c r="D338" s="33" t="s">
        <v>41</v>
      </c>
      <c r="E338" s="200">
        <v>0</v>
      </c>
      <c r="F338" s="199">
        <v>0</v>
      </c>
      <c r="G338" s="200">
        <v>0</v>
      </c>
      <c r="H338" s="199">
        <v>0</v>
      </c>
      <c r="I338" s="200">
        <v>0</v>
      </c>
      <c r="J338" s="199">
        <v>0</v>
      </c>
      <c r="K338" s="199">
        <v>0</v>
      </c>
      <c r="L338" s="199">
        <v>0</v>
      </c>
      <c r="M338" s="199"/>
      <c r="N338" s="199"/>
      <c r="O338" s="199"/>
      <c r="P338" s="199"/>
      <c r="Q338" s="199"/>
      <c r="R338" s="199"/>
      <c r="S338" s="199"/>
      <c r="T338" s="199"/>
      <c r="U338" s="199"/>
      <c r="V338" s="199"/>
      <c r="W338" s="199"/>
      <c r="X338" s="199"/>
      <c r="Y338" s="199"/>
      <c r="Z338" s="199"/>
      <c r="AA338" s="199"/>
      <c r="AB338" s="199"/>
      <c r="AC338" s="199"/>
      <c r="AD338" s="199"/>
      <c r="AE338" s="199"/>
      <c r="AF338" s="199"/>
      <c r="AG338" s="199"/>
      <c r="AH338" s="199"/>
      <c r="AI338" s="199"/>
      <c r="AJ338" s="199"/>
      <c r="AK338" s="199"/>
      <c r="AL338" s="199"/>
      <c r="AM338" s="199"/>
      <c r="AN338" s="199"/>
      <c r="AO338" s="199"/>
      <c r="AP338" s="199"/>
      <c r="AQ338" s="199"/>
      <c r="AR338" s="199"/>
      <c r="AS338" s="199"/>
      <c r="AT338" s="199"/>
      <c r="AU338" s="199"/>
      <c r="AV338" s="199"/>
      <c r="AW338" s="199"/>
      <c r="AX338" s="199"/>
      <c r="AY338" s="199"/>
      <c r="AZ338" s="199"/>
      <c r="BA338" s="199"/>
      <c r="BB338" s="199"/>
      <c r="BC338" s="199"/>
      <c r="BD338" s="199"/>
      <c r="BE338" s="199"/>
      <c r="BF338" s="199"/>
      <c r="BG338" s="199"/>
      <c r="BH338" s="199"/>
      <c r="BI338" s="199"/>
      <c r="BJ338" s="199"/>
      <c r="BK338" s="199"/>
      <c r="BL338" s="199"/>
      <c r="BM338" s="199"/>
      <c r="BN338" s="199"/>
      <c r="BO338" s="199"/>
      <c r="BP338" s="199"/>
      <c r="BQ338" s="199"/>
      <c r="BR338" s="199"/>
      <c r="BS338" s="199"/>
      <c r="BT338" s="199"/>
      <c r="BU338" s="199"/>
      <c r="BV338" s="199"/>
      <c r="BW338" s="199"/>
      <c r="BX338" s="199"/>
      <c r="BY338" s="199"/>
      <c r="BZ338" s="199"/>
      <c r="CA338" s="199"/>
      <c r="CB338" s="199"/>
      <c r="CC338" s="199"/>
      <c r="CD338" s="199"/>
      <c r="CE338" s="199"/>
      <c r="CF338" s="199"/>
      <c r="CG338" s="199"/>
      <c r="CH338" s="199"/>
      <c r="CI338" s="199"/>
      <c r="CJ338" s="199"/>
      <c r="CK338" s="199"/>
      <c r="CL338" s="199"/>
      <c r="CM338" s="199"/>
      <c r="CN338" s="199"/>
      <c r="CO338" s="199"/>
      <c r="CP338" s="199"/>
      <c r="CQ338" s="199"/>
      <c r="CR338" s="199"/>
      <c r="CS338" s="199"/>
      <c r="CT338" s="199"/>
      <c r="CU338" s="199"/>
      <c r="CV338" s="199"/>
      <c r="CW338" s="199"/>
      <c r="CX338" s="199"/>
      <c r="CY338" s="199"/>
      <c r="CZ338" s="199"/>
      <c r="DA338" s="199"/>
      <c r="DB338" s="199"/>
      <c r="DC338" s="199"/>
      <c r="DD338" s="199"/>
      <c r="DE338" s="199"/>
      <c r="DF338" s="199"/>
      <c r="DG338" s="199"/>
      <c r="DH338" s="199"/>
      <c r="DI338" s="199"/>
      <c r="DJ338" s="199"/>
      <c r="DK338" s="199"/>
      <c r="DL338" s="199"/>
      <c r="DM338" s="199"/>
      <c r="DN338" s="199"/>
    </row>
    <row r="339" spans="1:118" x14ac:dyDescent="0.2">
      <c r="A339" s="33" t="s">
        <v>140</v>
      </c>
      <c r="B339" s="33" t="s">
        <v>204</v>
      </c>
      <c r="C339" s="33">
        <v>16</v>
      </c>
      <c r="D339" s="33" t="s">
        <v>42</v>
      </c>
      <c r="E339" s="200">
        <v>0</v>
      </c>
      <c r="F339" s="199">
        <v>0</v>
      </c>
      <c r="G339" s="200">
        <v>0</v>
      </c>
      <c r="H339" s="199">
        <v>0</v>
      </c>
      <c r="I339" s="200">
        <v>0</v>
      </c>
      <c r="J339" s="199">
        <v>0</v>
      </c>
      <c r="K339" s="199">
        <v>0</v>
      </c>
      <c r="L339" s="199">
        <v>0</v>
      </c>
      <c r="M339" s="199"/>
      <c r="N339" s="199"/>
      <c r="O339" s="199"/>
      <c r="P339" s="199"/>
      <c r="Q339" s="199"/>
      <c r="R339" s="199"/>
      <c r="S339" s="199"/>
      <c r="T339" s="199"/>
      <c r="U339" s="199"/>
      <c r="V339" s="199"/>
      <c r="W339" s="199"/>
      <c r="X339" s="199"/>
      <c r="Y339" s="199"/>
      <c r="Z339" s="199"/>
      <c r="AA339" s="199"/>
      <c r="AB339" s="199"/>
      <c r="AC339" s="199"/>
      <c r="AD339" s="199"/>
      <c r="AE339" s="199"/>
      <c r="AF339" s="199"/>
      <c r="AG339" s="199"/>
      <c r="AH339" s="199"/>
      <c r="AI339" s="199"/>
      <c r="AJ339" s="199"/>
      <c r="AK339" s="199"/>
      <c r="AL339" s="199"/>
      <c r="AM339" s="199"/>
      <c r="AN339" s="199"/>
      <c r="AO339" s="199"/>
      <c r="AP339" s="199"/>
      <c r="AQ339" s="199"/>
      <c r="AR339" s="199"/>
      <c r="AS339" s="199"/>
      <c r="AT339" s="199"/>
      <c r="AU339" s="199"/>
      <c r="AV339" s="199"/>
      <c r="AW339" s="199"/>
      <c r="AX339" s="199"/>
      <c r="AY339" s="199"/>
      <c r="AZ339" s="199"/>
      <c r="BA339" s="199"/>
      <c r="BB339" s="199"/>
      <c r="BC339" s="199"/>
      <c r="BD339" s="199"/>
      <c r="BE339" s="199"/>
      <c r="BF339" s="199"/>
      <c r="BG339" s="199"/>
      <c r="BH339" s="199"/>
      <c r="BI339" s="199"/>
      <c r="BJ339" s="199"/>
      <c r="BK339" s="199"/>
      <c r="BL339" s="199"/>
      <c r="BM339" s="199"/>
      <c r="BN339" s="199"/>
      <c r="BO339" s="199"/>
      <c r="BP339" s="199"/>
      <c r="BQ339" s="199"/>
      <c r="BR339" s="199"/>
      <c r="BS339" s="199"/>
      <c r="BT339" s="199"/>
      <c r="BU339" s="199"/>
      <c r="BV339" s="199"/>
      <c r="BW339" s="199"/>
      <c r="BX339" s="199"/>
      <c r="BY339" s="199"/>
      <c r="BZ339" s="199"/>
      <c r="CA339" s="199"/>
      <c r="CB339" s="199"/>
      <c r="CC339" s="199"/>
      <c r="CD339" s="199"/>
      <c r="CE339" s="199"/>
      <c r="CF339" s="199"/>
      <c r="CG339" s="199"/>
      <c r="CH339" s="199"/>
      <c r="CI339" s="199"/>
      <c r="CJ339" s="199"/>
      <c r="CK339" s="199"/>
      <c r="CL339" s="199"/>
      <c r="CM339" s="199"/>
      <c r="CN339" s="199"/>
      <c r="CO339" s="199"/>
      <c r="CP339" s="199"/>
      <c r="CQ339" s="199"/>
      <c r="CR339" s="199"/>
      <c r="CS339" s="199"/>
      <c r="CT339" s="199"/>
      <c r="CU339" s="199"/>
      <c r="CV339" s="199"/>
      <c r="CW339" s="199"/>
      <c r="CX339" s="199"/>
      <c r="CY339" s="199"/>
      <c r="CZ339" s="199"/>
      <c r="DA339" s="199"/>
      <c r="DB339" s="199"/>
      <c r="DC339" s="199"/>
      <c r="DD339" s="199"/>
      <c r="DE339" s="199"/>
      <c r="DF339" s="199"/>
      <c r="DG339" s="199"/>
      <c r="DH339" s="199"/>
      <c r="DI339" s="199"/>
      <c r="DJ339" s="199"/>
      <c r="DK339" s="199"/>
      <c r="DL339" s="199"/>
      <c r="DM339" s="199"/>
      <c r="DN339" s="199"/>
    </row>
    <row r="340" spans="1:118" x14ac:dyDescent="0.2">
      <c r="A340" s="33" t="s">
        <v>140</v>
      </c>
      <c r="B340" s="33" t="s">
        <v>204</v>
      </c>
      <c r="C340" s="33">
        <v>17</v>
      </c>
      <c r="D340" s="33" t="s">
        <v>126</v>
      </c>
      <c r="E340" s="200">
        <v>0</v>
      </c>
      <c r="F340" s="199">
        <v>0</v>
      </c>
      <c r="G340" s="200">
        <v>0</v>
      </c>
      <c r="H340" s="199">
        <v>0</v>
      </c>
      <c r="I340" s="200">
        <v>0</v>
      </c>
      <c r="J340" s="199">
        <v>0</v>
      </c>
      <c r="K340" s="199">
        <v>0</v>
      </c>
      <c r="L340" s="199">
        <v>0</v>
      </c>
      <c r="M340" s="199"/>
      <c r="N340" s="199"/>
      <c r="O340" s="199"/>
      <c r="P340" s="199"/>
      <c r="Q340" s="199"/>
      <c r="R340" s="199"/>
      <c r="S340" s="199"/>
      <c r="T340" s="199"/>
      <c r="U340" s="199"/>
      <c r="V340" s="199"/>
      <c r="W340" s="199"/>
      <c r="X340" s="199"/>
      <c r="Y340" s="199"/>
      <c r="Z340" s="199"/>
      <c r="AA340" s="199"/>
      <c r="AB340" s="199"/>
      <c r="AC340" s="199"/>
      <c r="AD340" s="199"/>
      <c r="AE340" s="199"/>
      <c r="AF340" s="199"/>
      <c r="AG340" s="199"/>
      <c r="AH340" s="199"/>
      <c r="AI340" s="199"/>
      <c r="AJ340" s="199"/>
      <c r="AK340" s="199"/>
      <c r="AL340" s="199"/>
      <c r="AM340" s="199"/>
      <c r="AN340" s="199"/>
      <c r="AO340" s="199"/>
      <c r="AP340" s="199"/>
      <c r="AQ340" s="199"/>
      <c r="AR340" s="199"/>
      <c r="AS340" s="199"/>
      <c r="AT340" s="199"/>
      <c r="AU340" s="199"/>
      <c r="AV340" s="199"/>
      <c r="AW340" s="199"/>
      <c r="AX340" s="199"/>
      <c r="AY340" s="199"/>
      <c r="AZ340" s="199"/>
      <c r="BA340" s="199"/>
      <c r="BB340" s="199"/>
      <c r="BC340" s="199"/>
      <c r="BD340" s="199"/>
      <c r="BE340" s="199"/>
      <c r="BF340" s="199"/>
      <c r="BG340" s="199"/>
      <c r="BH340" s="199"/>
      <c r="BI340" s="199"/>
      <c r="BJ340" s="199"/>
      <c r="BK340" s="199"/>
      <c r="BL340" s="199"/>
      <c r="BM340" s="199"/>
      <c r="BN340" s="199"/>
      <c r="BO340" s="199"/>
      <c r="BP340" s="199"/>
      <c r="BQ340" s="199"/>
      <c r="BR340" s="199"/>
      <c r="BS340" s="199"/>
      <c r="BT340" s="199"/>
      <c r="BU340" s="199"/>
      <c r="BV340" s="199"/>
      <c r="BW340" s="199"/>
      <c r="BX340" s="199"/>
      <c r="BY340" s="199"/>
      <c r="BZ340" s="199"/>
      <c r="CA340" s="199"/>
      <c r="CB340" s="199"/>
      <c r="CC340" s="199"/>
      <c r="CD340" s="199"/>
      <c r="CE340" s="199"/>
      <c r="CF340" s="199"/>
      <c r="CG340" s="199"/>
      <c r="CH340" s="199"/>
      <c r="CI340" s="199"/>
      <c r="CJ340" s="199"/>
      <c r="CK340" s="199"/>
      <c r="CL340" s="199"/>
      <c r="CM340" s="199"/>
      <c r="CN340" s="199"/>
      <c r="CO340" s="199"/>
      <c r="CP340" s="199"/>
      <c r="CQ340" s="199"/>
      <c r="CR340" s="199"/>
      <c r="CS340" s="199"/>
      <c r="CT340" s="199"/>
      <c r="CU340" s="199"/>
      <c r="CV340" s="199"/>
      <c r="CW340" s="199"/>
      <c r="CX340" s="199"/>
      <c r="CY340" s="199"/>
      <c r="CZ340" s="199"/>
      <c r="DA340" s="199"/>
      <c r="DB340" s="199"/>
      <c r="DC340" s="199"/>
      <c r="DD340" s="199"/>
      <c r="DE340" s="199"/>
      <c r="DF340" s="199"/>
      <c r="DG340" s="199"/>
      <c r="DH340" s="199"/>
      <c r="DI340" s="199"/>
      <c r="DJ340" s="199"/>
      <c r="DK340" s="199"/>
      <c r="DL340" s="199"/>
      <c r="DM340" s="199"/>
      <c r="DN340" s="199"/>
    </row>
    <row r="341" spans="1:118" s="201" customFormat="1" x14ac:dyDescent="0.2">
      <c r="A341" s="201" t="s">
        <v>140</v>
      </c>
      <c r="B341" s="201" t="s">
        <v>204</v>
      </c>
      <c r="C341" s="201">
        <v>18</v>
      </c>
      <c r="D341" s="201" t="s">
        <v>127</v>
      </c>
      <c r="E341" s="200">
        <v>0</v>
      </c>
      <c r="F341" s="200">
        <v>0</v>
      </c>
      <c r="G341" s="200">
        <v>0</v>
      </c>
      <c r="H341" s="200">
        <v>0</v>
      </c>
      <c r="I341" s="200">
        <v>0</v>
      </c>
      <c r="J341" s="200">
        <v>0</v>
      </c>
      <c r="K341" s="200">
        <v>0</v>
      </c>
      <c r="L341" s="200">
        <v>0</v>
      </c>
      <c r="M341" s="200"/>
      <c r="N341" s="200"/>
      <c r="O341" s="200"/>
      <c r="P341" s="200"/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  <c r="AA341" s="200"/>
      <c r="AB341" s="200"/>
      <c r="AC341" s="200"/>
      <c r="AD341" s="200"/>
      <c r="AE341" s="200"/>
      <c r="AF341" s="200"/>
      <c r="AG341" s="200"/>
      <c r="AH341" s="200"/>
      <c r="AI341" s="200"/>
      <c r="AJ341" s="200"/>
      <c r="AK341" s="200"/>
      <c r="AL341" s="200"/>
      <c r="AM341" s="200"/>
      <c r="AN341" s="200"/>
      <c r="AO341" s="200"/>
      <c r="AP341" s="200"/>
      <c r="AQ341" s="200"/>
      <c r="AR341" s="200"/>
      <c r="AS341" s="200"/>
      <c r="AT341" s="200"/>
      <c r="AU341" s="200"/>
      <c r="AV341" s="200"/>
      <c r="AW341" s="200"/>
      <c r="AX341" s="200"/>
      <c r="AY341" s="200"/>
      <c r="AZ341" s="200"/>
      <c r="BA341" s="200"/>
      <c r="BB341" s="200"/>
      <c r="BC341" s="200"/>
      <c r="BD341" s="200"/>
      <c r="BE341" s="200"/>
      <c r="BF341" s="200"/>
      <c r="BG341" s="200"/>
      <c r="BH341" s="200"/>
      <c r="BI341" s="200"/>
      <c r="BJ341" s="200"/>
      <c r="BK341" s="200"/>
      <c r="BL341" s="200"/>
      <c r="BM341" s="200"/>
      <c r="BN341" s="200"/>
      <c r="BO341" s="200"/>
      <c r="BP341" s="200"/>
      <c r="BQ341" s="200"/>
      <c r="BR341" s="200"/>
      <c r="BS341" s="200"/>
      <c r="BT341" s="200"/>
      <c r="BU341" s="200"/>
      <c r="BV341" s="200"/>
      <c r="BW341" s="200"/>
      <c r="BX341" s="200"/>
      <c r="BY341" s="200"/>
      <c r="BZ341" s="200"/>
      <c r="CA341" s="200"/>
      <c r="CB341" s="200"/>
      <c r="CC341" s="200"/>
      <c r="CD341" s="200"/>
      <c r="CE341" s="200"/>
      <c r="CF341" s="200"/>
      <c r="CG341" s="200"/>
      <c r="CH341" s="200"/>
      <c r="CI341" s="200"/>
      <c r="CJ341" s="200"/>
      <c r="CK341" s="200"/>
      <c r="CL341" s="200"/>
      <c r="CM341" s="200"/>
      <c r="CN341" s="200"/>
      <c r="CO341" s="200"/>
      <c r="CP341" s="200"/>
      <c r="CQ341" s="200"/>
      <c r="CR341" s="200"/>
      <c r="CS341" s="200"/>
      <c r="CT341" s="200"/>
      <c r="CU341" s="200"/>
      <c r="CV341" s="200"/>
      <c r="CW341" s="200"/>
      <c r="CX341" s="200"/>
      <c r="CY341" s="200"/>
      <c r="CZ341" s="200"/>
      <c r="DA341" s="200"/>
      <c r="DB341" s="200"/>
      <c r="DC341" s="200"/>
      <c r="DD341" s="200"/>
      <c r="DE341" s="200"/>
      <c r="DF341" s="200"/>
      <c r="DG341" s="200"/>
      <c r="DH341" s="200"/>
      <c r="DI341" s="200"/>
      <c r="DJ341" s="200"/>
      <c r="DK341" s="200"/>
      <c r="DL341" s="200"/>
      <c r="DM341" s="200"/>
      <c r="DN341" s="200"/>
    </row>
    <row r="342" spans="1:118" x14ac:dyDescent="0.2">
      <c r="A342" s="33" t="s">
        <v>140</v>
      </c>
      <c r="B342" s="33" t="s">
        <v>204</v>
      </c>
      <c r="C342" s="33">
        <v>19</v>
      </c>
      <c r="D342" s="33" t="s">
        <v>47</v>
      </c>
      <c r="E342" s="200">
        <v>0</v>
      </c>
      <c r="F342" s="199">
        <v>0</v>
      </c>
      <c r="G342" s="200">
        <v>0</v>
      </c>
      <c r="H342" s="199">
        <v>0</v>
      </c>
      <c r="I342" s="200">
        <v>0</v>
      </c>
      <c r="J342" s="199">
        <v>0</v>
      </c>
      <c r="K342" s="199">
        <v>0</v>
      </c>
      <c r="L342" s="199">
        <v>0</v>
      </c>
      <c r="M342" s="199"/>
      <c r="N342" s="199"/>
      <c r="O342" s="199"/>
      <c r="P342" s="199"/>
      <c r="Q342" s="199"/>
      <c r="R342" s="199"/>
      <c r="S342" s="199"/>
      <c r="T342" s="199"/>
      <c r="U342" s="199"/>
      <c r="V342" s="199"/>
      <c r="W342" s="199"/>
      <c r="X342" s="199"/>
      <c r="Y342" s="199"/>
      <c r="Z342" s="199"/>
      <c r="AA342" s="199"/>
      <c r="AB342" s="199"/>
      <c r="AC342" s="199"/>
      <c r="AD342" s="199"/>
      <c r="AE342" s="199"/>
      <c r="AF342" s="199"/>
      <c r="AG342" s="199"/>
      <c r="AH342" s="199"/>
      <c r="AI342" s="199"/>
      <c r="AJ342" s="199"/>
      <c r="AK342" s="199"/>
      <c r="AL342" s="199"/>
      <c r="AM342" s="199"/>
      <c r="AN342" s="199"/>
      <c r="AO342" s="199"/>
      <c r="AP342" s="199"/>
      <c r="AQ342" s="199"/>
      <c r="AR342" s="199"/>
      <c r="AS342" s="199"/>
      <c r="AT342" s="199"/>
      <c r="AU342" s="199"/>
      <c r="AV342" s="199"/>
      <c r="AW342" s="199"/>
      <c r="AX342" s="199"/>
      <c r="AY342" s="199"/>
      <c r="AZ342" s="199"/>
      <c r="BA342" s="199"/>
      <c r="BB342" s="199"/>
      <c r="BC342" s="199"/>
      <c r="BD342" s="199"/>
      <c r="BE342" s="199"/>
      <c r="BF342" s="199"/>
      <c r="BG342" s="199"/>
      <c r="BH342" s="199"/>
      <c r="BI342" s="199"/>
      <c r="BJ342" s="199"/>
      <c r="BK342" s="199"/>
      <c r="BL342" s="199"/>
      <c r="BM342" s="199"/>
      <c r="BN342" s="199"/>
      <c r="BO342" s="199"/>
      <c r="BP342" s="199"/>
      <c r="BQ342" s="199"/>
      <c r="BR342" s="199"/>
      <c r="BS342" s="199"/>
      <c r="BT342" s="199"/>
      <c r="BU342" s="199"/>
      <c r="BV342" s="199"/>
      <c r="BW342" s="199"/>
      <c r="BX342" s="199"/>
      <c r="BY342" s="199"/>
      <c r="BZ342" s="199"/>
      <c r="CA342" s="199"/>
      <c r="CB342" s="199"/>
      <c r="CC342" s="199"/>
      <c r="CD342" s="199"/>
      <c r="CE342" s="199"/>
      <c r="CF342" s="199"/>
      <c r="CG342" s="199"/>
      <c r="CH342" s="199"/>
      <c r="CI342" s="199"/>
      <c r="CJ342" s="199"/>
      <c r="CK342" s="199"/>
      <c r="CL342" s="199"/>
      <c r="CM342" s="199"/>
      <c r="CN342" s="199"/>
      <c r="CO342" s="199"/>
      <c r="CP342" s="199"/>
      <c r="CQ342" s="199"/>
      <c r="CR342" s="199"/>
      <c r="CS342" s="199"/>
      <c r="CT342" s="199"/>
      <c r="CU342" s="199"/>
      <c r="CV342" s="199"/>
      <c r="CW342" s="199"/>
      <c r="CX342" s="199"/>
      <c r="CY342" s="199"/>
      <c r="CZ342" s="199"/>
      <c r="DA342" s="199"/>
      <c r="DB342" s="199"/>
      <c r="DC342" s="199"/>
      <c r="DD342" s="199"/>
      <c r="DE342" s="199"/>
      <c r="DF342" s="199"/>
      <c r="DG342" s="199"/>
      <c r="DH342" s="199"/>
      <c r="DI342" s="199"/>
      <c r="DJ342" s="199"/>
      <c r="DK342" s="199"/>
      <c r="DL342" s="199"/>
      <c r="DM342" s="199"/>
      <c r="DN342" s="199"/>
    </row>
    <row r="343" spans="1:118" x14ac:dyDescent="0.2">
      <c r="A343" s="33" t="s">
        <v>140</v>
      </c>
      <c r="B343" s="33" t="s">
        <v>204</v>
      </c>
      <c r="C343" s="33">
        <v>20</v>
      </c>
      <c r="D343" s="33" t="s">
        <v>128</v>
      </c>
      <c r="E343" s="200">
        <v>0</v>
      </c>
      <c r="F343" s="199">
        <v>0</v>
      </c>
      <c r="G343" s="200">
        <v>0</v>
      </c>
      <c r="H343" s="199">
        <v>0</v>
      </c>
      <c r="I343" s="200">
        <v>0</v>
      </c>
      <c r="J343" s="199">
        <v>0</v>
      </c>
      <c r="K343" s="199">
        <v>0</v>
      </c>
      <c r="L343" s="199">
        <v>0</v>
      </c>
      <c r="M343" s="199"/>
      <c r="N343" s="199"/>
      <c r="O343" s="199"/>
      <c r="P343" s="199"/>
      <c r="Q343" s="199"/>
      <c r="R343" s="199"/>
      <c r="S343" s="199"/>
      <c r="T343" s="199"/>
      <c r="U343" s="199"/>
      <c r="V343" s="199"/>
      <c r="W343" s="199"/>
      <c r="X343" s="199"/>
      <c r="Y343" s="199"/>
      <c r="Z343" s="199"/>
      <c r="AA343" s="199"/>
      <c r="AB343" s="199"/>
      <c r="AC343" s="199"/>
      <c r="AD343" s="199"/>
      <c r="AE343" s="199"/>
      <c r="AF343" s="199"/>
      <c r="AG343" s="199"/>
      <c r="AH343" s="199"/>
      <c r="AI343" s="199"/>
      <c r="AJ343" s="199"/>
      <c r="AK343" s="199"/>
      <c r="AL343" s="199"/>
      <c r="AM343" s="199"/>
      <c r="AN343" s="199"/>
      <c r="AO343" s="199"/>
      <c r="AP343" s="199"/>
      <c r="AQ343" s="199"/>
      <c r="AR343" s="199"/>
      <c r="AS343" s="199"/>
      <c r="AT343" s="199"/>
      <c r="AU343" s="199"/>
      <c r="AV343" s="199"/>
      <c r="AW343" s="199"/>
      <c r="AX343" s="199"/>
      <c r="AY343" s="199"/>
      <c r="AZ343" s="199"/>
      <c r="BA343" s="199"/>
      <c r="BB343" s="199"/>
      <c r="BC343" s="199"/>
      <c r="BD343" s="199"/>
      <c r="BE343" s="199"/>
      <c r="BF343" s="199"/>
      <c r="BG343" s="199"/>
      <c r="BH343" s="199"/>
      <c r="BI343" s="199"/>
      <c r="BJ343" s="199"/>
      <c r="BK343" s="199"/>
      <c r="BL343" s="199"/>
      <c r="BM343" s="199"/>
      <c r="BN343" s="199"/>
      <c r="BO343" s="199"/>
      <c r="BP343" s="199"/>
      <c r="BQ343" s="199"/>
      <c r="BR343" s="199"/>
      <c r="BS343" s="199"/>
      <c r="BT343" s="199"/>
      <c r="BU343" s="199"/>
      <c r="BV343" s="199"/>
      <c r="BW343" s="199"/>
      <c r="BX343" s="199"/>
      <c r="BY343" s="199"/>
      <c r="BZ343" s="199"/>
      <c r="CA343" s="199"/>
      <c r="CB343" s="199"/>
      <c r="CC343" s="199"/>
      <c r="CD343" s="199"/>
      <c r="CE343" s="199"/>
      <c r="CF343" s="199"/>
      <c r="CG343" s="199"/>
      <c r="CH343" s="199"/>
      <c r="CI343" s="199"/>
      <c r="CJ343" s="199"/>
      <c r="CK343" s="199"/>
      <c r="CL343" s="199"/>
      <c r="CM343" s="199"/>
      <c r="CN343" s="199"/>
      <c r="CO343" s="199"/>
      <c r="CP343" s="199"/>
      <c r="CQ343" s="199"/>
      <c r="CR343" s="199"/>
      <c r="CS343" s="199"/>
      <c r="CT343" s="199"/>
      <c r="CU343" s="199"/>
      <c r="CV343" s="199"/>
      <c r="CW343" s="199"/>
      <c r="CX343" s="199"/>
      <c r="CY343" s="199"/>
      <c r="CZ343" s="199"/>
      <c r="DA343" s="199"/>
      <c r="DB343" s="199"/>
      <c r="DC343" s="199"/>
      <c r="DD343" s="199"/>
      <c r="DE343" s="199"/>
      <c r="DF343" s="199"/>
      <c r="DG343" s="199"/>
      <c r="DH343" s="199"/>
      <c r="DI343" s="199"/>
      <c r="DJ343" s="199"/>
      <c r="DK343" s="199"/>
      <c r="DL343" s="199"/>
      <c r="DM343" s="199"/>
      <c r="DN343" s="199"/>
    </row>
    <row r="344" spans="1:118" x14ac:dyDescent="0.2">
      <c r="A344" s="33" t="s">
        <v>140</v>
      </c>
      <c r="B344" s="33" t="s">
        <v>204</v>
      </c>
      <c r="C344" s="33">
        <v>21</v>
      </c>
      <c r="D344" s="33" t="s">
        <v>129</v>
      </c>
      <c r="E344" s="200">
        <v>0</v>
      </c>
      <c r="F344" s="199">
        <v>0</v>
      </c>
      <c r="G344" s="200">
        <v>0</v>
      </c>
      <c r="H344" s="199">
        <v>0</v>
      </c>
      <c r="I344" s="200">
        <v>0</v>
      </c>
      <c r="J344" s="199">
        <v>0</v>
      </c>
      <c r="K344" s="199">
        <v>0</v>
      </c>
      <c r="L344" s="199">
        <v>0</v>
      </c>
      <c r="M344" s="199"/>
      <c r="N344" s="199"/>
      <c r="O344" s="199"/>
      <c r="P344" s="199"/>
      <c r="Q344" s="199"/>
      <c r="R344" s="199"/>
      <c r="S344" s="199"/>
      <c r="T344" s="199"/>
      <c r="U344" s="199"/>
      <c r="V344" s="199"/>
      <c r="W344" s="199"/>
      <c r="X344" s="199"/>
      <c r="Y344" s="199"/>
      <c r="Z344" s="199"/>
      <c r="AA344" s="199"/>
      <c r="AB344" s="199"/>
      <c r="AC344" s="199"/>
      <c r="AD344" s="199"/>
      <c r="AE344" s="199"/>
      <c r="AF344" s="199"/>
      <c r="AG344" s="199"/>
      <c r="AH344" s="199"/>
      <c r="AI344" s="199"/>
      <c r="AJ344" s="199"/>
      <c r="AK344" s="199"/>
      <c r="AL344" s="199"/>
      <c r="AM344" s="199"/>
      <c r="AN344" s="199"/>
      <c r="AO344" s="199"/>
      <c r="AP344" s="199"/>
      <c r="AQ344" s="199"/>
      <c r="AR344" s="199"/>
      <c r="AS344" s="199"/>
      <c r="AT344" s="199"/>
      <c r="AU344" s="199"/>
      <c r="AV344" s="199"/>
      <c r="AW344" s="199"/>
      <c r="AX344" s="199"/>
      <c r="AY344" s="199"/>
      <c r="AZ344" s="199"/>
      <c r="BA344" s="199"/>
      <c r="BB344" s="199"/>
      <c r="BC344" s="199"/>
      <c r="BD344" s="199"/>
      <c r="BE344" s="199"/>
      <c r="BF344" s="199"/>
      <c r="BG344" s="199"/>
      <c r="BH344" s="199"/>
      <c r="BI344" s="199"/>
      <c r="BJ344" s="199"/>
      <c r="BK344" s="199"/>
      <c r="BL344" s="199"/>
      <c r="BM344" s="199"/>
      <c r="BN344" s="199"/>
      <c r="BO344" s="199"/>
      <c r="BP344" s="199"/>
      <c r="BQ344" s="199"/>
      <c r="BR344" s="199"/>
      <c r="BS344" s="199"/>
      <c r="BT344" s="199"/>
      <c r="BU344" s="199"/>
      <c r="BV344" s="199"/>
      <c r="BW344" s="199"/>
      <c r="BX344" s="199"/>
      <c r="BY344" s="199"/>
      <c r="BZ344" s="199"/>
      <c r="CA344" s="199"/>
      <c r="CB344" s="199"/>
      <c r="CC344" s="199"/>
      <c r="CD344" s="199"/>
      <c r="CE344" s="199"/>
      <c r="CF344" s="199"/>
      <c r="CG344" s="199"/>
      <c r="CH344" s="199"/>
      <c r="CI344" s="199"/>
      <c r="CJ344" s="199"/>
      <c r="CK344" s="199"/>
      <c r="CL344" s="199"/>
      <c r="CM344" s="199"/>
      <c r="CN344" s="199"/>
      <c r="CO344" s="199"/>
      <c r="CP344" s="199"/>
      <c r="CQ344" s="199"/>
      <c r="CR344" s="199"/>
      <c r="CS344" s="199"/>
      <c r="CT344" s="199"/>
      <c r="CU344" s="199"/>
      <c r="CV344" s="199"/>
      <c r="CW344" s="199"/>
      <c r="CX344" s="199"/>
      <c r="CY344" s="199"/>
      <c r="CZ344" s="199"/>
      <c r="DA344" s="199"/>
      <c r="DB344" s="199"/>
      <c r="DC344" s="199"/>
      <c r="DD344" s="199"/>
      <c r="DE344" s="199"/>
      <c r="DF344" s="199"/>
      <c r="DG344" s="199"/>
      <c r="DH344" s="199"/>
      <c r="DI344" s="199"/>
      <c r="DJ344" s="199"/>
      <c r="DK344" s="199"/>
      <c r="DL344" s="199"/>
      <c r="DM344" s="199"/>
      <c r="DN344" s="199"/>
    </row>
    <row r="345" spans="1:118" x14ac:dyDescent="0.2">
      <c r="A345" s="33" t="s">
        <v>140</v>
      </c>
      <c r="B345" s="33" t="s">
        <v>204</v>
      </c>
      <c r="C345" s="33">
        <v>22</v>
      </c>
      <c r="D345" s="33" t="s">
        <v>130</v>
      </c>
      <c r="E345" s="200">
        <v>-6242565</v>
      </c>
      <c r="F345" s="199">
        <v>-16277488.237500001</v>
      </c>
      <c r="G345" s="200">
        <v>-79890</v>
      </c>
      <c r="H345" s="199">
        <v>-208313.17499999888</v>
      </c>
      <c r="I345" s="200">
        <v>-262102</v>
      </c>
      <c r="J345" s="199">
        <v>-683430.96499999997</v>
      </c>
      <c r="K345" s="199">
        <v>6528936</v>
      </c>
      <c r="L345" s="199">
        <v>17024200.620000001</v>
      </c>
      <c r="M345" s="199"/>
      <c r="N345" s="199"/>
      <c r="O345" s="199"/>
      <c r="P345" s="199"/>
      <c r="Q345" s="199"/>
      <c r="R345" s="199"/>
      <c r="S345" s="199"/>
      <c r="T345" s="199"/>
      <c r="U345" s="199"/>
      <c r="V345" s="199"/>
      <c r="W345" s="199"/>
      <c r="X345" s="199"/>
      <c r="Y345" s="199"/>
      <c r="Z345" s="199"/>
      <c r="AA345" s="199"/>
      <c r="AB345" s="199"/>
      <c r="AC345" s="199"/>
      <c r="AD345" s="199"/>
      <c r="AE345" s="199"/>
      <c r="AF345" s="199"/>
      <c r="AG345" s="199"/>
      <c r="AH345" s="199"/>
      <c r="AI345" s="199"/>
      <c r="AJ345" s="199"/>
      <c r="AK345" s="199"/>
      <c r="AL345" s="199"/>
      <c r="AM345" s="199"/>
      <c r="AN345" s="199"/>
      <c r="AO345" s="199"/>
      <c r="AP345" s="199"/>
      <c r="AQ345" s="199"/>
      <c r="AR345" s="199"/>
      <c r="AS345" s="199"/>
      <c r="AT345" s="199"/>
      <c r="AU345" s="199"/>
      <c r="AV345" s="199"/>
      <c r="AW345" s="199"/>
      <c r="AX345" s="199"/>
      <c r="AY345" s="199"/>
      <c r="AZ345" s="199"/>
      <c r="BA345" s="199"/>
      <c r="BB345" s="199"/>
      <c r="BC345" s="199"/>
      <c r="BD345" s="199"/>
      <c r="BE345" s="199"/>
      <c r="BF345" s="199"/>
      <c r="BG345" s="199"/>
      <c r="BH345" s="199"/>
      <c r="BI345" s="199"/>
      <c r="BJ345" s="199"/>
      <c r="BK345" s="199"/>
      <c r="BL345" s="199"/>
      <c r="BM345" s="199"/>
      <c r="BN345" s="199"/>
      <c r="BO345" s="199"/>
      <c r="BP345" s="199"/>
      <c r="BQ345" s="199"/>
      <c r="BR345" s="199"/>
      <c r="BS345" s="199"/>
      <c r="BT345" s="199"/>
      <c r="BU345" s="199"/>
      <c r="BV345" s="199"/>
      <c r="BW345" s="199"/>
      <c r="BX345" s="199"/>
      <c r="BY345" s="199"/>
      <c r="BZ345" s="199"/>
      <c r="CA345" s="199"/>
      <c r="CB345" s="199"/>
      <c r="CC345" s="199"/>
      <c r="CD345" s="199"/>
      <c r="CE345" s="199"/>
      <c r="CF345" s="199"/>
      <c r="CG345" s="199"/>
      <c r="CH345" s="199"/>
      <c r="CI345" s="199"/>
      <c r="CJ345" s="199"/>
      <c r="CK345" s="199"/>
      <c r="CL345" s="199"/>
      <c r="CM345" s="199"/>
      <c r="CN345" s="199"/>
      <c r="CO345" s="199"/>
      <c r="CP345" s="199"/>
      <c r="CQ345" s="199"/>
      <c r="CR345" s="199"/>
      <c r="CS345" s="199"/>
      <c r="CT345" s="199"/>
      <c r="CU345" s="199"/>
      <c r="CV345" s="199"/>
      <c r="CW345" s="199"/>
      <c r="CX345" s="199"/>
      <c r="CY345" s="199"/>
      <c r="CZ345" s="199"/>
      <c r="DA345" s="199"/>
      <c r="DB345" s="199"/>
      <c r="DC345" s="199"/>
      <c r="DD345" s="199"/>
      <c r="DE345" s="199"/>
      <c r="DF345" s="199"/>
      <c r="DG345" s="199"/>
      <c r="DH345" s="199"/>
      <c r="DI345" s="199"/>
      <c r="DJ345" s="199"/>
      <c r="DK345" s="199"/>
      <c r="DL345" s="199"/>
      <c r="DM345" s="199"/>
      <c r="DN345" s="199"/>
    </row>
    <row r="346" spans="1:118" x14ac:dyDescent="0.2">
      <c r="A346" s="33" t="s">
        <v>140</v>
      </c>
      <c r="B346" s="33" t="s">
        <v>204</v>
      </c>
      <c r="C346" s="33">
        <v>23</v>
      </c>
      <c r="D346" s="33" t="s">
        <v>131</v>
      </c>
      <c r="E346" s="200">
        <v>0</v>
      </c>
      <c r="F346" s="199">
        <v>0</v>
      </c>
      <c r="G346" s="200">
        <v>0</v>
      </c>
      <c r="H346" s="199">
        <v>0</v>
      </c>
      <c r="I346" s="200">
        <v>-276158</v>
      </c>
      <c r="J346" s="199">
        <v>-720081.98499999999</v>
      </c>
      <c r="K346" s="199">
        <v>0</v>
      </c>
      <c r="L346" s="199">
        <v>0</v>
      </c>
      <c r="M346" s="199"/>
      <c r="N346" s="199"/>
      <c r="O346" s="199"/>
      <c r="P346" s="199"/>
      <c r="Q346" s="199"/>
      <c r="R346" s="199"/>
      <c r="S346" s="199"/>
      <c r="T346" s="199"/>
      <c r="U346" s="199"/>
      <c r="V346" s="199"/>
      <c r="W346" s="199"/>
      <c r="X346" s="199"/>
      <c r="Y346" s="199"/>
      <c r="Z346" s="199"/>
      <c r="AA346" s="199"/>
      <c r="AB346" s="199"/>
      <c r="AC346" s="199"/>
      <c r="AD346" s="199"/>
      <c r="AE346" s="199"/>
      <c r="AF346" s="199"/>
      <c r="AG346" s="199"/>
      <c r="AH346" s="199"/>
      <c r="AI346" s="199"/>
      <c r="AJ346" s="199"/>
      <c r="AK346" s="199"/>
      <c r="AL346" s="199"/>
      <c r="AM346" s="199"/>
      <c r="AN346" s="199"/>
      <c r="AO346" s="199"/>
      <c r="AP346" s="199"/>
      <c r="AQ346" s="199"/>
      <c r="AR346" s="199"/>
      <c r="AS346" s="199"/>
      <c r="AT346" s="199"/>
      <c r="AU346" s="199"/>
      <c r="AV346" s="199"/>
      <c r="AW346" s="199"/>
      <c r="AX346" s="199"/>
      <c r="AY346" s="199"/>
      <c r="AZ346" s="199"/>
      <c r="BA346" s="199"/>
      <c r="BB346" s="199"/>
      <c r="BC346" s="199"/>
      <c r="BD346" s="199"/>
      <c r="BE346" s="199"/>
      <c r="BF346" s="199"/>
      <c r="BG346" s="199"/>
      <c r="BH346" s="199"/>
      <c r="BI346" s="199"/>
      <c r="BJ346" s="199"/>
      <c r="BK346" s="199"/>
      <c r="BL346" s="199"/>
      <c r="BM346" s="199"/>
      <c r="BN346" s="199"/>
      <c r="BO346" s="199"/>
      <c r="BP346" s="199"/>
      <c r="BQ346" s="199"/>
      <c r="BR346" s="199"/>
      <c r="BS346" s="199"/>
      <c r="BT346" s="199"/>
      <c r="BU346" s="199"/>
      <c r="BV346" s="199"/>
      <c r="BW346" s="199"/>
      <c r="BX346" s="199"/>
      <c r="BY346" s="199"/>
      <c r="BZ346" s="199"/>
      <c r="CA346" s="199"/>
      <c r="CB346" s="199"/>
      <c r="CC346" s="199"/>
      <c r="CD346" s="199"/>
      <c r="CE346" s="199"/>
      <c r="CF346" s="199"/>
      <c r="CG346" s="199"/>
      <c r="CH346" s="199"/>
      <c r="CI346" s="199"/>
      <c r="CJ346" s="199"/>
      <c r="CK346" s="199"/>
      <c r="CL346" s="199"/>
      <c r="CM346" s="199"/>
      <c r="CN346" s="199"/>
      <c r="CO346" s="199"/>
      <c r="CP346" s="199"/>
      <c r="CQ346" s="199"/>
      <c r="CR346" s="199"/>
      <c r="CS346" s="199"/>
      <c r="CT346" s="199"/>
      <c r="CU346" s="199"/>
      <c r="CV346" s="199"/>
      <c r="CW346" s="199"/>
      <c r="CX346" s="199"/>
      <c r="CY346" s="199"/>
      <c r="CZ346" s="199"/>
      <c r="DA346" s="199"/>
      <c r="DB346" s="199"/>
      <c r="DC346" s="199"/>
      <c r="DD346" s="199"/>
      <c r="DE346" s="199"/>
      <c r="DF346" s="199"/>
      <c r="DG346" s="199"/>
      <c r="DH346" s="199"/>
      <c r="DI346" s="199"/>
      <c r="DJ346" s="199"/>
      <c r="DK346" s="199"/>
      <c r="DL346" s="199"/>
      <c r="DM346" s="199"/>
      <c r="DN346" s="199"/>
    </row>
    <row r="347" spans="1:118" x14ac:dyDescent="0.2">
      <c r="A347" s="33" t="s">
        <v>140</v>
      </c>
      <c r="B347" s="33" t="s">
        <v>204</v>
      </c>
      <c r="C347" s="33">
        <v>24</v>
      </c>
      <c r="D347" s="33" t="s">
        <v>55</v>
      </c>
      <c r="E347" s="200">
        <v>-7488946</v>
      </c>
      <c r="F347" s="199">
        <v>-129077.94</v>
      </c>
      <c r="G347" s="200">
        <v>2</v>
      </c>
      <c r="H347" s="199">
        <v>0.01</v>
      </c>
      <c r="I347" s="200">
        <v>0</v>
      </c>
      <c r="J347" s="199">
        <v>0</v>
      </c>
      <c r="K347" s="199">
        <v>0</v>
      </c>
      <c r="L347" s="199">
        <v>0</v>
      </c>
      <c r="M347" s="199"/>
      <c r="N347" s="199"/>
      <c r="O347" s="199"/>
      <c r="P347" s="199"/>
      <c r="Q347" s="199"/>
      <c r="R347" s="199"/>
      <c r="S347" s="199"/>
      <c r="T347" s="199"/>
      <c r="U347" s="199"/>
      <c r="V347" s="199"/>
      <c r="W347" s="199"/>
      <c r="X347" s="199"/>
      <c r="Y347" s="199"/>
      <c r="Z347" s="199"/>
      <c r="AA347" s="199"/>
      <c r="AB347" s="199"/>
      <c r="AC347" s="199"/>
      <c r="AD347" s="199"/>
      <c r="AE347" s="199"/>
      <c r="AF347" s="199"/>
      <c r="AG347" s="199"/>
      <c r="AH347" s="199"/>
      <c r="AI347" s="199"/>
      <c r="AJ347" s="199"/>
      <c r="AK347" s="199"/>
      <c r="AL347" s="199"/>
      <c r="AM347" s="199"/>
      <c r="AN347" s="199"/>
      <c r="AO347" s="199"/>
      <c r="AP347" s="199"/>
      <c r="AQ347" s="199"/>
      <c r="AR347" s="199"/>
      <c r="AS347" s="199"/>
      <c r="AT347" s="199"/>
      <c r="AU347" s="199"/>
      <c r="AV347" s="199"/>
      <c r="AW347" s="199"/>
      <c r="AX347" s="199"/>
      <c r="AY347" s="199"/>
      <c r="AZ347" s="199"/>
      <c r="BA347" s="199"/>
      <c r="BB347" s="199"/>
      <c r="BC347" s="199"/>
      <c r="BD347" s="199"/>
      <c r="BE347" s="199"/>
      <c r="BF347" s="199"/>
      <c r="BG347" s="199"/>
      <c r="BH347" s="199"/>
      <c r="BI347" s="199"/>
      <c r="BJ347" s="199"/>
      <c r="BK347" s="199"/>
      <c r="BL347" s="199"/>
      <c r="BM347" s="199"/>
      <c r="BN347" s="199"/>
      <c r="BO347" s="199"/>
      <c r="BP347" s="199"/>
      <c r="BQ347" s="199"/>
      <c r="BR347" s="199"/>
      <c r="BS347" s="199"/>
      <c r="BT347" s="199"/>
      <c r="BU347" s="199"/>
      <c r="BV347" s="199"/>
      <c r="BW347" s="199"/>
      <c r="BX347" s="199"/>
      <c r="BY347" s="199"/>
      <c r="BZ347" s="199"/>
      <c r="CA347" s="199"/>
      <c r="CB347" s="199"/>
      <c r="CC347" s="199"/>
      <c r="CD347" s="199"/>
      <c r="CE347" s="199"/>
      <c r="CF347" s="199"/>
      <c r="CG347" s="199"/>
      <c r="CH347" s="199"/>
      <c r="CI347" s="199"/>
      <c r="CJ347" s="199"/>
      <c r="CK347" s="199"/>
      <c r="CL347" s="199"/>
      <c r="CM347" s="199"/>
      <c r="CN347" s="199"/>
      <c r="CO347" s="199"/>
      <c r="CP347" s="199"/>
      <c r="CQ347" s="199"/>
      <c r="CR347" s="199"/>
      <c r="CS347" s="199"/>
      <c r="CT347" s="199"/>
      <c r="CU347" s="199"/>
      <c r="CV347" s="199"/>
      <c r="CW347" s="199"/>
      <c r="CX347" s="199"/>
      <c r="CY347" s="199"/>
      <c r="CZ347" s="199"/>
      <c r="DA347" s="199"/>
      <c r="DB347" s="199"/>
      <c r="DC347" s="199"/>
      <c r="DD347" s="199"/>
      <c r="DE347" s="199"/>
      <c r="DF347" s="199"/>
      <c r="DG347" s="199"/>
      <c r="DH347" s="199"/>
      <c r="DI347" s="199"/>
      <c r="DJ347" s="199"/>
      <c r="DK347" s="199"/>
      <c r="DL347" s="199"/>
      <c r="DM347" s="199"/>
      <c r="DN347" s="199"/>
    </row>
    <row r="348" spans="1:118" x14ac:dyDescent="0.2">
      <c r="A348" s="33" t="s">
        <v>140</v>
      </c>
      <c r="B348" s="33" t="s">
        <v>204</v>
      </c>
      <c r="C348" s="33">
        <v>25</v>
      </c>
      <c r="D348" s="33" t="s">
        <v>56</v>
      </c>
      <c r="E348" s="200">
        <v>0</v>
      </c>
      <c r="F348" s="199">
        <v>-3029587.8</v>
      </c>
      <c r="G348" s="200">
        <v>0</v>
      </c>
      <c r="H348" s="199">
        <v>-547088.74</v>
      </c>
      <c r="I348" s="200">
        <v>0</v>
      </c>
      <c r="J348" s="199">
        <v>0</v>
      </c>
      <c r="K348" s="199">
        <v>0</v>
      </c>
      <c r="L348" s="199">
        <v>0</v>
      </c>
      <c r="M348" s="199"/>
      <c r="N348" s="199"/>
      <c r="O348" s="199"/>
      <c r="P348" s="199"/>
      <c r="Q348" s="199"/>
      <c r="R348" s="199"/>
      <c r="S348" s="199"/>
      <c r="T348" s="199"/>
      <c r="U348" s="199"/>
      <c r="V348" s="199"/>
      <c r="W348" s="199"/>
      <c r="X348" s="199"/>
      <c r="Y348" s="199"/>
      <c r="Z348" s="199"/>
      <c r="AA348" s="199"/>
      <c r="AB348" s="199"/>
      <c r="AC348" s="199"/>
      <c r="AD348" s="199"/>
      <c r="AE348" s="199"/>
      <c r="AF348" s="199"/>
      <c r="AG348" s="199"/>
      <c r="AH348" s="199"/>
      <c r="AI348" s="199"/>
      <c r="AJ348" s="199"/>
      <c r="AK348" s="199"/>
      <c r="AL348" s="199"/>
      <c r="AM348" s="199"/>
      <c r="AN348" s="199"/>
      <c r="AO348" s="199"/>
      <c r="AP348" s="199"/>
      <c r="AQ348" s="199"/>
      <c r="AR348" s="199"/>
      <c r="AS348" s="199"/>
      <c r="AT348" s="199"/>
      <c r="AU348" s="199"/>
      <c r="AV348" s="199"/>
      <c r="AW348" s="199"/>
      <c r="AX348" s="199"/>
      <c r="AY348" s="199"/>
      <c r="AZ348" s="199"/>
      <c r="BA348" s="199"/>
      <c r="BB348" s="199"/>
      <c r="BC348" s="199"/>
      <c r="BD348" s="199"/>
      <c r="BE348" s="199"/>
      <c r="BF348" s="199"/>
      <c r="BG348" s="199"/>
      <c r="BH348" s="199"/>
      <c r="BI348" s="199"/>
      <c r="BJ348" s="199"/>
      <c r="BK348" s="199"/>
      <c r="BL348" s="199"/>
      <c r="BM348" s="199"/>
      <c r="BN348" s="199"/>
      <c r="BO348" s="199"/>
      <c r="BP348" s="199"/>
      <c r="BQ348" s="199"/>
      <c r="BR348" s="199"/>
      <c r="BS348" s="199"/>
      <c r="BT348" s="199"/>
      <c r="BU348" s="199"/>
      <c r="BV348" s="199"/>
      <c r="BW348" s="199"/>
      <c r="BX348" s="199"/>
      <c r="BY348" s="199"/>
      <c r="BZ348" s="199"/>
      <c r="CA348" s="199"/>
      <c r="CB348" s="199"/>
      <c r="CC348" s="199"/>
      <c r="CD348" s="199"/>
      <c r="CE348" s="199"/>
      <c r="CF348" s="199"/>
      <c r="CG348" s="199"/>
      <c r="CH348" s="199"/>
      <c r="CI348" s="199"/>
      <c r="CJ348" s="199"/>
      <c r="CK348" s="199"/>
      <c r="CL348" s="199"/>
      <c r="CM348" s="199"/>
      <c r="CN348" s="199"/>
      <c r="CO348" s="199"/>
      <c r="CP348" s="199"/>
      <c r="CQ348" s="199"/>
      <c r="CR348" s="199"/>
      <c r="CS348" s="199"/>
      <c r="CT348" s="199"/>
      <c r="CU348" s="199"/>
      <c r="CV348" s="199"/>
      <c r="CW348" s="199"/>
      <c r="CX348" s="199"/>
      <c r="CY348" s="199"/>
      <c r="CZ348" s="199"/>
      <c r="DA348" s="199"/>
      <c r="DB348" s="199"/>
      <c r="DC348" s="199"/>
      <c r="DD348" s="199"/>
      <c r="DE348" s="199"/>
      <c r="DF348" s="199"/>
      <c r="DG348" s="199"/>
      <c r="DH348" s="199"/>
      <c r="DI348" s="199"/>
      <c r="DJ348" s="199"/>
      <c r="DK348" s="199"/>
      <c r="DL348" s="199"/>
      <c r="DM348" s="199"/>
      <c r="DN348" s="199"/>
    </row>
    <row r="349" spans="1:118" x14ac:dyDescent="0.2">
      <c r="A349" s="33" t="s">
        <v>140</v>
      </c>
      <c r="B349" s="33" t="s">
        <v>204</v>
      </c>
      <c r="C349" s="33">
        <v>26</v>
      </c>
      <c r="D349" s="33" t="s">
        <v>132</v>
      </c>
      <c r="E349" s="200">
        <v>0</v>
      </c>
      <c r="F349" s="199">
        <v>0</v>
      </c>
      <c r="G349" s="200">
        <v>0</v>
      </c>
      <c r="H349" s="199">
        <v>0</v>
      </c>
      <c r="I349" s="200">
        <v>0</v>
      </c>
      <c r="J349" s="199">
        <v>0</v>
      </c>
      <c r="K349" s="199">
        <v>0</v>
      </c>
      <c r="L349" s="199">
        <v>0</v>
      </c>
      <c r="M349" s="199"/>
      <c r="N349" s="199"/>
      <c r="O349" s="199"/>
      <c r="P349" s="199"/>
      <c r="Q349" s="199"/>
      <c r="R349" s="199"/>
      <c r="S349" s="199"/>
      <c r="T349" s="199"/>
      <c r="U349" s="199"/>
      <c r="V349" s="199"/>
      <c r="W349" s="199"/>
      <c r="X349" s="199"/>
      <c r="Y349" s="199"/>
      <c r="Z349" s="199"/>
      <c r="AA349" s="199"/>
      <c r="AB349" s="199"/>
      <c r="AC349" s="199"/>
      <c r="AD349" s="199"/>
      <c r="AE349" s="199"/>
      <c r="AF349" s="199"/>
      <c r="AG349" s="199"/>
      <c r="AH349" s="199"/>
      <c r="AI349" s="199"/>
      <c r="AJ349" s="199"/>
      <c r="AK349" s="199"/>
      <c r="AL349" s="199"/>
      <c r="AM349" s="199"/>
      <c r="AN349" s="199"/>
      <c r="AO349" s="199"/>
      <c r="AP349" s="199"/>
      <c r="AQ349" s="199"/>
      <c r="AR349" s="199"/>
      <c r="AS349" s="199"/>
      <c r="AT349" s="199"/>
      <c r="AU349" s="199"/>
      <c r="AV349" s="199"/>
      <c r="AW349" s="199"/>
      <c r="AX349" s="199"/>
      <c r="AY349" s="199"/>
      <c r="AZ349" s="199"/>
      <c r="BA349" s="199"/>
      <c r="BB349" s="199"/>
      <c r="BC349" s="199"/>
      <c r="BD349" s="199"/>
      <c r="BE349" s="199"/>
      <c r="BF349" s="199"/>
      <c r="BG349" s="199"/>
      <c r="BH349" s="199"/>
      <c r="BI349" s="199"/>
      <c r="BJ349" s="199"/>
      <c r="BK349" s="199"/>
      <c r="BL349" s="199"/>
      <c r="BM349" s="199"/>
      <c r="BN349" s="199"/>
      <c r="BO349" s="199"/>
      <c r="BP349" s="199"/>
      <c r="BQ349" s="199"/>
      <c r="BR349" s="199"/>
      <c r="BS349" s="199"/>
      <c r="BT349" s="199"/>
      <c r="BU349" s="199"/>
      <c r="BV349" s="199"/>
      <c r="BW349" s="199"/>
      <c r="BX349" s="199"/>
      <c r="BY349" s="199"/>
      <c r="BZ349" s="199"/>
      <c r="CA349" s="199"/>
      <c r="CB349" s="199"/>
      <c r="CC349" s="199"/>
      <c r="CD349" s="199"/>
      <c r="CE349" s="199"/>
      <c r="CF349" s="199"/>
      <c r="CG349" s="199"/>
      <c r="CH349" s="199"/>
      <c r="CI349" s="199"/>
      <c r="CJ349" s="199"/>
      <c r="CK349" s="199"/>
      <c r="CL349" s="199"/>
      <c r="CM349" s="199"/>
      <c r="CN349" s="199"/>
      <c r="CO349" s="199"/>
      <c r="CP349" s="199"/>
      <c r="CQ349" s="199"/>
      <c r="CR349" s="199"/>
      <c r="CS349" s="199"/>
      <c r="CT349" s="199"/>
      <c r="CU349" s="199"/>
      <c r="CV349" s="199"/>
      <c r="CW349" s="199"/>
      <c r="CX349" s="199"/>
      <c r="CY349" s="199"/>
      <c r="CZ349" s="199"/>
      <c r="DA349" s="199"/>
      <c r="DB349" s="199"/>
      <c r="DC349" s="199"/>
      <c r="DD349" s="199"/>
      <c r="DE349" s="199"/>
      <c r="DF349" s="199"/>
      <c r="DG349" s="199"/>
      <c r="DH349" s="199"/>
      <c r="DI349" s="199"/>
      <c r="DJ349" s="199"/>
      <c r="DK349" s="199"/>
      <c r="DL349" s="199"/>
      <c r="DM349" s="199"/>
      <c r="DN349" s="199"/>
    </row>
    <row r="350" spans="1:118" x14ac:dyDescent="0.2">
      <c r="A350" s="33" t="s">
        <v>140</v>
      </c>
      <c r="B350" s="33" t="s">
        <v>204</v>
      </c>
      <c r="C350" s="33">
        <v>27</v>
      </c>
      <c r="D350" s="33" t="s">
        <v>133</v>
      </c>
      <c r="E350" s="200">
        <v>0</v>
      </c>
      <c r="F350" s="199">
        <v>0</v>
      </c>
      <c r="G350" s="200">
        <v>0</v>
      </c>
      <c r="H350" s="199">
        <v>0</v>
      </c>
      <c r="I350" s="200">
        <v>0</v>
      </c>
      <c r="J350" s="199">
        <v>0</v>
      </c>
      <c r="K350" s="199">
        <v>0</v>
      </c>
      <c r="L350" s="199">
        <v>0</v>
      </c>
      <c r="M350" s="199"/>
      <c r="N350" s="199"/>
      <c r="O350" s="199"/>
      <c r="P350" s="199"/>
      <c r="Q350" s="199"/>
      <c r="R350" s="199"/>
      <c r="S350" s="199"/>
      <c r="T350" s="199"/>
      <c r="U350" s="199"/>
      <c r="V350" s="199"/>
      <c r="W350" s="199"/>
      <c r="X350" s="199"/>
      <c r="Y350" s="199"/>
      <c r="Z350" s="199"/>
      <c r="AA350" s="199"/>
      <c r="AB350" s="199"/>
      <c r="AC350" s="199"/>
      <c r="AD350" s="199"/>
      <c r="AE350" s="199"/>
      <c r="AF350" s="199"/>
      <c r="AG350" s="199"/>
      <c r="AH350" s="199"/>
      <c r="AI350" s="199"/>
      <c r="AJ350" s="199"/>
      <c r="AK350" s="199"/>
      <c r="AL350" s="199"/>
      <c r="AM350" s="199"/>
      <c r="AN350" s="199"/>
      <c r="AO350" s="199"/>
      <c r="AP350" s="199"/>
      <c r="AQ350" s="199"/>
      <c r="AR350" s="199"/>
      <c r="AS350" s="199"/>
      <c r="AT350" s="199"/>
      <c r="AU350" s="199"/>
      <c r="AV350" s="199"/>
      <c r="AW350" s="199"/>
      <c r="AX350" s="199"/>
      <c r="AY350" s="199"/>
      <c r="AZ350" s="199"/>
      <c r="BA350" s="199"/>
      <c r="BB350" s="199"/>
      <c r="BC350" s="199"/>
      <c r="BD350" s="199"/>
      <c r="BE350" s="199"/>
      <c r="BF350" s="199"/>
      <c r="BG350" s="199"/>
      <c r="BH350" s="199"/>
      <c r="BI350" s="199"/>
      <c r="BJ350" s="199"/>
      <c r="BK350" s="199"/>
      <c r="BL350" s="199"/>
      <c r="BM350" s="199"/>
      <c r="BN350" s="199"/>
      <c r="BO350" s="199"/>
      <c r="BP350" s="199"/>
      <c r="BQ350" s="199"/>
      <c r="BR350" s="199"/>
      <c r="BS350" s="199"/>
      <c r="BT350" s="199"/>
      <c r="BU350" s="199"/>
      <c r="BV350" s="199"/>
      <c r="BW350" s="199"/>
      <c r="BX350" s="199"/>
      <c r="BY350" s="199"/>
      <c r="BZ350" s="199"/>
      <c r="CA350" s="199"/>
      <c r="CB350" s="199"/>
      <c r="CC350" s="199"/>
      <c r="CD350" s="199"/>
      <c r="CE350" s="199"/>
      <c r="CF350" s="199"/>
      <c r="CG350" s="199"/>
      <c r="CH350" s="199"/>
      <c r="CI350" s="199"/>
      <c r="CJ350" s="199"/>
      <c r="CK350" s="199"/>
      <c r="CL350" s="199"/>
      <c r="CM350" s="199"/>
      <c r="CN350" s="199"/>
      <c r="CO350" s="199"/>
      <c r="CP350" s="199"/>
      <c r="CQ350" s="199"/>
      <c r="CR350" s="199"/>
      <c r="CS350" s="199"/>
      <c r="CT350" s="199"/>
      <c r="CU350" s="199"/>
      <c r="CV350" s="199"/>
      <c r="CW350" s="199"/>
      <c r="CX350" s="199"/>
      <c r="CY350" s="199"/>
      <c r="CZ350" s="199"/>
      <c r="DA350" s="199"/>
      <c r="DB350" s="199"/>
      <c r="DC350" s="199"/>
      <c r="DD350" s="199"/>
      <c r="DE350" s="199"/>
      <c r="DF350" s="199"/>
      <c r="DG350" s="199"/>
      <c r="DH350" s="199"/>
      <c r="DI350" s="199"/>
      <c r="DJ350" s="199"/>
      <c r="DK350" s="199"/>
      <c r="DL350" s="199"/>
      <c r="DM350" s="199"/>
      <c r="DN350" s="199"/>
    </row>
    <row r="351" spans="1:118" x14ac:dyDescent="0.2">
      <c r="A351" s="33" t="s">
        <v>140</v>
      </c>
      <c r="B351" s="33" t="s">
        <v>204</v>
      </c>
      <c r="C351" s="33">
        <v>28</v>
      </c>
      <c r="D351" s="33" t="s">
        <v>134</v>
      </c>
      <c r="E351" s="205">
        <v>0</v>
      </c>
      <c r="F351" s="206">
        <v>0</v>
      </c>
      <c r="G351" s="205">
        <v>0</v>
      </c>
      <c r="H351" s="206">
        <v>0</v>
      </c>
      <c r="I351" s="205">
        <v>0</v>
      </c>
      <c r="J351" s="206">
        <v>0</v>
      </c>
      <c r="K351" s="206">
        <v>0</v>
      </c>
      <c r="L351" s="199">
        <v>0</v>
      </c>
      <c r="M351" s="199"/>
      <c r="N351" s="199"/>
      <c r="O351" s="199"/>
      <c r="P351" s="199"/>
      <c r="Q351" s="199"/>
      <c r="R351" s="199"/>
      <c r="S351" s="199"/>
      <c r="T351" s="199"/>
      <c r="U351" s="199"/>
      <c r="V351" s="199"/>
      <c r="W351" s="199"/>
      <c r="X351" s="199"/>
      <c r="Y351" s="199"/>
      <c r="Z351" s="199"/>
      <c r="AA351" s="199"/>
      <c r="AB351" s="199"/>
      <c r="AC351" s="199"/>
      <c r="AD351" s="199"/>
      <c r="AE351" s="199"/>
      <c r="AF351" s="199"/>
      <c r="AG351" s="199"/>
      <c r="AH351" s="199"/>
      <c r="AI351" s="199"/>
      <c r="AJ351" s="199"/>
      <c r="AK351" s="199"/>
      <c r="AL351" s="199"/>
      <c r="AM351" s="199"/>
      <c r="AN351" s="199"/>
      <c r="AO351" s="199"/>
      <c r="AP351" s="199"/>
      <c r="AQ351" s="199"/>
      <c r="AR351" s="199"/>
      <c r="AS351" s="199"/>
      <c r="AT351" s="199"/>
      <c r="AU351" s="199"/>
      <c r="AV351" s="199"/>
      <c r="AW351" s="199"/>
      <c r="AX351" s="199"/>
      <c r="AY351" s="199"/>
      <c r="AZ351" s="199"/>
      <c r="BA351" s="199"/>
      <c r="BB351" s="199"/>
      <c r="BC351" s="199"/>
      <c r="BD351" s="199"/>
      <c r="BE351" s="199"/>
      <c r="BF351" s="199"/>
      <c r="BG351" s="199"/>
      <c r="BH351" s="199"/>
      <c r="BI351" s="199"/>
      <c r="BJ351" s="199"/>
      <c r="BK351" s="199"/>
      <c r="BL351" s="199"/>
      <c r="BM351" s="199"/>
      <c r="BN351" s="199"/>
      <c r="BO351" s="199"/>
      <c r="BP351" s="199"/>
      <c r="BQ351" s="199"/>
      <c r="BR351" s="199"/>
      <c r="BS351" s="199"/>
      <c r="BT351" s="199"/>
      <c r="BU351" s="199"/>
      <c r="BV351" s="199"/>
      <c r="BW351" s="199"/>
      <c r="BX351" s="199"/>
      <c r="BY351" s="199"/>
      <c r="BZ351" s="199"/>
      <c r="CA351" s="199"/>
      <c r="CB351" s="199"/>
      <c r="CC351" s="199"/>
      <c r="CD351" s="199"/>
      <c r="CE351" s="199"/>
      <c r="CF351" s="199"/>
      <c r="CG351" s="199"/>
      <c r="CH351" s="199"/>
      <c r="CI351" s="199"/>
      <c r="CJ351" s="199"/>
      <c r="CK351" s="199"/>
      <c r="CL351" s="199"/>
      <c r="CM351" s="199"/>
      <c r="CN351" s="199"/>
      <c r="CO351" s="199"/>
      <c r="CP351" s="199"/>
      <c r="CQ351" s="199"/>
      <c r="CR351" s="199"/>
      <c r="CS351" s="199"/>
      <c r="CT351" s="199"/>
      <c r="CU351" s="199"/>
      <c r="CV351" s="199"/>
      <c r="CW351" s="199"/>
      <c r="CX351" s="199"/>
      <c r="CY351" s="199"/>
      <c r="CZ351" s="199"/>
      <c r="DA351" s="199"/>
      <c r="DB351" s="199"/>
      <c r="DC351" s="199"/>
      <c r="DD351" s="199"/>
      <c r="DE351" s="199"/>
      <c r="DF351" s="199"/>
      <c r="DG351" s="199"/>
      <c r="DH351" s="199"/>
      <c r="DI351" s="199"/>
      <c r="DJ351" s="199"/>
      <c r="DK351" s="199"/>
      <c r="DL351" s="199"/>
      <c r="DM351" s="199"/>
      <c r="DN351" s="199"/>
    </row>
    <row r="352" spans="1:118" x14ac:dyDescent="0.2">
      <c r="A352" s="33" t="s">
        <v>140</v>
      </c>
      <c r="B352" s="33" t="s">
        <v>204</v>
      </c>
      <c r="C352" s="33">
        <v>29</v>
      </c>
      <c r="D352" s="33" t="s">
        <v>135</v>
      </c>
      <c r="E352" s="200">
        <v>0</v>
      </c>
      <c r="F352" s="199">
        <v>0</v>
      </c>
      <c r="G352" s="200">
        <v>0</v>
      </c>
      <c r="H352" s="199">
        <v>0</v>
      </c>
      <c r="I352" s="200">
        <v>0</v>
      </c>
      <c r="J352" s="199">
        <v>0</v>
      </c>
      <c r="K352" s="199">
        <v>0</v>
      </c>
      <c r="L352" s="199">
        <v>0</v>
      </c>
      <c r="M352" s="199"/>
      <c r="N352" s="199"/>
      <c r="O352" s="199"/>
      <c r="P352" s="199"/>
      <c r="Q352" s="199"/>
      <c r="R352" s="199"/>
      <c r="S352" s="199"/>
      <c r="T352" s="199"/>
      <c r="U352" s="199"/>
      <c r="V352" s="199"/>
      <c r="W352" s="199"/>
      <c r="X352" s="199"/>
      <c r="Y352" s="199"/>
      <c r="Z352" s="199"/>
      <c r="AA352" s="199"/>
      <c r="AB352" s="199"/>
      <c r="AC352" s="199"/>
      <c r="AD352" s="199"/>
      <c r="AE352" s="199"/>
      <c r="AF352" s="199"/>
      <c r="AG352" s="199"/>
      <c r="AH352" s="199"/>
      <c r="AI352" s="199"/>
      <c r="AJ352" s="199"/>
      <c r="AK352" s="199"/>
      <c r="AL352" s="199"/>
      <c r="AM352" s="199"/>
      <c r="AN352" s="199"/>
      <c r="AO352" s="199"/>
      <c r="AP352" s="199"/>
      <c r="AQ352" s="199"/>
      <c r="AR352" s="199"/>
      <c r="AS352" s="199"/>
      <c r="AT352" s="199"/>
      <c r="AU352" s="199"/>
      <c r="AV352" s="199"/>
      <c r="AW352" s="199"/>
      <c r="AX352" s="199"/>
      <c r="AY352" s="199"/>
      <c r="AZ352" s="199"/>
      <c r="BA352" s="199"/>
      <c r="BB352" s="199"/>
      <c r="BC352" s="199"/>
      <c r="BD352" s="199"/>
      <c r="BE352" s="199"/>
      <c r="BF352" s="199"/>
      <c r="BG352" s="199"/>
      <c r="BH352" s="199"/>
      <c r="BI352" s="199"/>
      <c r="BJ352" s="199"/>
      <c r="BK352" s="199"/>
      <c r="BL352" s="199"/>
      <c r="BM352" s="199"/>
      <c r="BN352" s="199"/>
      <c r="BO352" s="199"/>
      <c r="BP352" s="199"/>
      <c r="BQ352" s="199"/>
      <c r="BR352" s="199"/>
      <c r="BS352" s="199"/>
      <c r="BT352" s="199"/>
      <c r="BU352" s="199"/>
      <c r="BV352" s="199"/>
      <c r="BW352" s="199"/>
      <c r="BX352" s="199"/>
      <c r="BY352" s="199"/>
      <c r="BZ352" s="199"/>
      <c r="CA352" s="199"/>
      <c r="CB352" s="199"/>
      <c r="CC352" s="199"/>
      <c r="CD352" s="199"/>
      <c r="CE352" s="199"/>
      <c r="CF352" s="199"/>
      <c r="CG352" s="199"/>
      <c r="CH352" s="199"/>
      <c r="CI352" s="199"/>
      <c r="CJ352" s="199"/>
      <c r="CK352" s="199"/>
      <c r="CL352" s="199"/>
      <c r="CM352" s="199"/>
      <c r="CN352" s="199"/>
      <c r="CO352" s="199"/>
      <c r="CP352" s="199"/>
      <c r="CQ352" s="199"/>
      <c r="CR352" s="199"/>
      <c r="CS352" s="199"/>
      <c r="CT352" s="199"/>
      <c r="CU352" s="199"/>
      <c r="CV352" s="199"/>
      <c r="CW352" s="199"/>
      <c r="CX352" s="199"/>
      <c r="CY352" s="199"/>
      <c r="CZ352" s="199"/>
      <c r="DA352" s="199"/>
      <c r="DB352" s="199"/>
      <c r="DC352" s="199"/>
      <c r="DD352" s="199"/>
      <c r="DE352" s="199"/>
      <c r="DF352" s="199"/>
      <c r="DG352" s="199"/>
      <c r="DH352" s="199"/>
      <c r="DI352" s="199"/>
      <c r="DJ352" s="199"/>
      <c r="DK352" s="199"/>
      <c r="DL352" s="199"/>
      <c r="DM352" s="199"/>
      <c r="DN352" s="199"/>
    </row>
    <row r="353" spans="1:118" x14ac:dyDescent="0.2">
      <c r="A353" s="33" t="s">
        <v>140</v>
      </c>
      <c r="B353" s="33" t="s">
        <v>204</v>
      </c>
      <c r="C353" s="33">
        <v>30</v>
      </c>
      <c r="D353" s="33" t="s">
        <v>136</v>
      </c>
      <c r="E353" s="200">
        <v>0</v>
      </c>
      <c r="F353" s="199">
        <v>0</v>
      </c>
      <c r="G353" s="200">
        <v>0</v>
      </c>
      <c r="H353" s="199">
        <v>0</v>
      </c>
      <c r="I353" s="200">
        <v>0</v>
      </c>
      <c r="J353" s="199">
        <v>0</v>
      </c>
      <c r="K353" s="199">
        <v>0</v>
      </c>
      <c r="L353" s="199">
        <v>0</v>
      </c>
      <c r="M353" s="199"/>
      <c r="N353" s="199"/>
      <c r="O353" s="199"/>
      <c r="P353" s="199"/>
      <c r="Q353" s="199"/>
      <c r="R353" s="199"/>
      <c r="S353" s="199"/>
      <c r="T353" s="199"/>
      <c r="U353" s="199"/>
      <c r="V353" s="199"/>
      <c r="W353" s="199"/>
      <c r="X353" s="199"/>
      <c r="Y353" s="199"/>
      <c r="Z353" s="199"/>
      <c r="AA353" s="199"/>
      <c r="AB353" s="199"/>
      <c r="AC353" s="199"/>
      <c r="AD353" s="199"/>
      <c r="AE353" s="199"/>
      <c r="AF353" s="199"/>
      <c r="AG353" s="199"/>
      <c r="AH353" s="199"/>
      <c r="AI353" s="199"/>
      <c r="AJ353" s="199"/>
      <c r="AK353" s="199"/>
      <c r="AL353" s="199"/>
      <c r="AM353" s="199"/>
      <c r="AN353" s="199"/>
      <c r="AO353" s="199"/>
      <c r="AP353" s="199"/>
      <c r="AQ353" s="199"/>
      <c r="AR353" s="199"/>
      <c r="AS353" s="199"/>
      <c r="AT353" s="199"/>
      <c r="AU353" s="199"/>
      <c r="AV353" s="199"/>
      <c r="AW353" s="199"/>
      <c r="AX353" s="199"/>
      <c r="AY353" s="199"/>
      <c r="AZ353" s="199"/>
      <c r="BA353" s="199"/>
      <c r="BB353" s="199"/>
      <c r="BC353" s="199"/>
      <c r="BD353" s="199"/>
      <c r="BE353" s="199"/>
      <c r="BF353" s="199"/>
      <c r="BG353" s="199"/>
      <c r="BH353" s="199"/>
      <c r="BI353" s="199"/>
      <c r="BJ353" s="199"/>
      <c r="BK353" s="199"/>
      <c r="BL353" s="199"/>
      <c r="BM353" s="199"/>
      <c r="BN353" s="199"/>
      <c r="BO353" s="199"/>
      <c r="BP353" s="199"/>
      <c r="BQ353" s="199"/>
      <c r="BR353" s="199"/>
      <c r="BS353" s="199"/>
      <c r="BT353" s="199"/>
      <c r="BU353" s="199"/>
      <c r="BV353" s="199"/>
      <c r="BW353" s="199"/>
      <c r="BX353" s="199"/>
      <c r="BY353" s="199"/>
      <c r="BZ353" s="199"/>
      <c r="CA353" s="199"/>
      <c r="CB353" s="199"/>
      <c r="CC353" s="199"/>
      <c r="CD353" s="199"/>
      <c r="CE353" s="199"/>
      <c r="CF353" s="199"/>
      <c r="CG353" s="199"/>
      <c r="CH353" s="199"/>
      <c r="CI353" s="199"/>
      <c r="CJ353" s="199"/>
      <c r="CK353" s="199"/>
      <c r="CL353" s="199"/>
      <c r="CM353" s="199"/>
      <c r="CN353" s="199"/>
      <c r="CO353" s="199"/>
      <c r="CP353" s="199"/>
      <c r="CQ353" s="199"/>
      <c r="CR353" s="199"/>
      <c r="CS353" s="199"/>
      <c r="CT353" s="199"/>
      <c r="CU353" s="199"/>
      <c r="CV353" s="199"/>
      <c r="CW353" s="199"/>
      <c r="CX353" s="199"/>
      <c r="CY353" s="199"/>
      <c r="CZ353" s="199"/>
      <c r="DA353" s="199"/>
      <c r="DB353" s="199"/>
      <c r="DC353" s="199"/>
      <c r="DD353" s="199"/>
      <c r="DE353" s="199"/>
      <c r="DF353" s="199"/>
      <c r="DG353" s="199"/>
      <c r="DH353" s="199"/>
      <c r="DI353" s="199"/>
      <c r="DJ353" s="199"/>
      <c r="DK353" s="199"/>
      <c r="DL353" s="199"/>
      <c r="DM353" s="199"/>
      <c r="DN353" s="199"/>
    </row>
    <row r="354" spans="1:118" x14ac:dyDescent="0.2">
      <c r="A354" s="33" t="s">
        <v>140</v>
      </c>
      <c r="B354" s="33" t="s">
        <v>204</v>
      </c>
      <c r="C354" s="33">
        <v>31</v>
      </c>
      <c r="D354" s="33" t="s">
        <v>137</v>
      </c>
      <c r="E354" s="200">
        <v>0</v>
      </c>
      <c r="F354" s="199">
        <v>0</v>
      </c>
      <c r="G354" s="200">
        <v>0</v>
      </c>
      <c r="H354" s="199">
        <v>0</v>
      </c>
      <c r="I354" s="200">
        <v>0</v>
      </c>
      <c r="J354" s="199">
        <v>0</v>
      </c>
      <c r="K354" s="199">
        <v>0</v>
      </c>
      <c r="L354" s="199">
        <v>0</v>
      </c>
      <c r="M354" s="199"/>
      <c r="N354" s="199"/>
      <c r="O354" s="199"/>
      <c r="P354" s="199"/>
      <c r="Q354" s="199"/>
      <c r="R354" s="199"/>
      <c r="S354" s="199"/>
      <c r="T354" s="199"/>
      <c r="U354" s="199"/>
      <c r="V354" s="199"/>
      <c r="W354" s="199"/>
      <c r="X354" s="199"/>
      <c r="Y354" s="199"/>
      <c r="Z354" s="199"/>
      <c r="AA354" s="199"/>
      <c r="AB354" s="199"/>
      <c r="AC354" s="199"/>
      <c r="AD354" s="199"/>
      <c r="AE354" s="199"/>
      <c r="AF354" s="199"/>
      <c r="AG354" s="199"/>
      <c r="AH354" s="199"/>
      <c r="AI354" s="199"/>
      <c r="AJ354" s="199"/>
      <c r="AK354" s="199"/>
      <c r="AL354" s="199"/>
      <c r="AM354" s="199"/>
      <c r="AN354" s="199"/>
      <c r="AO354" s="199"/>
      <c r="AP354" s="199"/>
      <c r="AQ354" s="199"/>
      <c r="AR354" s="199"/>
      <c r="AS354" s="199"/>
      <c r="AT354" s="199"/>
      <c r="AU354" s="199"/>
      <c r="AV354" s="199"/>
      <c r="AW354" s="199"/>
      <c r="AX354" s="199"/>
      <c r="AY354" s="199"/>
      <c r="AZ354" s="199"/>
      <c r="BA354" s="199"/>
      <c r="BB354" s="199"/>
      <c r="BC354" s="199"/>
      <c r="BD354" s="199"/>
      <c r="BE354" s="199"/>
      <c r="BF354" s="199"/>
      <c r="BG354" s="199"/>
      <c r="BH354" s="199"/>
      <c r="BI354" s="199"/>
      <c r="BJ354" s="199"/>
      <c r="BK354" s="199"/>
      <c r="BL354" s="199"/>
      <c r="BM354" s="199"/>
      <c r="BN354" s="199"/>
      <c r="BO354" s="199"/>
      <c r="BP354" s="199"/>
      <c r="BQ354" s="199"/>
      <c r="BR354" s="199"/>
      <c r="BS354" s="199"/>
      <c r="BT354" s="199"/>
      <c r="BU354" s="199"/>
      <c r="BV354" s="199"/>
      <c r="BW354" s="199"/>
      <c r="BX354" s="199"/>
      <c r="BY354" s="199"/>
      <c r="BZ354" s="199"/>
      <c r="CA354" s="199"/>
      <c r="CB354" s="199"/>
      <c r="CC354" s="199"/>
      <c r="CD354" s="199"/>
      <c r="CE354" s="199"/>
      <c r="CF354" s="199"/>
      <c r="CG354" s="199"/>
      <c r="CH354" s="199"/>
      <c r="CI354" s="199"/>
      <c r="CJ354" s="199"/>
      <c r="CK354" s="199"/>
      <c r="CL354" s="199"/>
      <c r="CM354" s="199"/>
      <c r="CN354" s="199"/>
      <c r="CO354" s="199"/>
      <c r="CP354" s="199"/>
      <c r="CQ354" s="199"/>
      <c r="CR354" s="199"/>
      <c r="CS354" s="199"/>
      <c r="CT354" s="199"/>
      <c r="CU354" s="199"/>
      <c r="CV354" s="199"/>
      <c r="CW354" s="199"/>
      <c r="CX354" s="199"/>
      <c r="CY354" s="199"/>
      <c r="CZ354" s="199"/>
      <c r="DA354" s="199"/>
      <c r="DB354" s="199"/>
      <c r="DC354" s="199"/>
      <c r="DD354" s="199"/>
      <c r="DE354" s="199"/>
      <c r="DF354" s="199"/>
      <c r="DG354" s="199"/>
      <c r="DH354" s="199"/>
      <c r="DI354" s="199"/>
      <c r="DJ354" s="199"/>
      <c r="DK354" s="199"/>
      <c r="DL354" s="199"/>
      <c r="DM354" s="199"/>
      <c r="DN354" s="199"/>
    </row>
    <row r="355" spans="1:118" x14ac:dyDescent="0.2">
      <c r="A355" s="33" t="s">
        <v>140</v>
      </c>
      <c r="B355" s="33" t="s">
        <v>204</v>
      </c>
      <c r="C355" s="33">
        <v>32</v>
      </c>
      <c r="D355" s="33" t="s">
        <v>70</v>
      </c>
      <c r="E355" s="200">
        <v>0</v>
      </c>
      <c r="F355" s="199">
        <v>0</v>
      </c>
      <c r="G355" s="200">
        <v>0</v>
      </c>
      <c r="H355" s="199">
        <v>0</v>
      </c>
      <c r="I355" s="200">
        <v>0</v>
      </c>
      <c r="J355" s="199">
        <v>0</v>
      </c>
      <c r="K355" s="199">
        <v>0</v>
      </c>
      <c r="L355" s="199">
        <v>0</v>
      </c>
      <c r="M355" s="199"/>
      <c r="N355" s="199"/>
      <c r="O355" s="199"/>
      <c r="P355" s="199"/>
      <c r="Q355" s="199"/>
      <c r="R355" s="199"/>
      <c r="S355" s="199"/>
      <c r="T355" s="199"/>
      <c r="U355" s="199"/>
      <c r="V355" s="199"/>
      <c r="W355" s="199"/>
      <c r="X355" s="199"/>
      <c r="Y355" s="199"/>
      <c r="Z355" s="199"/>
      <c r="AA355" s="199"/>
      <c r="AB355" s="199"/>
      <c r="AC355" s="199"/>
      <c r="AD355" s="199"/>
      <c r="AE355" s="199"/>
      <c r="AF355" s="199"/>
      <c r="AG355" s="199"/>
      <c r="AH355" s="199"/>
      <c r="AI355" s="199"/>
      <c r="AJ355" s="199"/>
      <c r="AK355" s="199"/>
      <c r="AL355" s="199"/>
      <c r="AM355" s="199"/>
      <c r="AN355" s="199"/>
      <c r="AO355" s="199"/>
      <c r="AP355" s="199"/>
      <c r="AQ355" s="199"/>
      <c r="AR355" s="199"/>
      <c r="AS355" s="199"/>
      <c r="AT355" s="199"/>
      <c r="AU355" s="199"/>
      <c r="AV355" s="199"/>
      <c r="AW355" s="199"/>
      <c r="AX355" s="199"/>
      <c r="AY355" s="199"/>
      <c r="AZ355" s="199"/>
      <c r="BA355" s="199"/>
      <c r="BB355" s="199"/>
      <c r="BC355" s="199"/>
      <c r="BD355" s="199"/>
      <c r="BE355" s="199"/>
      <c r="BF355" s="199"/>
      <c r="BG355" s="199"/>
      <c r="BH355" s="199"/>
      <c r="BI355" s="199"/>
      <c r="BJ355" s="199"/>
      <c r="BK355" s="199"/>
      <c r="BL355" s="199"/>
      <c r="BM355" s="199"/>
      <c r="BN355" s="199"/>
      <c r="BO355" s="199"/>
      <c r="BP355" s="199"/>
      <c r="BQ355" s="199"/>
      <c r="BR355" s="199"/>
      <c r="BS355" s="199"/>
      <c r="BT355" s="199"/>
      <c r="BU355" s="199"/>
      <c r="BV355" s="199"/>
      <c r="BW355" s="199"/>
      <c r="BX355" s="199"/>
      <c r="BY355" s="199"/>
      <c r="BZ355" s="199"/>
      <c r="CA355" s="199"/>
      <c r="CB355" s="199"/>
      <c r="CC355" s="199"/>
      <c r="CD355" s="199"/>
      <c r="CE355" s="199"/>
      <c r="CF355" s="199"/>
      <c r="CG355" s="199"/>
      <c r="CH355" s="199"/>
      <c r="CI355" s="199"/>
      <c r="CJ355" s="199"/>
      <c r="CK355" s="199"/>
      <c r="CL355" s="199"/>
      <c r="CM355" s="199"/>
      <c r="CN355" s="199"/>
      <c r="CO355" s="199"/>
      <c r="CP355" s="199"/>
      <c r="CQ355" s="199"/>
      <c r="CR355" s="199"/>
      <c r="CS355" s="199"/>
      <c r="CT355" s="199"/>
      <c r="CU355" s="199"/>
      <c r="CV355" s="199"/>
      <c r="CW355" s="199"/>
      <c r="CX355" s="199"/>
      <c r="CY355" s="199"/>
      <c r="CZ355" s="199"/>
      <c r="DA355" s="199"/>
      <c r="DB355" s="199"/>
      <c r="DC355" s="199"/>
      <c r="DD355" s="199"/>
      <c r="DE355" s="199"/>
      <c r="DF355" s="199"/>
      <c r="DG355" s="199"/>
      <c r="DH355" s="199"/>
      <c r="DI355" s="199"/>
      <c r="DJ355" s="199"/>
      <c r="DK355" s="199"/>
      <c r="DL355" s="199"/>
      <c r="DM355" s="199"/>
      <c r="DN355" s="199"/>
    </row>
    <row r="356" spans="1:118" x14ac:dyDescent="0.2">
      <c r="A356" s="33" t="s">
        <v>140</v>
      </c>
      <c r="B356" s="33" t="s">
        <v>204</v>
      </c>
      <c r="C356" s="33">
        <v>33</v>
      </c>
      <c r="D356" s="33" t="s">
        <v>71</v>
      </c>
      <c r="E356" s="200">
        <v>0</v>
      </c>
      <c r="F356" s="199">
        <v>0</v>
      </c>
      <c r="G356" s="200">
        <v>0</v>
      </c>
      <c r="H356" s="199">
        <v>0</v>
      </c>
      <c r="I356" s="200">
        <v>0</v>
      </c>
      <c r="J356" s="199">
        <v>0</v>
      </c>
      <c r="K356" s="199">
        <v>0</v>
      </c>
      <c r="L356" s="199">
        <v>0</v>
      </c>
      <c r="M356" s="199"/>
      <c r="N356" s="199"/>
      <c r="O356" s="199"/>
      <c r="P356" s="199"/>
      <c r="Q356" s="199"/>
      <c r="R356" s="199"/>
      <c r="S356" s="199"/>
      <c r="T356" s="199"/>
      <c r="U356" s="199"/>
      <c r="V356" s="199"/>
      <c r="W356" s="199"/>
      <c r="X356" s="199"/>
      <c r="Y356" s="199"/>
      <c r="Z356" s="199"/>
      <c r="AA356" s="199"/>
      <c r="AB356" s="199"/>
      <c r="AC356" s="199"/>
      <c r="AD356" s="199"/>
      <c r="AE356" s="199"/>
      <c r="AF356" s="199"/>
      <c r="AG356" s="199"/>
      <c r="AH356" s="199"/>
      <c r="AI356" s="199"/>
      <c r="AJ356" s="199"/>
      <c r="AK356" s="199"/>
      <c r="AL356" s="199"/>
      <c r="AM356" s="199"/>
      <c r="AN356" s="199"/>
      <c r="AO356" s="199"/>
      <c r="AP356" s="199"/>
      <c r="AQ356" s="199"/>
      <c r="AR356" s="199"/>
      <c r="AS356" s="199"/>
      <c r="AT356" s="199"/>
      <c r="AU356" s="199"/>
      <c r="AV356" s="199"/>
      <c r="AW356" s="199"/>
      <c r="AX356" s="199"/>
      <c r="AY356" s="199"/>
      <c r="AZ356" s="199"/>
      <c r="BA356" s="199"/>
      <c r="BB356" s="199"/>
      <c r="BC356" s="199"/>
      <c r="BD356" s="199"/>
      <c r="BE356" s="199"/>
      <c r="BF356" s="199"/>
      <c r="BG356" s="199"/>
      <c r="BH356" s="199"/>
      <c r="BI356" s="199"/>
      <c r="BJ356" s="199"/>
      <c r="BK356" s="199"/>
      <c r="BL356" s="199"/>
      <c r="BM356" s="199"/>
      <c r="BN356" s="199"/>
      <c r="BO356" s="199"/>
      <c r="BP356" s="199"/>
      <c r="BQ356" s="199"/>
      <c r="BR356" s="199"/>
      <c r="BS356" s="199"/>
      <c r="BT356" s="199"/>
      <c r="BU356" s="199"/>
      <c r="BV356" s="199"/>
      <c r="BW356" s="199"/>
      <c r="BX356" s="199"/>
      <c r="BY356" s="199"/>
      <c r="BZ356" s="199"/>
      <c r="CA356" s="199"/>
      <c r="CB356" s="199"/>
      <c r="CC356" s="199"/>
      <c r="CD356" s="199"/>
      <c r="CE356" s="199"/>
      <c r="CF356" s="199"/>
      <c r="CG356" s="199"/>
      <c r="CH356" s="199"/>
      <c r="CI356" s="199"/>
      <c r="CJ356" s="199"/>
      <c r="CK356" s="199"/>
      <c r="CL356" s="199"/>
      <c r="CM356" s="199"/>
      <c r="CN356" s="199"/>
      <c r="CO356" s="199"/>
      <c r="CP356" s="199"/>
      <c r="CQ356" s="199"/>
      <c r="CR356" s="199"/>
      <c r="CS356" s="199"/>
      <c r="CT356" s="199"/>
      <c r="CU356" s="199"/>
      <c r="CV356" s="199"/>
      <c r="CW356" s="199"/>
      <c r="CX356" s="199"/>
      <c r="CY356" s="199"/>
      <c r="CZ356" s="199"/>
      <c r="DA356" s="199"/>
      <c r="DB356" s="199"/>
      <c r="DC356" s="199"/>
      <c r="DD356" s="199"/>
      <c r="DE356" s="199"/>
      <c r="DF356" s="199"/>
      <c r="DG356" s="199"/>
      <c r="DH356" s="199"/>
      <c r="DI356" s="199"/>
      <c r="DJ356" s="199"/>
      <c r="DK356" s="199"/>
      <c r="DL356" s="199"/>
      <c r="DM356" s="199"/>
      <c r="DN356" s="199"/>
    </row>
    <row r="357" spans="1:118" x14ac:dyDescent="0.2">
      <c r="A357" s="33" t="s">
        <v>140</v>
      </c>
      <c r="B357" s="33" t="s">
        <v>204</v>
      </c>
      <c r="C357" s="33">
        <v>34</v>
      </c>
      <c r="D357" s="33" t="s">
        <v>72</v>
      </c>
      <c r="E357" s="200">
        <v>0</v>
      </c>
      <c r="F357" s="199">
        <v>0</v>
      </c>
      <c r="G357" s="200">
        <v>0</v>
      </c>
      <c r="H357" s="199">
        <v>0</v>
      </c>
      <c r="I357" s="200">
        <v>0</v>
      </c>
      <c r="J357" s="199">
        <v>0</v>
      </c>
      <c r="K357" s="199">
        <v>0</v>
      </c>
      <c r="L357" s="199">
        <v>0</v>
      </c>
      <c r="M357" s="199"/>
      <c r="N357" s="199"/>
      <c r="O357" s="199"/>
      <c r="P357" s="199"/>
      <c r="Q357" s="199"/>
      <c r="R357" s="199"/>
      <c r="S357" s="199"/>
      <c r="T357" s="199"/>
      <c r="U357" s="199"/>
      <c r="V357" s="199"/>
      <c r="W357" s="199"/>
      <c r="X357" s="199"/>
      <c r="Y357" s="199"/>
      <c r="Z357" s="199"/>
      <c r="AA357" s="199"/>
      <c r="AB357" s="199"/>
      <c r="AC357" s="199"/>
      <c r="AD357" s="199"/>
      <c r="AE357" s="199"/>
      <c r="AF357" s="199"/>
      <c r="AG357" s="199"/>
      <c r="AH357" s="199"/>
      <c r="AI357" s="199"/>
      <c r="AJ357" s="199"/>
      <c r="AK357" s="199"/>
      <c r="AL357" s="199"/>
      <c r="AM357" s="199"/>
      <c r="AN357" s="199"/>
      <c r="AO357" s="199"/>
      <c r="AP357" s="199"/>
      <c r="AQ357" s="199"/>
      <c r="AR357" s="199"/>
      <c r="AS357" s="199"/>
      <c r="AT357" s="199"/>
      <c r="AU357" s="199"/>
      <c r="AV357" s="199"/>
      <c r="AW357" s="199"/>
      <c r="AX357" s="199"/>
      <c r="AY357" s="199"/>
      <c r="AZ357" s="199"/>
      <c r="BA357" s="199"/>
      <c r="BB357" s="199"/>
      <c r="BC357" s="199"/>
      <c r="BD357" s="199"/>
      <c r="BE357" s="199"/>
      <c r="BF357" s="199"/>
      <c r="BG357" s="199"/>
      <c r="BH357" s="199"/>
      <c r="BI357" s="199"/>
      <c r="BJ357" s="199"/>
      <c r="BK357" s="199"/>
      <c r="BL357" s="199"/>
      <c r="BM357" s="199"/>
      <c r="BN357" s="199"/>
      <c r="BO357" s="199"/>
      <c r="BP357" s="199"/>
      <c r="BQ357" s="199"/>
      <c r="BR357" s="199"/>
      <c r="BS357" s="199"/>
      <c r="BT357" s="199"/>
      <c r="BU357" s="199"/>
      <c r="BV357" s="199"/>
      <c r="BW357" s="199"/>
      <c r="BX357" s="199"/>
      <c r="BY357" s="199"/>
      <c r="BZ357" s="199"/>
      <c r="CA357" s="199"/>
      <c r="CB357" s="199"/>
      <c r="CC357" s="199"/>
      <c r="CD357" s="199"/>
      <c r="CE357" s="199"/>
      <c r="CF357" s="199"/>
      <c r="CG357" s="199"/>
      <c r="CH357" s="199"/>
      <c r="CI357" s="199"/>
      <c r="CJ357" s="199"/>
      <c r="CK357" s="199"/>
      <c r="CL357" s="199"/>
      <c r="CM357" s="199"/>
      <c r="CN357" s="199"/>
      <c r="CO357" s="199"/>
      <c r="CP357" s="199"/>
      <c r="CQ357" s="199"/>
      <c r="CR357" s="199"/>
      <c r="CS357" s="199"/>
      <c r="CT357" s="199"/>
      <c r="CU357" s="199"/>
      <c r="CV357" s="199"/>
      <c r="CW357" s="199"/>
      <c r="CX357" s="199"/>
      <c r="CY357" s="199"/>
      <c r="CZ357" s="199"/>
      <c r="DA357" s="199"/>
      <c r="DB357" s="199"/>
      <c r="DC357" s="199"/>
      <c r="DD357" s="199"/>
      <c r="DE357" s="199"/>
      <c r="DF357" s="199"/>
      <c r="DG357" s="199"/>
      <c r="DH357" s="199"/>
      <c r="DI357" s="199"/>
      <c r="DJ357" s="199"/>
      <c r="DK357" s="199"/>
      <c r="DL357" s="199"/>
      <c r="DM357" s="199"/>
      <c r="DN357" s="199"/>
    </row>
    <row r="358" spans="1:118" x14ac:dyDescent="0.2">
      <c r="A358" s="33" t="s">
        <v>140</v>
      </c>
      <c r="B358" s="33" t="s">
        <v>204</v>
      </c>
      <c r="C358" s="33">
        <v>35</v>
      </c>
      <c r="D358" s="33" t="s">
        <v>73</v>
      </c>
      <c r="E358" s="200">
        <v>0</v>
      </c>
      <c r="F358" s="199">
        <v>0</v>
      </c>
      <c r="G358" s="200">
        <v>0</v>
      </c>
      <c r="H358" s="199">
        <v>0</v>
      </c>
      <c r="I358" s="200">
        <v>0</v>
      </c>
      <c r="J358" s="199">
        <v>0</v>
      </c>
      <c r="K358" s="199">
        <v>0</v>
      </c>
      <c r="L358" s="199">
        <v>0</v>
      </c>
      <c r="M358" s="199"/>
      <c r="N358" s="199"/>
      <c r="O358" s="199"/>
      <c r="P358" s="199"/>
      <c r="Q358" s="199"/>
      <c r="R358" s="199"/>
      <c r="S358" s="199"/>
      <c r="T358" s="199"/>
      <c r="U358" s="199"/>
      <c r="V358" s="199"/>
      <c r="W358" s="199"/>
      <c r="X358" s="199"/>
      <c r="Y358" s="199"/>
      <c r="Z358" s="199"/>
      <c r="AA358" s="199"/>
      <c r="AB358" s="199"/>
      <c r="AC358" s="199"/>
      <c r="AD358" s="199"/>
      <c r="AE358" s="199"/>
      <c r="AF358" s="199"/>
      <c r="AG358" s="199"/>
      <c r="AH358" s="199"/>
      <c r="AI358" s="199"/>
      <c r="AJ358" s="199"/>
      <c r="AK358" s="199"/>
      <c r="AL358" s="199"/>
      <c r="AM358" s="199"/>
      <c r="AN358" s="199"/>
      <c r="AO358" s="199"/>
      <c r="AP358" s="199"/>
      <c r="AQ358" s="199"/>
      <c r="AR358" s="199"/>
      <c r="AS358" s="199"/>
      <c r="AT358" s="199"/>
      <c r="AU358" s="199"/>
      <c r="AV358" s="199"/>
      <c r="AW358" s="199"/>
      <c r="AX358" s="199"/>
      <c r="AY358" s="199"/>
      <c r="AZ358" s="199"/>
      <c r="BA358" s="199"/>
      <c r="BB358" s="199"/>
      <c r="BC358" s="199"/>
      <c r="BD358" s="199"/>
      <c r="BE358" s="199"/>
      <c r="BF358" s="199"/>
      <c r="BG358" s="199"/>
      <c r="BH358" s="199"/>
      <c r="BI358" s="199"/>
      <c r="BJ358" s="199"/>
      <c r="BK358" s="199"/>
      <c r="BL358" s="199"/>
      <c r="BM358" s="199"/>
      <c r="BN358" s="199"/>
      <c r="BO358" s="199"/>
      <c r="BP358" s="199"/>
      <c r="BQ358" s="199"/>
      <c r="BR358" s="199"/>
      <c r="BS358" s="199"/>
      <c r="BT358" s="199"/>
      <c r="BU358" s="199"/>
      <c r="BV358" s="199"/>
      <c r="BW358" s="199"/>
      <c r="BX358" s="199"/>
      <c r="BY358" s="199"/>
      <c r="BZ358" s="199"/>
      <c r="CA358" s="199"/>
      <c r="CB358" s="199"/>
      <c r="CC358" s="199"/>
      <c r="CD358" s="199"/>
      <c r="CE358" s="199"/>
      <c r="CF358" s="199"/>
      <c r="CG358" s="199"/>
      <c r="CH358" s="199"/>
      <c r="CI358" s="199"/>
      <c r="CJ358" s="199"/>
      <c r="CK358" s="199"/>
      <c r="CL358" s="199"/>
      <c r="CM358" s="199"/>
      <c r="CN358" s="199"/>
      <c r="CO358" s="199"/>
      <c r="CP358" s="199"/>
      <c r="CQ358" s="199"/>
      <c r="CR358" s="199"/>
      <c r="CS358" s="199"/>
      <c r="CT358" s="199"/>
      <c r="CU358" s="199"/>
      <c r="CV358" s="199"/>
      <c r="CW358" s="199"/>
      <c r="CX358" s="199"/>
      <c r="CY358" s="199"/>
      <c r="CZ358" s="199"/>
      <c r="DA358" s="199"/>
      <c r="DB358" s="199"/>
      <c r="DC358" s="199"/>
      <c r="DD358" s="199"/>
      <c r="DE358" s="199"/>
      <c r="DF358" s="199"/>
      <c r="DG358" s="199"/>
      <c r="DH358" s="199"/>
      <c r="DI358" s="199"/>
      <c r="DJ358" s="199"/>
      <c r="DK358" s="199"/>
      <c r="DL358" s="199"/>
      <c r="DM358" s="199"/>
      <c r="DN358" s="199"/>
    </row>
    <row r="359" spans="1:118" x14ac:dyDescent="0.2">
      <c r="A359" s="33" t="s">
        <v>140</v>
      </c>
      <c r="B359" s="33" t="s">
        <v>204</v>
      </c>
      <c r="C359" s="33">
        <v>36</v>
      </c>
      <c r="D359" s="33" t="s">
        <v>74</v>
      </c>
      <c r="E359" s="200">
        <v>0</v>
      </c>
      <c r="F359" s="199">
        <v>0</v>
      </c>
      <c r="G359" s="200">
        <v>0</v>
      </c>
      <c r="H359" s="199">
        <v>0</v>
      </c>
      <c r="I359" s="200">
        <v>0</v>
      </c>
      <c r="J359" s="199">
        <v>0</v>
      </c>
      <c r="K359" s="199">
        <v>0</v>
      </c>
      <c r="L359" s="199">
        <v>0</v>
      </c>
      <c r="M359" s="199"/>
      <c r="N359" s="199"/>
      <c r="O359" s="199"/>
      <c r="P359" s="199"/>
      <c r="Q359" s="199"/>
      <c r="R359" s="199"/>
      <c r="S359" s="199"/>
      <c r="T359" s="199"/>
      <c r="U359" s="199"/>
      <c r="V359" s="199"/>
      <c r="W359" s="199"/>
      <c r="X359" s="199"/>
      <c r="Y359" s="199"/>
      <c r="Z359" s="199"/>
      <c r="AA359" s="199"/>
      <c r="AB359" s="199"/>
      <c r="AC359" s="199"/>
      <c r="AD359" s="199"/>
      <c r="AE359" s="199"/>
      <c r="AF359" s="199"/>
      <c r="AG359" s="199"/>
      <c r="AH359" s="199"/>
      <c r="AI359" s="199"/>
      <c r="AJ359" s="199"/>
      <c r="AK359" s="199"/>
      <c r="AL359" s="199"/>
      <c r="AM359" s="199"/>
      <c r="AN359" s="199"/>
      <c r="AO359" s="199"/>
      <c r="AP359" s="199"/>
      <c r="AQ359" s="199"/>
      <c r="AR359" s="199"/>
      <c r="AS359" s="199"/>
      <c r="AT359" s="199"/>
      <c r="AU359" s="199"/>
      <c r="AV359" s="199"/>
      <c r="AW359" s="199"/>
      <c r="AX359" s="199"/>
      <c r="AY359" s="199"/>
      <c r="AZ359" s="199"/>
      <c r="BA359" s="199"/>
      <c r="BB359" s="199"/>
      <c r="BC359" s="199"/>
      <c r="BD359" s="199"/>
      <c r="BE359" s="199"/>
      <c r="BF359" s="199"/>
      <c r="BG359" s="199"/>
      <c r="BH359" s="199"/>
      <c r="BI359" s="199"/>
      <c r="BJ359" s="199"/>
      <c r="BK359" s="199"/>
      <c r="BL359" s="199"/>
      <c r="BM359" s="199"/>
      <c r="BN359" s="199"/>
      <c r="BO359" s="199"/>
      <c r="BP359" s="199"/>
      <c r="BQ359" s="199"/>
      <c r="BR359" s="199"/>
      <c r="BS359" s="199"/>
      <c r="BT359" s="199"/>
      <c r="BU359" s="199"/>
      <c r="BV359" s="199"/>
      <c r="BW359" s="199"/>
      <c r="BX359" s="199"/>
      <c r="BY359" s="199"/>
      <c r="BZ359" s="199"/>
      <c r="CA359" s="199"/>
      <c r="CB359" s="199"/>
      <c r="CC359" s="199"/>
      <c r="CD359" s="199"/>
      <c r="CE359" s="199"/>
      <c r="CF359" s="199"/>
      <c r="CG359" s="199"/>
      <c r="CH359" s="199"/>
      <c r="CI359" s="199"/>
      <c r="CJ359" s="199"/>
      <c r="CK359" s="199"/>
      <c r="CL359" s="199"/>
      <c r="CM359" s="199"/>
      <c r="CN359" s="199"/>
      <c r="CO359" s="199"/>
      <c r="CP359" s="199"/>
      <c r="CQ359" s="199"/>
      <c r="CR359" s="199"/>
      <c r="CS359" s="199"/>
      <c r="CT359" s="199"/>
      <c r="CU359" s="199"/>
      <c r="CV359" s="199"/>
      <c r="CW359" s="199"/>
      <c r="CX359" s="199"/>
      <c r="CY359" s="199"/>
      <c r="CZ359" s="199"/>
      <c r="DA359" s="199"/>
      <c r="DB359" s="199"/>
      <c r="DC359" s="199"/>
      <c r="DD359" s="199"/>
      <c r="DE359" s="199"/>
      <c r="DF359" s="199"/>
      <c r="DG359" s="199"/>
      <c r="DH359" s="199"/>
      <c r="DI359" s="199"/>
      <c r="DJ359" s="199"/>
      <c r="DK359" s="199"/>
      <c r="DL359" s="199"/>
      <c r="DM359" s="199"/>
      <c r="DN359" s="199"/>
    </row>
    <row r="360" spans="1:118" x14ac:dyDescent="0.2">
      <c r="A360" s="33" t="s">
        <v>140</v>
      </c>
      <c r="B360" s="33" t="s">
        <v>204</v>
      </c>
      <c r="C360" s="33">
        <v>37</v>
      </c>
      <c r="D360" s="33" t="s">
        <v>75</v>
      </c>
      <c r="E360" s="200">
        <v>0</v>
      </c>
      <c r="F360" s="199">
        <v>0</v>
      </c>
      <c r="G360" s="200">
        <v>0</v>
      </c>
      <c r="H360" s="199">
        <v>0</v>
      </c>
      <c r="I360" s="200">
        <v>0</v>
      </c>
      <c r="J360" s="199">
        <v>0</v>
      </c>
      <c r="K360" s="199">
        <v>0</v>
      </c>
      <c r="L360" s="199">
        <v>0</v>
      </c>
      <c r="M360" s="199"/>
      <c r="N360" s="199"/>
      <c r="O360" s="199"/>
      <c r="P360" s="199"/>
      <c r="Q360" s="199"/>
      <c r="R360" s="199"/>
      <c r="S360" s="199"/>
      <c r="T360" s="199"/>
      <c r="U360" s="199"/>
      <c r="V360" s="199"/>
      <c r="W360" s="199"/>
      <c r="X360" s="199"/>
      <c r="Y360" s="199"/>
      <c r="Z360" s="199"/>
      <c r="AA360" s="199"/>
      <c r="AB360" s="199"/>
      <c r="AC360" s="199"/>
      <c r="AD360" s="199"/>
      <c r="AE360" s="199"/>
      <c r="AF360" s="199"/>
      <c r="AG360" s="199"/>
      <c r="AH360" s="199"/>
      <c r="AI360" s="199"/>
      <c r="AJ360" s="199"/>
      <c r="AK360" s="199"/>
      <c r="AL360" s="199"/>
      <c r="AM360" s="199"/>
      <c r="AN360" s="199"/>
      <c r="AO360" s="199"/>
      <c r="AP360" s="199"/>
      <c r="AQ360" s="199"/>
      <c r="AR360" s="199"/>
      <c r="AS360" s="199"/>
      <c r="AT360" s="199"/>
      <c r="AU360" s="199"/>
      <c r="AV360" s="199"/>
      <c r="AW360" s="199"/>
      <c r="AX360" s="199"/>
      <c r="AY360" s="199"/>
      <c r="AZ360" s="199"/>
      <c r="BA360" s="199"/>
      <c r="BB360" s="199"/>
      <c r="BC360" s="199"/>
      <c r="BD360" s="199"/>
      <c r="BE360" s="199"/>
      <c r="BF360" s="199"/>
      <c r="BG360" s="199"/>
      <c r="BH360" s="199"/>
      <c r="BI360" s="199"/>
      <c r="BJ360" s="199"/>
      <c r="BK360" s="199"/>
      <c r="BL360" s="199"/>
      <c r="BM360" s="199"/>
      <c r="BN360" s="199"/>
      <c r="BO360" s="199"/>
      <c r="BP360" s="199"/>
      <c r="BQ360" s="199"/>
      <c r="BR360" s="199"/>
      <c r="BS360" s="199"/>
      <c r="BT360" s="199"/>
      <c r="BU360" s="199"/>
      <c r="BV360" s="199"/>
      <c r="BW360" s="199"/>
      <c r="BX360" s="199"/>
      <c r="BY360" s="199"/>
      <c r="BZ360" s="199"/>
      <c r="CA360" s="199"/>
      <c r="CB360" s="199"/>
      <c r="CC360" s="199"/>
      <c r="CD360" s="199"/>
      <c r="CE360" s="199"/>
      <c r="CF360" s="199"/>
      <c r="CG360" s="199"/>
      <c r="CH360" s="199"/>
      <c r="CI360" s="199"/>
      <c r="CJ360" s="199"/>
      <c r="CK360" s="199"/>
      <c r="CL360" s="199"/>
      <c r="CM360" s="199"/>
      <c r="CN360" s="199"/>
      <c r="CO360" s="199"/>
      <c r="CP360" s="199"/>
      <c r="CQ360" s="199"/>
      <c r="CR360" s="199"/>
      <c r="CS360" s="199"/>
      <c r="CT360" s="199"/>
      <c r="CU360" s="199"/>
      <c r="CV360" s="199"/>
      <c r="CW360" s="199"/>
      <c r="CX360" s="199"/>
      <c r="CY360" s="199"/>
      <c r="CZ360" s="199"/>
      <c r="DA360" s="199"/>
      <c r="DB360" s="199"/>
      <c r="DC360" s="199"/>
      <c r="DD360" s="199"/>
      <c r="DE360" s="199"/>
      <c r="DF360" s="199"/>
      <c r="DG360" s="199"/>
      <c r="DH360" s="199"/>
      <c r="DI360" s="199"/>
      <c r="DJ360" s="199"/>
      <c r="DK360" s="199"/>
      <c r="DL360" s="199"/>
      <c r="DM360" s="199"/>
      <c r="DN360" s="199"/>
    </row>
    <row r="361" spans="1:118" x14ac:dyDescent="0.2">
      <c r="A361" s="33" t="s">
        <v>140</v>
      </c>
      <c r="B361" s="33" t="s">
        <v>204</v>
      </c>
      <c r="C361" s="33">
        <v>38</v>
      </c>
      <c r="D361" s="33" t="s">
        <v>76</v>
      </c>
      <c r="E361" s="200">
        <v>0</v>
      </c>
      <c r="F361" s="199">
        <v>0</v>
      </c>
      <c r="G361" s="200">
        <v>0</v>
      </c>
      <c r="H361" s="199">
        <v>0</v>
      </c>
      <c r="I361" s="200">
        <v>0</v>
      </c>
      <c r="J361" s="199">
        <v>0</v>
      </c>
      <c r="K361" s="199">
        <v>0</v>
      </c>
      <c r="L361" s="199">
        <v>0</v>
      </c>
      <c r="M361" s="199"/>
      <c r="N361" s="199"/>
      <c r="O361" s="199"/>
      <c r="P361" s="199"/>
      <c r="Q361" s="199"/>
      <c r="R361" s="199"/>
      <c r="S361" s="199"/>
      <c r="T361" s="199"/>
      <c r="U361" s="199"/>
      <c r="V361" s="199"/>
      <c r="W361" s="199"/>
      <c r="X361" s="199"/>
      <c r="Y361" s="199"/>
      <c r="Z361" s="199"/>
      <c r="AA361" s="199"/>
      <c r="AB361" s="199"/>
      <c r="AC361" s="199"/>
      <c r="AD361" s="199"/>
      <c r="AE361" s="199"/>
      <c r="AF361" s="199"/>
      <c r="AG361" s="199"/>
      <c r="AH361" s="199"/>
      <c r="AI361" s="199"/>
      <c r="AJ361" s="199"/>
      <c r="AK361" s="199"/>
      <c r="AL361" s="199"/>
      <c r="AM361" s="199"/>
      <c r="AN361" s="199"/>
      <c r="AO361" s="199"/>
      <c r="AP361" s="199"/>
      <c r="AQ361" s="199"/>
      <c r="AR361" s="199"/>
      <c r="AS361" s="199"/>
      <c r="AT361" s="199"/>
      <c r="AU361" s="199"/>
      <c r="AV361" s="199"/>
      <c r="AW361" s="199"/>
      <c r="AX361" s="199"/>
      <c r="AY361" s="199"/>
      <c r="AZ361" s="199"/>
      <c r="BA361" s="199"/>
      <c r="BB361" s="199"/>
      <c r="BC361" s="199"/>
      <c r="BD361" s="199"/>
      <c r="BE361" s="199"/>
      <c r="BF361" s="199"/>
      <c r="BG361" s="199"/>
      <c r="BH361" s="199"/>
      <c r="BI361" s="199"/>
      <c r="BJ361" s="199"/>
      <c r="BK361" s="199"/>
      <c r="BL361" s="199"/>
      <c r="BM361" s="199"/>
      <c r="BN361" s="199"/>
      <c r="BO361" s="199"/>
      <c r="BP361" s="199"/>
      <c r="BQ361" s="199"/>
      <c r="BR361" s="199"/>
      <c r="BS361" s="199"/>
      <c r="BT361" s="199"/>
      <c r="BU361" s="199"/>
      <c r="BV361" s="199"/>
      <c r="BW361" s="199"/>
      <c r="BX361" s="199"/>
      <c r="BY361" s="199"/>
      <c r="BZ361" s="199"/>
      <c r="CA361" s="199"/>
      <c r="CB361" s="199"/>
      <c r="CC361" s="199"/>
      <c r="CD361" s="199"/>
      <c r="CE361" s="199"/>
      <c r="CF361" s="199"/>
      <c r="CG361" s="199"/>
      <c r="CH361" s="199"/>
      <c r="CI361" s="199"/>
      <c r="CJ361" s="199"/>
      <c r="CK361" s="199"/>
      <c r="CL361" s="199"/>
      <c r="CM361" s="199"/>
      <c r="CN361" s="199"/>
      <c r="CO361" s="199"/>
      <c r="CP361" s="199"/>
      <c r="CQ361" s="199"/>
      <c r="CR361" s="199"/>
      <c r="CS361" s="199"/>
      <c r="CT361" s="199"/>
      <c r="CU361" s="199"/>
      <c r="CV361" s="199"/>
      <c r="CW361" s="199"/>
      <c r="CX361" s="199"/>
      <c r="CY361" s="199"/>
      <c r="CZ361" s="199"/>
      <c r="DA361" s="199"/>
      <c r="DB361" s="199"/>
      <c r="DC361" s="199"/>
      <c r="DD361" s="199"/>
      <c r="DE361" s="199"/>
      <c r="DF361" s="199"/>
      <c r="DG361" s="199"/>
      <c r="DH361" s="199"/>
      <c r="DI361" s="199"/>
      <c r="DJ361" s="199"/>
      <c r="DK361" s="199"/>
      <c r="DL361" s="199"/>
      <c r="DM361" s="199"/>
      <c r="DN361" s="199"/>
    </row>
    <row r="362" spans="1:118" x14ac:dyDescent="0.2">
      <c r="A362" s="33" t="s">
        <v>140</v>
      </c>
      <c r="B362" s="33" t="s">
        <v>204</v>
      </c>
      <c r="C362" s="33">
        <v>39</v>
      </c>
      <c r="D362" s="33" t="s">
        <v>77</v>
      </c>
      <c r="E362" s="200">
        <v>0</v>
      </c>
      <c r="F362" s="199">
        <v>0</v>
      </c>
      <c r="G362" s="200">
        <v>0</v>
      </c>
      <c r="H362" s="199">
        <v>0</v>
      </c>
      <c r="I362" s="200">
        <v>0</v>
      </c>
      <c r="J362" s="199">
        <v>0</v>
      </c>
      <c r="K362" s="199">
        <v>0</v>
      </c>
      <c r="L362" s="199">
        <v>0</v>
      </c>
      <c r="M362" s="199"/>
      <c r="N362" s="199"/>
      <c r="O362" s="199"/>
      <c r="P362" s="199"/>
      <c r="Q362" s="199"/>
      <c r="R362" s="199"/>
      <c r="S362" s="199"/>
      <c r="T362" s="199"/>
      <c r="U362" s="199"/>
      <c r="V362" s="199"/>
      <c r="W362" s="199"/>
      <c r="X362" s="199"/>
      <c r="Y362" s="199"/>
      <c r="Z362" s="199"/>
      <c r="AA362" s="199"/>
      <c r="AB362" s="199"/>
      <c r="AC362" s="199"/>
      <c r="AD362" s="199"/>
      <c r="AE362" s="199"/>
      <c r="AF362" s="199"/>
      <c r="AG362" s="199"/>
      <c r="AH362" s="199"/>
      <c r="AI362" s="199"/>
      <c r="AJ362" s="199"/>
      <c r="AK362" s="199"/>
      <c r="AL362" s="199"/>
      <c r="AM362" s="199"/>
      <c r="AN362" s="199"/>
      <c r="AO362" s="199"/>
      <c r="AP362" s="199"/>
      <c r="AQ362" s="199"/>
      <c r="AR362" s="199"/>
      <c r="AS362" s="199"/>
      <c r="AT362" s="199"/>
      <c r="AU362" s="199"/>
      <c r="AV362" s="199"/>
      <c r="AW362" s="199"/>
      <c r="AX362" s="199"/>
      <c r="AY362" s="199"/>
      <c r="AZ362" s="199"/>
      <c r="BA362" s="199"/>
      <c r="BB362" s="199"/>
      <c r="BC362" s="199"/>
      <c r="BD362" s="199"/>
      <c r="BE362" s="199"/>
      <c r="BF362" s="199"/>
      <c r="BG362" s="199"/>
      <c r="BH362" s="199"/>
      <c r="BI362" s="199"/>
      <c r="BJ362" s="199"/>
      <c r="BK362" s="199"/>
      <c r="BL362" s="199"/>
      <c r="BM362" s="199"/>
      <c r="BN362" s="199"/>
      <c r="BO362" s="199"/>
      <c r="BP362" s="199"/>
      <c r="BQ362" s="199"/>
      <c r="BR362" s="199"/>
      <c r="BS362" s="199"/>
      <c r="BT362" s="199"/>
      <c r="BU362" s="199"/>
      <c r="BV362" s="199"/>
      <c r="BW362" s="199"/>
      <c r="BX362" s="199"/>
      <c r="BY362" s="199"/>
      <c r="BZ362" s="199"/>
      <c r="CA362" s="199"/>
      <c r="CB362" s="199"/>
      <c r="CC362" s="199"/>
      <c r="CD362" s="199"/>
      <c r="CE362" s="199"/>
      <c r="CF362" s="199"/>
      <c r="CG362" s="199"/>
      <c r="CH362" s="199"/>
      <c r="CI362" s="199"/>
      <c r="CJ362" s="199"/>
      <c r="CK362" s="199"/>
      <c r="CL362" s="199"/>
      <c r="CM362" s="199"/>
      <c r="CN362" s="199"/>
      <c r="CO362" s="199"/>
      <c r="CP362" s="199"/>
      <c r="CQ362" s="199"/>
      <c r="CR362" s="199"/>
      <c r="CS362" s="199"/>
      <c r="CT362" s="199"/>
      <c r="CU362" s="199"/>
      <c r="CV362" s="199"/>
      <c r="CW362" s="199"/>
      <c r="CX362" s="199"/>
      <c r="CY362" s="199"/>
      <c r="CZ362" s="199"/>
      <c r="DA362" s="199"/>
      <c r="DB362" s="199"/>
      <c r="DC362" s="199"/>
      <c r="DD362" s="199"/>
      <c r="DE362" s="199"/>
      <c r="DF362" s="199"/>
      <c r="DG362" s="199"/>
      <c r="DH362" s="199"/>
      <c r="DI362" s="199"/>
      <c r="DJ362" s="199"/>
      <c r="DK362" s="199"/>
      <c r="DL362" s="199"/>
      <c r="DM362" s="199"/>
      <c r="DN362" s="199"/>
    </row>
    <row r="363" spans="1:118" x14ac:dyDescent="0.2">
      <c r="A363" s="33" t="s">
        <v>140</v>
      </c>
      <c r="B363" s="33" t="s">
        <v>204</v>
      </c>
      <c r="C363" s="33">
        <v>40</v>
      </c>
      <c r="D363" s="33" t="s">
        <v>78</v>
      </c>
      <c r="E363" s="200">
        <v>0</v>
      </c>
      <c r="F363" s="199">
        <v>0</v>
      </c>
      <c r="G363" s="200">
        <v>0</v>
      </c>
      <c r="H363" s="199">
        <v>0</v>
      </c>
      <c r="I363" s="200">
        <v>0</v>
      </c>
      <c r="J363" s="199">
        <v>0</v>
      </c>
      <c r="K363" s="199">
        <v>0</v>
      </c>
      <c r="L363" s="199">
        <v>0</v>
      </c>
      <c r="M363" s="199"/>
      <c r="N363" s="199"/>
      <c r="O363" s="199"/>
      <c r="P363" s="199"/>
      <c r="Q363" s="199"/>
      <c r="R363" s="199"/>
      <c r="S363" s="199"/>
      <c r="T363" s="199"/>
      <c r="U363" s="199"/>
      <c r="V363" s="199"/>
      <c r="W363" s="199"/>
      <c r="X363" s="199"/>
      <c r="Y363" s="199"/>
      <c r="Z363" s="199"/>
      <c r="AA363" s="199"/>
      <c r="AB363" s="199"/>
      <c r="AC363" s="199"/>
      <c r="AD363" s="199"/>
      <c r="AE363" s="199"/>
      <c r="AF363" s="199"/>
      <c r="AG363" s="199"/>
      <c r="AH363" s="199"/>
      <c r="AI363" s="199"/>
      <c r="AJ363" s="199"/>
      <c r="AK363" s="199"/>
      <c r="AL363" s="199"/>
      <c r="AM363" s="199"/>
      <c r="AN363" s="199"/>
      <c r="AO363" s="199"/>
      <c r="AP363" s="199"/>
      <c r="AQ363" s="199"/>
      <c r="AR363" s="199"/>
      <c r="AS363" s="199"/>
      <c r="AT363" s="199"/>
      <c r="AU363" s="199"/>
      <c r="AV363" s="199"/>
      <c r="AW363" s="199"/>
      <c r="AX363" s="199"/>
      <c r="AY363" s="199"/>
      <c r="AZ363" s="199"/>
      <c r="BA363" s="199"/>
      <c r="BB363" s="199"/>
      <c r="BC363" s="199"/>
      <c r="BD363" s="199"/>
      <c r="BE363" s="199"/>
      <c r="BF363" s="199"/>
      <c r="BG363" s="199"/>
      <c r="BH363" s="199"/>
      <c r="BI363" s="199"/>
      <c r="BJ363" s="199"/>
      <c r="BK363" s="199"/>
      <c r="BL363" s="199"/>
      <c r="BM363" s="199"/>
      <c r="BN363" s="199"/>
      <c r="BO363" s="199"/>
      <c r="BP363" s="199"/>
      <c r="BQ363" s="199"/>
      <c r="BR363" s="199"/>
      <c r="BS363" s="199"/>
      <c r="BT363" s="199"/>
      <c r="BU363" s="199"/>
      <c r="BV363" s="199"/>
      <c r="BW363" s="199"/>
      <c r="BX363" s="199"/>
      <c r="BY363" s="199"/>
      <c r="BZ363" s="199"/>
      <c r="CA363" s="199"/>
      <c r="CB363" s="199"/>
      <c r="CC363" s="199"/>
      <c r="CD363" s="199"/>
      <c r="CE363" s="199"/>
      <c r="CF363" s="199"/>
      <c r="CG363" s="199"/>
      <c r="CH363" s="199"/>
      <c r="CI363" s="199"/>
      <c r="CJ363" s="199"/>
      <c r="CK363" s="199"/>
      <c r="CL363" s="199"/>
      <c r="CM363" s="199"/>
      <c r="CN363" s="199"/>
      <c r="CO363" s="199"/>
      <c r="CP363" s="199"/>
      <c r="CQ363" s="199"/>
      <c r="CR363" s="199"/>
      <c r="CS363" s="199"/>
      <c r="CT363" s="199"/>
      <c r="CU363" s="199"/>
      <c r="CV363" s="199"/>
      <c r="CW363" s="199"/>
      <c r="CX363" s="199"/>
      <c r="CY363" s="199"/>
      <c r="CZ363" s="199"/>
      <c r="DA363" s="199"/>
      <c r="DB363" s="199"/>
      <c r="DC363" s="199"/>
      <c r="DD363" s="199"/>
      <c r="DE363" s="199"/>
      <c r="DF363" s="199"/>
      <c r="DG363" s="199"/>
      <c r="DH363" s="199"/>
      <c r="DI363" s="199"/>
      <c r="DJ363" s="199"/>
      <c r="DK363" s="199"/>
      <c r="DL363" s="199"/>
      <c r="DM363" s="199"/>
      <c r="DN363" s="199"/>
    </row>
    <row r="364" spans="1:118" x14ac:dyDescent="0.2">
      <c r="A364" s="33" t="s">
        <v>140</v>
      </c>
      <c r="B364" s="33" t="s">
        <v>139</v>
      </c>
      <c r="C364" s="33">
        <v>1</v>
      </c>
      <c r="D364" s="33" t="s">
        <v>25</v>
      </c>
      <c r="E364" s="200">
        <v>0</v>
      </c>
      <c r="F364" s="199">
        <v>0</v>
      </c>
      <c r="G364" s="200">
        <v>0</v>
      </c>
      <c r="H364" s="199">
        <v>0</v>
      </c>
      <c r="I364" s="200">
        <v>0</v>
      </c>
      <c r="J364" s="199">
        <v>0</v>
      </c>
      <c r="K364" s="199">
        <v>0</v>
      </c>
      <c r="L364" s="199">
        <v>0</v>
      </c>
      <c r="M364" s="199"/>
      <c r="N364" s="199"/>
      <c r="O364" s="199"/>
      <c r="P364" s="199"/>
      <c r="Q364" s="199"/>
      <c r="R364" s="199"/>
      <c r="S364" s="199"/>
      <c r="T364" s="199"/>
      <c r="U364" s="199"/>
      <c r="V364" s="199"/>
      <c r="W364" s="199"/>
      <c r="X364" s="199"/>
      <c r="Y364" s="199"/>
      <c r="Z364" s="199"/>
      <c r="AA364" s="199"/>
      <c r="AB364" s="199"/>
      <c r="AC364" s="199"/>
      <c r="AD364" s="199"/>
      <c r="AE364" s="199"/>
      <c r="AF364" s="199"/>
      <c r="AG364" s="199"/>
      <c r="AH364" s="199"/>
      <c r="AI364" s="199"/>
      <c r="AJ364" s="199"/>
      <c r="AK364" s="199"/>
      <c r="AL364" s="199"/>
      <c r="AM364" s="199"/>
      <c r="AN364" s="199"/>
      <c r="AO364" s="199"/>
      <c r="AP364" s="199"/>
      <c r="AQ364" s="199"/>
      <c r="AR364" s="199"/>
      <c r="AS364" s="199"/>
      <c r="AT364" s="199"/>
      <c r="AU364" s="199"/>
      <c r="AV364" s="199"/>
      <c r="AW364" s="199"/>
      <c r="AX364" s="199"/>
      <c r="AY364" s="199"/>
      <c r="AZ364" s="199"/>
      <c r="BA364" s="199"/>
      <c r="BB364" s="199"/>
      <c r="BC364" s="199"/>
      <c r="BD364" s="199"/>
      <c r="BE364" s="199"/>
      <c r="BF364" s="199"/>
      <c r="BG364" s="199"/>
      <c r="BH364" s="199"/>
      <c r="BI364" s="199"/>
      <c r="BJ364" s="199"/>
      <c r="BK364" s="199"/>
      <c r="BL364" s="199"/>
      <c r="BM364" s="199"/>
      <c r="BN364" s="199"/>
      <c r="BO364" s="199"/>
      <c r="BP364" s="199"/>
      <c r="BQ364" s="199"/>
      <c r="BR364" s="199"/>
      <c r="BS364" s="199"/>
      <c r="BT364" s="199"/>
      <c r="BU364" s="199"/>
      <c r="BV364" s="199"/>
      <c r="BW364" s="199"/>
      <c r="BX364" s="199"/>
      <c r="BY364" s="199"/>
      <c r="BZ364" s="199"/>
      <c r="CA364" s="199"/>
      <c r="CB364" s="199"/>
      <c r="CC364" s="199"/>
      <c r="CD364" s="199"/>
      <c r="CE364" s="199"/>
      <c r="CF364" s="199"/>
      <c r="CG364" s="199"/>
      <c r="CH364" s="199"/>
      <c r="CI364" s="199"/>
      <c r="CJ364" s="199"/>
      <c r="CK364" s="199"/>
      <c r="CL364" s="199"/>
      <c r="CM364" s="199"/>
      <c r="CN364" s="199"/>
      <c r="CO364" s="199"/>
      <c r="CP364" s="199"/>
      <c r="CQ364" s="199"/>
      <c r="CR364" s="199"/>
      <c r="CS364" s="199"/>
      <c r="CT364" s="199"/>
      <c r="CU364" s="199"/>
      <c r="CV364" s="199"/>
      <c r="CW364" s="199"/>
      <c r="CX364" s="199"/>
      <c r="CY364" s="199"/>
      <c r="CZ364" s="199"/>
      <c r="DA364" s="199"/>
      <c r="DB364" s="199"/>
      <c r="DC364" s="199"/>
      <c r="DD364" s="199"/>
      <c r="DE364" s="199"/>
      <c r="DF364" s="199"/>
      <c r="DG364" s="199"/>
      <c r="DH364" s="199"/>
      <c r="DI364" s="199"/>
      <c r="DJ364" s="199"/>
      <c r="DK364" s="199"/>
      <c r="DL364" s="199"/>
      <c r="DM364" s="199"/>
      <c r="DN364" s="199"/>
    </row>
    <row r="365" spans="1:118" x14ac:dyDescent="0.2">
      <c r="A365" s="33" t="s">
        <v>140</v>
      </c>
      <c r="B365" s="33" t="s">
        <v>139</v>
      </c>
      <c r="C365" s="33">
        <v>2</v>
      </c>
      <c r="D365" s="33" t="s">
        <v>26</v>
      </c>
      <c r="E365" s="200">
        <v>0</v>
      </c>
      <c r="F365" s="199">
        <v>0</v>
      </c>
      <c r="G365" s="200">
        <v>0</v>
      </c>
      <c r="H365" s="199">
        <v>0</v>
      </c>
      <c r="I365" s="200">
        <v>0</v>
      </c>
      <c r="J365" s="199">
        <v>0</v>
      </c>
      <c r="K365" s="199">
        <v>0</v>
      </c>
      <c r="L365" s="199">
        <v>0</v>
      </c>
      <c r="M365" s="199"/>
      <c r="N365" s="199"/>
      <c r="O365" s="199"/>
      <c r="P365" s="199"/>
      <c r="Q365" s="199"/>
      <c r="R365" s="199"/>
      <c r="S365" s="199"/>
      <c r="T365" s="199"/>
      <c r="U365" s="199"/>
      <c r="V365" s="199"/>
      <c r="W365" s="199"/>
      <c r="X365" s="199"/>
      <c r="Y365" s="199"/>
      <c r="Z365" s="199"/>
      <c r="AA365" s="199"/>
      <c r="AB365" s="199"/>
      <c r="AC365" s="199"/>
      <c r="AD365" s="199"/>
      <c r="AE365" s="199"/>
      <c r="AF365" s="199"/>
      <c r="AG365" s="199"/>
      <c r="AH365" s="199"/>
      <c r="AI365" s="199"/>
      <c r="AJ365" s="199"/>
      <c r="AK365" s="199"/>
      <c r="AL365" s="199"/>
      <c r="AM365" s="199"/>
      <c r="AN365" s="199"/>
      <c r="AO365" s="199"/>
      <c r="AP365" s="199"/>
      <c r="AQ365" s="199"/>
      <c r="AR365" s="199"/>
      <c r="AS365" s="199"/>
      <c r="AT365" s="199"/>
      <c r="AU365" s="199"/>
      <c r="AV365" s="199"/>
      <c r="AW365" s="199"/>
      <c r="AX365" s="199"/>
      <c r="AY365" s="199"/>
      <c r="AZ365" s="199"/>
      <c r="BA365" s="199"/>
      <c r="BB365" s="199"/>
      <c r="BC365" s="199"/>
      <c r="BD365" s="199"/>
      <c r="BE365" s="199"/>
      <c r="BF365" s="199"/>
      <c r="BG365" s="199"/>
      <c r="BH365" s="199"/>
      <c r="BI365" s="199"/>
      <c r="BJ365" s="199"/>
      <c r="BK365" s="199"/>
      <c r="BL365" s="199"/>
      <c r="BM365" s="199"/>
      <c r="BN365" s="199"/>
      <c r="BO365" s="199"/>
      <c r="BP365" s="199"/>
      <c r="BQ365" s="199"/>
      <c r="BR365" s="199"/>
      <c r="BS365" s="199"/>
      <c r="BT365" s="199"/>
      <c r="BU365" s="199"/>
      <c r="BV365" s="199"/>
      <c r="BW365" s="199"/>
      <c r="BX365" s="199"/>
      <c r="BY365" s="199"/>
      <c r="BZ365" s="199"/>
      <c r="CA365" s="199"/>
      <c r="CB365" s="199"/>
      <c r="CC365" s="199"/>
      <c r="CD365" s="199"/>
      <c r="CE365" s="199"/>
      <c r="CF365" s="199"/>
      <c r="CG365" s="199"/>
      <c r="CH365" s="199"/>
      <c r="CI365" s="199"/>
      <c r="CJ365" s="199"/>
      <c r="CK365" s="199"/>
      <c r="CL365" s="199"/>
      <c r="CM365" s="199"/>
      <c r="CN365" s="199"/>
      <c r="CO365" s="199"/>
      <c r="CP365" s="199"/>
      <c r="CQ365" s="199"/>
      <c r="CR365" s="199"/>
      <c r="CS365" s="199"/>
      <c r="CT365" s="199"/>
      <c r="CU365" s="199"/>
      <c r="CV365" s="199"/>
      <c r="CW365" s="199"/>
      <c r="CX365" s="199"/>
      <c r="CY365" s="199"/>
      <c r="CZ365" s="199"/>
      <c r="DA365" s="199"/>
      <c r="DB365" s="199"/>
      <c r="DC365" s="199"/>
      <c r="DD365" s="199"/>
      <c r="DE365" s="199"/>
      <c r="DF365" s="199"/>
      <c r="DG365" s="199"/>
      <c r="DH365" s="199"/>
      <c r="DI365" s="199"/>
      <c r="DJ365" s="199"/>
      <c r="DK365" s="199"/>
      <c r="DL365" s="199"/>
      <c r="DM365" s="199"/>
      <c r="DN365" s="199"/>
    </row>
    <row r="366" spans="1:118" x14ac:dyDescent="0.2">
      <c r="A366" s="33" t="s">
        <v>140</v>
      </c>
      <c r="B366" s="33" t="s">
        <v>139</v>
      </c>
      <c r="C366" s="33">
        <v>3</v>
      </c>
      <c r="D366" s="33" t="s">
        <v>27</v>
      </c>
      <c r="E366" s="200">
        <v>0</v>
      </c>
      <c r="F366" s="199">
        <v>0</v>
      </c>
      <c r="G366" s="200">
        <v>0</v>
      </c>
      <c r="H366" s="199">
        <v>0</v>
      </c>
      <c r="I366" s="200">
        <v>0</v>
      </c>
      <c r="J366" s="199">
        <v>0</v>
      </c>
      <c r="K366" s="199">
        <v>0</v>
      </c>
      <c r="L366" s="199">
        <v>0</v>
      </c>
      <c r="M366" s="199"/>
      <c r="N366" s="199"/>
      <c r="O366" s="199"/>
      <c r="P366" s="199"/>
      <c r="Q366" s="199"/>
      <c r="R366" s="199"/>
      <c r="S366" s="199"/>
      <c r="T366" s="199"/>
      <c r="U366" s="199"/>
      <c r="V366" s="199"/>
      <c r="W366" s="199"/>
      <c r="X366" s="199"/>
      <c r="Y366" s="199"/>
      <c r="Z366" s="199"/>
      <c r="AA366" s="199"/>
      <c r="AB366" s="199"/>
      <c r="AC366" s="199"/>
      <c r="AD366" s="199"/>
      <c r="AE366" s="199"/>
      <c r="AF366" s="199"/>
      <c r="AG366" s="199"/>
      <c r="AH366" s="199"/>
      <c r="AI366" s="199"/>
      <c r="AJ366" s="199"/>
      <c r="AK366" s="199"/>
      <c r="AL366" s="199"/>
      <c r="AM366" s="199"/>
      <c r="AN366" s="199"/>
      <c r="AO366" s="199"/>
      <c r="AP366" s="199"/>
      <c r="AQ366" s="199"/>
      <c r="AR366" s="199"/>
      <c r="AS366" s="199"/>
      <c r="AT366" s="199"/>
      <c r="AU366" s="199"/>
      <c r="AV366" s="199"/>
      <c r="AW366" s="199"/>
      <c r="AX366" s="199"/>
      <c r="AY366" s="199"/>
      <c r="AZ366" s="199"/>
      <c r="BA366" s="199"/>
      <c r="BB366" s="199"/>
      <c r="BC366" s="199"/>
      <c r="BD366" s="199"/>
      <c r="BE366" s="199"/>
      <c r="BF366" s="199"/>
      <c r="BG366" s="199"/>
      <c r="BH366" s="199"/>
      <c r="BI366" s="199"/>
      <c r="BJ366" s="199"/>
      <c r="BK366" s="199"/>
      <c r="BL366" s="199"/>
      <c r="BM366" s="199"/>
      <c r="BN366" s="199"/>
      <c r="BO366" s="199"/>
      <c r="BP366" s="199"/>
      <c r="BQ366" s="199"/>
      <c r="BR366" s="199"/>
      <c r="BS366" s="199"/>
      <c r="BT366" s="199"/>
      <c r="BU366" s="199"/>
      <c r="BV366" s="199"/>
      <c r="BW366" s="199"/>
      <c r="BX366" s="199"/>
      <c r="BY366" s="199"/>
      <c r="BZ366" s="199"/>
      <c r="CA366" s="199"/>
      <c r="CB366" s="199"/>
      <c r="CC366" s="199"/>
      <c r="CD366" s="199"/>
      <c r="CE366" s="199"/>
      <c r="CF366" s="199"/>
      <c r="CG366" s="199"/>
      <c r="CH366" s="199"/>
      <c r="CI366" s="199"/>
      <c r="CJ366" s="199"/>
      <c r="CK366" s="199"/>
      <c r="CL366" s="199"/>
      <c r="CM366" s="199"/>
      <c r="CN366" s="199"/>
      <c r="CO366" s="199"/>
      <c r="CP366" s="199"/>
      <c r="CQ366" s="199"/>
      <c r="CR366" s="199"/>
      <c r="CS366" s="199"/>
      <c r="CT366" s="199"/>
      <c r="CU366" s="199"/>
      <c r="CV366" s="199"/>
      <c r="CW366" s="199"/>
      <c r="CX366" s="199"/>
      <c r="CY366" s="199"/>
      <c r="CZ366" s="199"/>
      <c r="DA366" s="199"/>
      <c r="DB366" s="199"/>
      <c r="DC366" s="199"/>
      <c r="DD366" s="199"/>
      <c r="DE366" s="199"/>
      <c r="DF366" s="199"/>
      <c r="DG366" s="199"/>
      <c r="DH366" s="199"/>
      <c r="DI366" s="199"/>
      <c r="DJ366" s="199"/>
      <c r="DK366" s="199"/>
      <c r="DL366" s="199"/>
      <c r="DM366" s="199"/>
      <c r="DN366" s="199"/>
    </row>
    <row r="367" spans="1:118" x14ac:dyDescent="0.2">
      <c r="A367" s="33" t="s">
        <v>140</v>
      </c>
      <c r="B367" s="33" t="s">
        <v>139</v>
      </c>
      <c r="C367" s="33">
        <v>4</v>
      </c>
      <c r="D367" s="33" t="s">
        <v>28</v>
      </c>
      <c r="E367" s="200">
        <v>0</v>
      </c>
      <c r="F367" s="199">
        <v>0</v>
      </c>
      <c r="G367" s="200">
        <v>0</v>
      </c>
      <c r="H367" s="199">
        <v>0</v>
      </c>
      <c r="I367" s="200">
        <v>0</v>
      </c>
      <c r="J367" s="199">
        <v>0</v>
      </c>
      <c r="K367" s="199">
        <v>0</v>
      </c>
      <c r="L367" s="199">
        <v>0</v>
      </c>
      <c r="M367" s="199"/>
      <c r="N367" s="199"/>
      <c r="O367" s="199"/>
      <c r="P367" s="199"/>
      <c r="Q367" s="199"/>
      <c r="R367" s="199"/>
      <c r="S367" s="199"/>
      <c r="T367" s="199"/>
      <c r="U367" s="199"/>
      <c r="V367" s="199"/>
      <c r="W367" s="199"/>
      <c r="X367" s="199"/>
      <c r="Y367" s="199"/>
      <c r="Z367" s="199"/>
      <c r="AA367" s="199"/>
      <c r="AB367" s="199"/>
      <c r="AC367" s="199"/>
      <c r="AD367" s="199"/>
      <c r="AE367" s="199"/>
      <c r="AF367" s="199"/>
      <c r="AG367" s="199"/>
      <c r="AH367" s="199"/>
      <c r="AI367" s="199"/>
      <c r="AJ367" s="199"/>
      <c r="AK367" s="199"/>
      <c r="AL367" s="199"/>
      <c r="AM367" s="199"/>
      <c r="AN367" s="199"/>
      <c r="AO367" s="199"/>
      <c r="AP367" s="199"/>
      <c r="AQ367" s="199"/>
      <c r="AR367" s="199"/>
      <c r="AS367" s="199"/>
      <c r="AT367" s="199"/>
      <c r="AU367" s="199"/>
      <c r="AV367" s="199"/>
      <c r="AW367" s="199"/>
      <c r="AX367" s="199"/>
      <c r="AY367" s="199"/>
      <c r="AZ367" s="199"/>
      <c r="BA367" s="199"/>
      <c r="BB367" s="199"/>
      <c r="BC367" s="199"/>
      <c r="BD367" s="199"/>
      <c r="BE367" s="199"/>
      <c r="BF367" s="199"/>
      <c r="BG367" s="199"/>
      <c r="BH367" s="199"/>
      <c r="BI367" s="199"/>
      <c r="BJ367" s="199"/>
      <c r="BK367" s="199"/>
      <c r="BL367" s="199"/>
      <c r="BM367" s="199"/>
      <c r="BN367" s="199"/>
      <c r="BO367" s="199"/>
      <c r="BP367" s="199"/>
      <c r="BQ367" s="199"/>
      <c r="BR367" s="199"/>
      <c r="BS367" s="199"/>
      <c r="BT367" s="199"/>
      <c r="BU367" s="199"/>
      <c r="BV367" s="199"/>
      <c r="BW367" s="199"/>
      <c r="BX367" s="199"/>
      <c r="BY367" s="199"/>
      <c r="BZ367" s="199"/>
      <c r="CA367" s="199"/>
      <c r="CB367" s="199"/>
      <c r="CC367" s="199"/>
      <c r="CD367" s="199"/>
      <c r="CE367" s="199"/>
      <c r="CF367" s="199"/>
      <c r="CG367" s="199"/>
      <c r="CH367" s="199"/>
      <c r="CI367" s="199"/>
      <c r="CJ367" s="199"/>
      <c r="CK367" s="199"/>
      <c r="CL367" s="199"/>
      <c r="CM367" s="199"/>
      <c r="CN367" s="199"/>
      <c r="CO367" s="199"/>
      <c r="CP367" s="199"/>
      <c r="CQ367" s="199"/>
      <c r="CR367" s="199"/>
      <c r="CS367" s="199"/>
      <c r="CT367" s="199"/>
      <c r="CU367" s="199"/>
      <c r="CV367" s="199"/>
      <c r="CW367" s="199"/>
      <c r="CX367" s="199"/>
      <c r="CY367" s="199"/>
      <c r="CZ367" s="199"/>
      <c r="DA367" s="199"/>
      <c r="DB367" s="199"/>
      <c r="DC367" s="199"/>
      <c r="DD367" s="199"/>
      <c r="DE367" s="199"/>
      <c r="DF367" s="199"/>
      <c r="DG367" s="199"/>
      <c r="DH367" s="199"/>
      <c r="DI367" s="199"/>
      <c r="DJ367" s="199"/>
      <c r="DK367" s="199"/>
      <c r="DL367" s="199"/>
      <c r="DM367" s="199"/>
      <c r="DN367" s="199"/>
    </row>
    <row r="368" spans="1:118" x14ac:dyDescent="0.2">
      <c r="A368" s="33" t="s">
        <v>140</v>
      </c>
      <c r="B368" s="33" t="s">
        <v>139</v>
      </c>
      <c r="C368" s="33">
        <v>5</v>
      </c>
      <c r="D368" s="33" t="s">
        <v>125</v>
      </c>
      <c r="E368" s="200">
        <v>0</v>
      </c>
      <c r="F368" s="199">
        <v>0</v>
      </c>
      <c r="G368" s="200">
        <v>0</v>
      </c>
      <c r="H368" s="199">
        <v>0</v>
      </c>
      <c r="I368" s="200">
        <v>0</v>
      </c>
      <c r="J368" s="199">
        <v>0</v>
      </c>
      <c r="K368" s="199">
        <v>0</v>
      </c>
      <c r="L368" s="199">
        <v>0</v>
      </c>
      <c r="M368" s="199"/>
      <c r="N368" s="199"/>
      <c r="O368" s="199"/>
      <c r="P368" s="199"/>
      <c r="Q368" s="199"/>
      <c r="R368" s="199"/>
      <c r="S368" s="199"/>
      <c r="T368" s="199"/>
      <c r="U368" s="199"/>
      <c r="V368" s="199"/>
      <c r="W368" s="199"/>
      <c r="X368" s="199"/>
      <c r="Y368" s="199"/>
      <c r="Z368" s="199"/>
      <c r="AA368" s="199"/>
      <c r="AB368" s="199"/>
      <c r="AC368" s="199"/>
      <c r="AD368" s="199"/>
      <c r="AE368" s="199"/>
      <c r="AF368" s="199"/>
      <c r="AG368" s="199"/>
      <c r="AH368" s="199"/>
      <c r="AI368" s="199"/>
      <c r="AJ368" s="199"/>
      <c r="AK368" s="199"/>
      <c r="AL368" s="199"/>
      <c r="AM368" s="199"/>
      <c r="AN368" s="199"/>
      <c r="AO368" s="199"/>
      <c r="AP368" s="199"/>
      <c r="AQ368" s="199"/>
      <c r="AR368" s="199"/>
      <c r="AS368" s="199"/>
      <c r="AT368" s="199"/>
      <c r="AU368" s="199"/>
      <c r="AV368" s="199"/>
      <c r="AW368" s="199"/>
      <c r="AX368" s="199"/>
      <c r="AY368" s="199"/>
      <c r="AZ368" s="199"/>
      <c r="BA368" s="199"/>
      <c r="BB368" s="199"/>
      <c r="BC368" s="199"/>
      <c r="BD368" s="199"/>
      <c r="BE368" s="199"/>
      <c r="BF368" s="199"/>
      <c r="BG368" s="199"/>
      <c r="BH368" s="199"/>
      <c r="BI368" s="199"/>
      <c r="BJ368" s="199"/>
      <c r="BK368" s="199"/>
      <c r="BL368" s="199"/>
      <c r="BM368" s="199"/>
      <c r="BN368" s="199"/>
      <c r="BO368" s="199"/>
      <c r="BP368" s="199"/>
      <c r="BQ368" s="199"/>
      <c r="BR368" s="199"/>
      <c r="BS368" s="199"/>
      <c r="BT368" s="199"/>
      <c r="BU368" s="199"/>
      <c r="BV368" s="199"/>
      <c r="BW368" s="199"/>
      <c r="BX368" s="199"/>
      <c r="BY368" s="199"/>
      <c r="BZ368" s="199"/>
      <c r="CA368" s="199"/>
      <c r="CB368" s="199"/>
      <c r="CC368" s="199"/>
      <c r="CD368" s="199"/>
      <c r="CE368" s="199"/>
      <c r="CF368" s="199"/>
      <c r="CG368" s="199"/>
      <c r="CH368" s="199"/>
      <c r="CI368" s="199"/>
      <c r="CJ368" s="199"/>
      <c r="CK368" s="199"/>
      <c r="CL368" s="199"/>
      <c r="CM368" s="199"/>
      <c r="CN368" s="199"/>
      <c r="CO368" s="199"/>
      <c r="CP368" s="199"/>
      <c r="CQ368" s="199"/>
      <c r="CR368" s="199"/>
      <c r="CS368" s="199"/>
      <c r="CT368" s="199"/>
      <c r="CU368" s="199"/>
      <c r="CV368" s="199"/>
      <c r="CW368" s="199"/>
      <c r="CX368" s="199"/>
      <c r="CY368" s="199"/>
      <c r="CZ368" s="199"/>
      <c r="DA368" s="199"/>
      <c r="DB368" s="199"/>
      <c r="DC368" s="199"/>
      <c r="DD368" s="199"/>
      <c r="DE368" s="199"/>
      <c r="DF368" s="199"/>
      <c r="DG368" s="199"/>
      <c r="DH368" s="199"/>
      <c r="DI368" s="199"/>
      <c r="DJ368" s="199"/>
      <c r="DK368" s="199"/>
      <c r="DL368" s="199"/>
      <c r="DM368" s="199"/>
      <c r="DN368" s="199"/>
    </row>
    <row r="369" spans="1:118" x14ac:dyDescent="0.2">
      <c r="A369" s="33" t="s">
        <v>140</v>
      </c>
      <c r="B369" s="33" t="s">
        <v>139</v>
      </c>
      <c r="C369" s="33">
        <v>6</v>
      </c>
      <c r="D369" s="33" t="s">
        <v>25</v>
      </c>
      <c r="E369" s="200">
        <v>0</v>
      </c>
      <c r="F369" s="199">
        <v>0</v>
      </c>
      <c r="G369" s="200">
        <v>0</v>
      </c>
      <c r="H369" s="199">
        <v>0</v>
      </c>
      <c r="I369" s="200">
        <v>0</v>
      </c>
      <c r="J369" s="199">
        <v>0</v>
      </c>
      <c r="K369" s="199">
        <v>0</v>
      </c>
      <c r="L369" s="199">
        <v>0</v>
      </c>
      <c r="M369" s="199"/>
      <c r="N369" s="199"/>
      <c r="O369" s="199"/>
      <c r="P369" s="199"/>
      <c r="Q369" s="199"/>
      <c r="R369" s="199"/>
      <c r="S369" s="199"/>
      <c r="T369" s="199"/>
      <c r="U369" s="199"/>
      <c r="V369" s="199"/>
      <c r="W369" s="199"/>
      <c r="X369" s="199"/>
      <c r="Y369" s="199"/>
      <c r="Z369" s="199"/>
      <c r="AA369" s="199"/>
      <c r="AB369" s="199"/>
      <c r="AC369" s="199"/>
      <c r="AD369" s="199"/>
      <c r="AE369" s="199"/>
      <c r="AF369" s="199"/>
      <c r="AG369" s="199"/>
      <c r="AH369" s="199"/>
      <c r="AI369" s="199"/>
      <c r="AJ369" s="199"/>
      <c r="AK369" s="199"/>
      <c r="AL369" s="199"/>
      <c r="AM369" s="199"/>
      <c r="AN369" s="199"/>
      <c r="AO369" s="199"/>
      <c r="AP369" s="199"/>
      <c r="AQ369" s="199"/>
      <c r="AR369" s="199"/>
      <c r="AS369" s="199"/>
      <c r="AT369" s="199"/>
      <c r="AU369" s="199"/>
      <c r="AV369" s="199"/>
      <c r="AW369" s="199"/>
      <c r="AX369" s="199"/>
      <c r="AY369" s="199"/>
      <c r="AZ369" s="199"/>
      <c r="BA369" s="199"/>
      <c r="BB369" s="199"/>
      <c r="BC369" s="199"/>
      <c r="BD369" s="199"/>
      <c r="BE369" s="199"/>
      <c r="BF369" s="199"/>
      <c r="BG369" s="199"/>
      <c r="BH369" s="199"/>
      <c r="BI369" s="199"/>
      <c r="BJ369" s="199"/>
      <c r="BK369" s="199"/>
      <c r="BL369" s="199"/>
      <c r="BM369" s="199"/>
      <c r="BN369" s="199"/>
      <c r="BO369" s="199"/>
      <c r="BP369" s="199"/>
      <c r="BQ369" s="199"/>
      <c r="BR369" s="199"/>
      <c r="BS369" s="199"/>
      <c r="BT369" s="199"/>
      <c r="BU369" s="199"/>
      <c r="BV369" s="199"/>
      <c r="BW369" s="199"/>
      <c r="BX369" s="199"/>
      <c r="BY369" s="199"/>
      <c r="BZ369" s="199"/>
      <c r="CA369" s="199"/>
      <c r="CB369" s="199"/>
      <c r="CC369" s="199"/>
      <c r="CD369" s="199"/>
      <c r="CE369" s="199"/>
      <c r="CF369" s="199"/>
      <c r="CG369" s="199"/>
      <c r="CH369" s="199"/>
      <c r="CI369" s="199"/>
      <c r="CJ369" s="199"/>
      <c r="CK369" s="199"/>
      <c r="CL369" s="199"/>
      <c r="CM369" s="199"/>
      <c r="CN369" s="199"/>
      <c r="CO369" s="199"/>
      <c r="CP369" s="199"/>
      <c r="CQ369" s="199"/>
      <c r="CR369" s="199"/>
      <c r="CS369" s="199"/>
      <c r="CT369" s="199"/>
      <c r="CU369" s="199"/>
      <c r="CV369" s="199"/>
      <c r="CW369" s="199"/>
      <c r="CX369" s="199"/>
      <c r="CY369" s="199"/>
      <c r="CZ369" s="199"/>
      <c r="DA369" s="199"/>
      <c r="DB369" s="199"/>
      <c r="DC369" s="199"/>
      <c r="DD369" s="199"/>
      <c r="DE369" s="199"/>
      <c r="DF369" s="199"/>
      <c r="DG369" s="199"/>
      <c r="DH369" s="199"/>
      <c r="DI369" s="199"/>
      <c r="DJ369" s="199"/>
      <c r="DK369" s="199"/>
      <c r="DL369" s="199"/>
      <c r="DM369" s="199"/>
      <c r="DN369" s="199"/>
    </row>
    <row r="370" spans="1:118" x14ac:dyDescent="0.2">
      <c r="A370" s="33" t="s">
        <v>140</v>
      </c>
      <c r="B370" s="33" t="s">
        <v>139</v>
      </c>
      <c r="C370" s="33">
        <v>7</v>
      </c>
      <c r="D370" s="33" t="s">
        <v>26</v>
      </c>
      <c r="E370" s="200">
        <v>0</v>
      </c>
      <c r="F370" s="199">
        <v>0</v>
      </c>
      <c r="G370" s="200">
        <v>0</v>
      </c>
      <c r="H370" s="199">
        <v>0</v>
      </c>
      <c r="I370" s="200">
        <v>0</v>
      </c>
      <c r="J370" s="199">
        <v>0</v>
      </c>
      <c r="K370" s="199">
        <v>0</v>
      </c>
      <c r="L370" s="199">
        <v>0</v>
      </c>
      <c r="M370" s="199"/>
      <c r="N370" s="199"/>
      <c r="O370" s="199"/>
      <c r="P370" s="199"/>
      <c r="Q370" s="199"/>
      <c r="R370" s="199"/>
      <c r="S370" s="199"/>
      <c r="T370" s="199"/>
      <c r="U370" s="199"/>
      <c r="V370" s="199"/>
      <c r="W370" s="199"/>
      <c r="X370" s="199"/>
      <c r="Y370" s="199"/>
      <c r="Z370" s="199"/>
      <c r="AA370" s="199"/>
      <c r="AB370" s="199"/>
      <c r="AC370" s="199"/>
      <c r="AD370" s="199"/>
      <c r="AE370" s="199"/>
      <c r="AF370" s="199"/>
      <c r="AG370" s="199"/>
      <c r="AH370" s="199"/>
      <c r="AI370" s="199"/>
      <c r="AJ370" s="199"/>
      <c r="AK370" s="199"/>
      <c r="AL370" s="199"/>
      <c r="AM370" s="199"/>
      <c r="AN370" s="199"/>
      <c r="AO370" s="199"/>
      <c r="AP370" s="199"/>
      <c r="AQ370" s="199"/>
      <c r="AR370" s="199"/>
      <c r="AS370" s="199"/>
      <c r="AT370" s="199"/>
      <c r="AU370" s="199"/>
      <c r="AV370" s="199"/>
      <c r="AW370" s="199"/>
      <c r="AX370" s="199"/>
      <c r="AY370" s="199"/>
      <c r="AZ370" s="199"/>
      <c r="BA370" s="199"/>
      <c r="BB370" s="199"/>
      <c r="BC370" s="199"/>
      <c r="BD370" s="199"/>
      <c r="BE370" s="199"/>
      <c r="BF370" s="199"/>
      <c r="BG370" s="199"/>
      <c r="BH370" s="199"/>
      <c r="BI370" s="199"/>
      <c r="BJ370" s="199"/>
      <c r="BK370" s="199"/>
      <c r="BL370" s="199"/>
      <c r="BM370" s="199"/>
      <c r="BN370" s="199"/>
      <c r="BO370" s="199"/>
      <c r="BP370" s="199"/>
      <c r="BQ370" s="199"/>
      <c r="BR370" s="199"/>
      <c r="BS370" s="199"/>
      <c r="BT370" s="199"/>
      <c r="BU370" s="199"/>
      <c r="BV370" s="199"/>
      <c r="BW370" s="199"/>
      <c r="BX370" s="199"/>
      <c r="BY370" s="199"/>
      <c r="BZ370" s="199"/>
      <c r="CA370" s="199"/>
      <c r="CB370" s="199"/>
      <c r="CC370" s="199"/>
      <c r="CD370" s="199"/>
      <c r="CE370" s="199"/>
      <c r="CF370" s="199"/>
      <c r="CG370" s="199"/>
      <c r="CH370" s="199"/>
      <c r="CI370" s="199"/>
      <c r="CJ370" s="199"/>
      <c r="CK370" s="199"/>
      <c r="CL370" s="199"/>
      <c r="CM370" s="199"/>
      <c r="CN370" s="199"/>
      <c r="CO370" s="199"/>
      <c r="CP370" s="199"/>
      <c r="CQ370" s="199"/>
      <c r="CR370" s="199"/>
      <c r="CS370" s="199"/>
      <c r="CT370" s="199"/>
      <c r="CU370" s="199"/>
      <c r="CV370" s="199"/>
      <c r="CW370" s="199"/>
      <c r="CX370" s="199"/>
      <c r="CY370" s="199"/>
      <c r="CZ370" s="199"/>
      <c r="DA370" s="199"/>
      <c r="DB370" s="199"/>
      <c r="DC370" s="199"/>
      <c r="DD370" s="199"/>
      <c r="DE370" s="199"/>
      <c r="DF370" s="199"/>
      <c r="DG370" s="199"/>
      <c r="DH370" s="199"/>
      <c r="DI370" s="199"/>
      <c r="DJ370" s="199"/>
      <c r="DK370" s="199"/>
      <c r="DL370" s="199"/>
      <c r="DM370" s="199"/>
      <c r="DN370" s="199"/>
    </row>
    <row r="371" spans="1:118" x14ac:dyDescent="0.2">
      <c r="A371" s="33" t="s">
        <v>140</v>
      </c>
      <c r="B371" s="33" t="s">
        <v>139</v>
      </c>
      <c r="C371" s="33">
        <v>8</v>
      </c>
      <c r="D371" s="33" t="s">
        <v>27</v>
      </c>
      <c r="E371" s="200">
        <v>0</v>
      </c>
      <c r="F371" s="199">
        <v>0</v>
      </c>
      <c r="G371" s="200">
        <v>0</v>
      </c>
      <c r="H371" s="199">
        <v>0</v>
      </c>
      <c r="I371" s="200">
        <v>0</v>
      </c>
      <c r="J371" s="199">
        <v>0</v>
      </c>
      <c r="K371" s="199">
        <v>0</v>
      </c>
      <c r="L371" s="199">
        <v>0</v>
      </c>
      <c r="M371" s="199"/>
      <c r="N371" s="199"/>
      <c r="O371" s="199"/>
      <c r="P371" s="199"/>
      <c r="Q371" s="199"/>
      <c r="R371" s="199"/>
      <c r="S371" s="199"/>
      <c r="T371" s="199"/>
      <c r="U371" s="199"/>
      <c r="V371" s="199"/>
      <c r="W371" s="199"/>
      <c r="X371" s="199"/>
      <c r="Y371" s="199"/>
      <c r="Z371" s="199"/>
      <c r="AA371" s="199"/>
      <c r="AB371" s="199"/>
      <c r="AC371" s="199"/>
      <c r="AD371" s="199"/>
      <c r="AE371" s="199"/>
      <c r="AF371" s="199"/>
      <c r="AG371" s="199"/>
      <c r="AH371" s="199"/>
      <c r="AI371" s="199"/>
      <c r="AJ371" s="199"/>
      <c r="AK371" s="199"/>
      <c r="AL371" s="199"/>
      <c r="AM371" s="199"/>
      <c r="AN371" s="199"/>
      <c r="AO371" s="199"/>
      <c r="AP371" s="199"/>
      <c r="AQ371" s="199"/>
      <c r="AR371" s="199"/>
      <c r="AS371" s="199"/>
      <c r="AT371" s="199"/>
      <c r="AU371" s="199"/>
      <c r="AV371" s="199"/>
      <c r="AW371" s="199"/>
      <c r="AX371" s="199"/>
      <c r="AY371" s="199"/>
      <c r="AZ371" s="199"/>
      <c r="BA371" s="199"/>
      <c r="BB371" s="199"/>
      <c r="BC371" s="199"/>
      <c r="BD371" s="199"/>
      <c r="BE371" s="199"/>
      <c r="BF371" s="199"/>
      <c r="BG371" s="199"/>
      <c r="BH371" s="199"/>
      <c r="BI371" s="199"/>
      <c r="BJ371" s="199"/>
      <c r="BK371" s="199"/>
      <c r="BL371" s="199"/>
      <c r="BM371" s="199"/>
      <c r="BN371" s="199"/>
      <c r="BO371" s="199"/>
      <c r="BP371" s="199"/>
      <c r="BQ371" s="199"/>
      <c r="BR371" s="199"/>
      <c r="BS371" s="199"/>
      <c r="BT371" s="199"/>
      <c r="BU371" s="199"/>
      <c r="BV371" s="199"/>
      <c r="BW371" s="199"/>
      <c r="BX371" s="199"/>
      <c r="BY371" s="199"/>
      <c r="BZ371" s="199"/>
      <c r="CA371" s="199"/>
      <c r="CB371" s="199"/>
      <c r="CC371" s="199"/>
      <c r="CD371" s="199"/>
      <c r="CE371" s="199"/>
      <c r="CF371" s="199"/>
      <c r="CG371" s="199"/>
      <c r="CH371" s="199"/>
      <c r="CI371" s="199"/>
      <c r="CJ371" s="199"/>
      <c r="CK371" s="199"/>
      <c r="CL371" s="199"/>
      <c r="CM371" s="199"/>
      <c r="CN371" s="199"/>
      <c r="CO371" s="199"/>
      <c r="CP371" s="199"/>
      <c r="CQ371" s="199"/>
      <c r="CR371" s="199"/>
      <c r="CS371" s="199"/>
      <c r="CT371" s="199"/>
      <c r="CU371" s="199"/>
      <c r="CV371" s="199"/>
      <c r="CW371" s="199"/>
      <c r="CX371" s="199"/>
      <c r="CY371" s="199"/>
      <c r="CZ371" s="199"/>
      <c r="DA371" s="199"/>
      <c r="DB371" s="199"/>
      <c r="DC371" s="199"/>
      <c r="DD371" s="199"/>
      <c r="DE371" s="199"/>
      <c r="DF371" s="199"/>
      <c r="DG371" s="199"/>
      <c r="DH371" s="199"/>
      <c r="DI371" s="199"/>
      <c r="DJ371" s="199"/>
      <c r="DK371" s="199"/>
      <c r="DL371" s="199"/>
      <c r="DM371" s="199"/>
      <c r="DN371" s="199"/>
    </row>
    <row r="372" spans="1:118" x14ac:dyDescent="0.2">
      <c r="A372" s="33" t="s">
        <v>140</v>
      </c>
      <c r="B372" s="33" t="s">
        <v>139</v>
      </c>
      <c r="C372" s="33">
        <v>9</v>
      </c>
      <c r="D372" s="33" t="s">
        <v>28</v>
      </c>
      <c r="E372" s="200">
        <v>0</v>
      </c>
      <c r="F372" s="199">
        <v>0</v>
      </c>
      <c r="G372" s="200">
        <v>0</v>
      </c>
      <c r="H372" s="199">
        <v>0</v>
      </c>
      <c r="I372" s="200">
        <v>0</v>
      </c>
      <c r="J372" s="199">
        <v>0</v>
      </c>
      <c r="K372" s="199">
        <v>0</v>
      </c>
      <c r="L372" s="199">
        <v>0</v>
      </c>
      <c r="M372" s="199"/>
      <c r="N372" s="199"/>
      <c r="O372" s="199"/>
      <c r="P372" s="199"/>
      <c r="Q372" s="199"/>
      <c r="R372" s="199"/>
      <c r="S372" s="199"/>
      <c r="T372" s="199"/>
      <c r="U372" s="199"/>
      <c r="V372" s="199"/>
      <c r="W372" s="199"/>
      <c r="X372" s="199"/>
      <c r="Y372" s="199"/>
      <c r="Z372" s="199"/>
      <c r="AA372" s="199"/>
      <c r="AB372" s="199"/>
      <c r="AC372" s="199"/>
      <c r="AD372" s="199"/>
      <c r="AE372" s="199"/>
      <c r="AF372" s="199"/>
      <c r="AG372" s="199"/>
      <c r="AH372" s="199"/>
      <c r="AI372" s="199"/>
      <c r="AJ372" s="199"/>
      <c r="AK372" s="199"/>
      <c r="AL372" s="199"/>
      <c r="AM372" s="199"/>
      <c r="AN372" s="199"/>
      <c r="AO372" s="199"/>
      <c r="AP372" s="199"/>
      <c r="AQ372" s="199"/>
      <c r="AR372" s="199"/>
      <c r="AS372" s="199"/>
      <c r="AT372" s="199"/>
      <c r="AU372" s="199"/>
      <c r="AV372" s="199"/>
      <c r="AW372" s="199"/>
      <c r="AX372" s="199"/>
      <c r="AY372" s="199"/>
      <c r="AZ372" s="199"/>
      <c r="BA372" s="199"/>
      <c r="BB372" s="199"/>
      <c r="BC372" s="199"/>
      <c r="BD372" s="199"/>
      <c r="BE372" s="199"/>
      <c r="BF372" s="199"/>
      <c r="BG372" s="199"/>
      <c r="BH372" s="199"/>
      <c r="BI372" s="199"/>
      <c r="BJ372" s="199"/>
      <c r="BK372" s="199"/>
      <c r="BL372" s="199"/>
      <c r="BM372" s="199"/>
      <c r="BN372" s="199"/>
      <c r="BO372" s="199"/>
      <c r="BP372" s="199"/>
      <c r="BQ372" s="199"/>
      <c r="BR372" s="199"/>
      <c r="BS372" s="199"/>
      <c r="BT372" s="199"/>
      <c r="BU372" s="199"/>
      <c r="BV372" s="199"/>
      <c r="BW372" s="199"/>
      <c r="BX372" s="199"/>
      <c r="BY372" s="199"/>
      <c r="BZ372" s="199"/>
      <c r="CA372" s="199"/>
      <c r="CB372" s="199"/>
      <c r="CC372" s="199"/>
      <c r="CD372" s="199"/>
      <c r="CE372" s="199"/>
      <c r="CF372" s="199"/>
      <c r="CG372" s="199"/>
      <c r="CH372" s="199"/>
      <c r="CI372" s="199"/>
      <c r="CJ372" s="199"/>
      <c r="CK372" s="199"/>
      <c r="CL372" s="199"/>
      <c r="CM372" s="199"/>
      <c r="CN372" s="199"/>
      <c r="CO372" s="199"/>
      <c r="CP372" s="199"/>
      <c r="CQ372" s="199"/>
      <c r="CR372" s="199"/>
      <c r="CS372" s="199"/>
      <c r="CT372" s="199"/>
      <c r="CU372" s="199"/>
      <c r="CV372" s="199"/>
      <c r="CW372" s="199"/>
      <c r="CX372" s="199"/>
      <c r="CY372" s="199"/>
      <c r="CZ372" s="199"/>
      <c r="DA372" s="199"/>
      <c r="DB372" s="199"/>
      <c r="DC372" s="199"/>
      <c r="DD372" s="199"/>
      <c r="DE372" s="199"/>
      <c r="DF372" s="199"/>
      <c r="DG372" s="199"/>
      <c r="DH372" s="199"/>
      <c r="DI372" s="199"/>
      <c r="DJ372" s="199"/>
      <c r="DK372" s="199"/>
      <c r="DL372" s="199"/>
      <c r="DM372" s="199"/>
      <c r="DN372" s="199"/>
    </row>
    <row r="373" spans="1:118" x14ac:dyDescent="0.2">
      <c r="A373" s="33" t="s">
        <v>140</v>
      </c>
      <c r="B373" s="33" t="s">
        <v>139</v>
      </c>
      <c r="C373" s="33">
        <v>10</v>
      </c>
      <c r="D373" s="33" t="s">
        <v>32</v>
      </c>
      <c r="E373" s="200">
        <v>0</v>
      </c>
      <c r="F373" s="199">
        <v>0</v>
      </c>
      <c r="G373" s="200">
        <v>0</v>
      </c>
      <c r="H373" s="199">
        <v>0</v>
      </c>
      <c r="I373" s="200">
        <v>0</v>
      </c>
      <c r="J373" s="199">
        <v>0</v>
      </c>
      <c r="K373" s="199">
        <v>0</v>
      </c>
      <c r="L373" s="199">
        <v>0</v>
      </c>
      <c r="M373" s="199"/>
      <c r="N373" s="199"/>
      <c r="O373" s="199"/>
      <c r="P373" s="199"/>
      <c r="Q373" s="199"/>
      <c r="R373" s="199"/>
      <c r="S373" s="199"/>
      <c r="T373" s="199"/>
      <c r="U373" s="199"/>
      <c r="V373" s="199"/>
      <c r="W373" s="199"/>
      <c r="X373" s="199"/>
      <c r="Y373" s="199"/>
      <c r="Z373" s="199"/>
      <c r="AA373" s="199"/>
      <c r="AB373" s="199"/>
      <c r="AC373" s="199"/>
      <c r="AD373" s="199"/>
      <c r="AE373" s="199"/>
      <c r="AF373" s="199"/>
      <c r="AG373" s="199"/>
      <c r="AH373" s="199"/>
      <c r="AI373" s="199"/>
      <c r="AJ373" s="199"/>
      <c r="AK373" s="199"/>
      <c r="AL373" s="199"/>
      <c r="AM373" s="199"/>
      <c r="AN373" s="199"/>
      <c r="AO373" s="199"/>
      <c r="AP373" s="199"/>
      <c r="AQ373" s="199"/>
      <c r="AR373" s="199"/>
      <c r="AS373" s="199"/>
      <c r="AT373" s="199"/>
      <c r="AU373" s="199"/>
      <c r="AV373" s="199"/>
      <c r="AW373" s="199"/>
      <c r="AX373" s="199"/>
      <c r="AY373" s="199"/>
      <c r="AZ373" s="199"/>
      <c r="BA373" s="199"/>
      <c r="BB373" s="199"/>
      <c r="BC373" s="199"/>
      <c r="BD373" s="199"/>
      <c r="BE373" s="199"/>
      <c r="BF373" s="199"/>
      <c r="BG373" s="199"/>
      <c r="BH373" s="199"/>
      <c r="BI373" s="199"/>
      <c r="BJ373" s="199"/>
      <c r="BK373" s="199"/>
      <c r="BL373" s="199"/>
      <c r="BM373" s="199"/>
      <c r="BN373" s="199"/>
      <c r="BO373" s="199"/>
      <c r="BP373" s="199"/>
      <c r="BQ373" s="199"/>
      <c r="BR373" s="199"/>
      <c r="BS373" s="199"/>
      <c r="BT373" s="199"/>
      <c r="BU373" s="199"/>
      <c r="BV373" s="199"/>
      <c r="BW373" s="199"/>
      <c r="BX373" s="199"/>
      <c r="BY373" s="199"/>
      <c r="BZ373" s="199"/>
      <c r="CA373" s="199"/>
      <c r="CB373" s="199"/>
      <c r="CC373" s="199"/>
      <c r="CD373" s="199"/>
      <c r="CE373" s="199"/>
      <c r="CF373" s="199"/>
      <c r="CG373" s="199"/>
      <c r="CH373" s="199"/>
      <c r="CI373" s="199"/>
      <c r="CJ373" s="199"/>
      <c r="CK373" s="199"/>
      <c r="CL373" s="199"/>
      <c r="CM373" s="199"/>
      <c r="CN373" s="199"/>
      <c r="CO373" s="199"/>
      <c r="CP373" s="199"/>
      <c r="CQ373" s="199"/>
      <c r="CR373" s="199"/>
      <c r="CS373" s="199"/>
      <c r="CT373" s="199"/>
      <c r="CU373" s="199"/>
      <c r="CV373" s="199"/>
      <c r="CW373" s="199"/>
      <c r="CX373" s="199"/>
      <c r="CY373" s="199"/>
      <c r="CZ373" s="199"/>
      <c r="DA373" s="199"/>
      <c r="DB373" s="199"/>
      <c r="DC373" s="199"/>
      <c r="DD373" s="199"/>
      <c r="DE373" s="199"/>
      <c r="DF373" s="199"/>
      <c r="DG373" s="199"/>
      <c r="DH373" s="199"/>
      <c r="DI373" s="199"/>
      <c r="DJ373" s="199"/>
      <c r="DK373" s="199"/>
      <c r="DL373" s="199"/>
      <c r="DM373" s="199"/>
      <c r="DN373" s="199"/>
    </row>
    <row r="374" spans="1:118" x14ac:dyDescent="0.2">
      <c r="A374" s="33" t="s">
        <v>140</v>
      </c>
      <c r="B374" s="33" t="s">
        <v>139</v>
      </c>
      <c r="C374" s="33">
        <v>11</v>
      </c>
      <c r="D374" s="33" t="s">
        <v>35</v>
      </c>
      <c r="E374" s="200">
        <v>0</v>
      </c>
      <c r="F374" s="199">
        <v>0</v>
      </c>
      <c r="G374" s="200">
        <v>0</v>
      </c>
      <c r="H374" s="199">
        <v>0</v>
      </c>
      <c r="I374" s="200">
        <v>0</v>
      </c>
      <c r="J374" s="199">
        <v>0</v>
      </c>
      <c r="K374" s="199">
        <v>0</v>
      </c>
      <c r="L374" s="199">
        <v>0</v>
      </c>
      <c r="M374" s="199"/>
      <c r="N374" s="199"/>
      <c r="O374" s="199"/>
      <c r="P374" s="199"/>
      <c r="Q374" s="199"/>
      <c r="R374" s="199"/>
      <c r="S374" s="199"/>
      <c r="T374" s="199"/>
      <c r="U374" s="199"/>
      <c r="V374" s="199"/>
      <c r="W374" s="199"/>
      <c r="X374" s="199"/>
      <c r="Y374" s="199"/>
      <c r="Z374" s="199"/>
      <c r="AA374" s="199"/>
      <c r="AB374" s="199"/>
      <c r="AC374" s="199"/>
      <c r="AD374" s="199"/>
      <c r="AE374" s="199"/>
      <c r="AF374" s="199"/>
      <c r="AG374" s="199"/>
      <c r="AH374" s="199"/>
      <c r="AI374" s="199"/>
      <c r="AJ374" s="199"/>
      <c r="AK374" s="199"/>
      <c r="AL374" s="199"/>
      <c r="AM374" s="199"/>
      <c r="AN374" s="199"/>
      <c r="AO374" s="199"/>
      <c r="AP374" s="199"/>
      <c r="AQ374" s="199"/>
      <c r="AR374" s="199"/>
      <c r="AS374" s="199"/>
      <c r="AT374" s="199"/>
      <c r="AU374" s="199"/>
      <c r="AV374" s="199"/>
      <c r="AW374" s="199"/>
      <c r="AX374" s="199"/>
      <c r="AY374" s="199"/>
      <c r="AZ374" s="199"/>
      <c r="BA374" s="199"/>
      <c r="BB374" s="199"/>
      <c r="BC374" s="199"/>
      <c r="BD374" s="199"/>
      <c r="BE374" s="199"/>
      <c r="BF374" s="199"/>
      <c r="BG374" s="199"/>
      <c r="BH374" s="199"/>
      <c r="BI374" s="199"/>
      <c r="BJ374" s="199"/>
      <c r="BK374" s="199"/>
      <c r="BL374" s="199"/>
      <c r="BM374" s="199"/>
      <c r="BN374" s="199"/>
      <c r="BO374" s="199"/>
      <c r="BP374" s="199"/>
      <c r="BQ374" s="199"/>
      <c r="BR374" s="199"/>
      <c r="BS374" s="199"/>
      <c r="BT374" s="199"/>
      <c r="BU374" s="199"/>
      <c r="BV374" s="199"/>
      <c r="BW374" s="199"/>
      <c r="BX374" s="199"/>
      <c r="BY374" s="199"/>
      <c r="BZ374" s="199"/>
      <c r="CA374" s="199"/>
      <c r="CB374" s="199"/>
      <c r="CC374" s="199"/>
      <c r="CD374" s="199"/>
      <c r="CE374" s="199"/>
      <c r="CF374" s="199"/>
      <c r="CG374" s="199"/>
      <c r="CH374" s="199"/>
      <c r="CI374" s="199"/>
      <c r="CJ374" s="199"/>
      <c r="CK374" s="199"/>
      <c r="CL374" s="199"/>
      <c r="CM374" s="199"/>
      <c r="CN374" s="199"/>
      <c r="CO374" s="199"/>
      <c r="CP374" s="199"/>
      <c r="CQ374" s="199"/>
      <c r="CR374" s="199"/>
      <c r="CS374" s="199"/>
      <c r="CT374" s="199"/>
      <c r="CU374" s="199"/>
      <c r="CV374" s="199"/>
      <c r="CW374" s="199"/>
      <c r="CX374" s="199"/>
      <c r="CY374" s="199"/>
      <c r="CZ374" s="199"/>
      <c r="DA374" s="199"/>
      <c r="DB374" s="199"/>
      <c r="DC374" s="199"/>
      <c r="DD374" s="199"/>
      <c r="DE374" s="199"/>
      <c r="DF374" s="199"/>
      <c r="DG374" s="199"/>
      <c r="DH374" s="199"/>
      <c r="DI374" s="199"/>
      <c r="DJ374" s="199"/>
      <c r="DK374" s="199"/>
      <c r="DL374" s="199"/>
      <c r="DM374" s="199"/>
      <c r="DN374" s="199"/>
    </row>
    <row r="375" spans="1:118" x14ac:dyDescent="0.2">
      <c r="A375" s="33" t="s">
        <v>140</v>
      </c>
      <c r="B375" s="33" t="s">
        <v>139</v>
      </c>
      <c r="C375" s="33">
        <v>12</v>
      </c>
      <c r="D375" s="33" t="s">
        <v>36</v>
      </c>
      <c r="E375" s="200">
        <v>0</v>
      </c>
      <c r="F375" s="199">
        <v>0</v>
      </c>
      <c r="G375" s="200">
        <v>0</v>
      </c>
      <c r="H375" s="199">
        <v>0</v>
      </c>
      <c r="I375" s="200">
        <v>0</v>
      </c>
      <c r="J375" s="199">
        <v>0</v>
      </c>
      <c r="K375" s="199">
        <v>0</v>
      </c>
      <c r="L375" s="199">
        <v>0</v>
      </c>
      <c r="M375" s="199"/>
      <c r="N375" s="199"/>
      <c r="O375" s="199"/>
      <c r="P375" s="199"/>
      <c r="Q375" s="199"/>
      <c r="R375" s="199"/>
      <c r="S375" s="199"/>
      <c r="T375" s="199"/>
      <c r="U375" s="199"/>
      <c r="V375" s="199"/>
      <c r="W375" s="199"/>
      <c r="X375" s="199"/>
      <c r="Y375" s="199"/>
      <c r="Z375" s="199"/>
      <c r="AA375" s="199"/>
      <c r="AB375" s="199"/>
      <c r="AC375" s="199"/>
      <c r="AD375" s="199"/>
      <c r="AE375" s="199"/>
      <c r="AF375" s="199"/>
      <c r="AG375" s="199"/>
      <c r="AH375" s="199"/>
      <c r="AI375" s="199"/>
      <c r="AJ375" s="199"/>
      <c r="AK375" s="199"/>
      <c r="AL375" s="199"/>
      <c r="AM375" s="199"/>
      <c r="AN375" s="199"/>
      <c r="AO375" s="199"/>
      <c r="AP375" s="199"/>
      <c r="AQ375" s="199"/>
      <c r="AR375" s="199"/>
      <c r="AS375" s="199"/>
      <c r="AT375" s="199"/>
      <c r="AU375" s="199"/>
      <c r="AV375" s="199"/>
      <c r="AW375" s="199"/>
      <c r="AX375" s="199"/>
      <c r="AY375" s="199"/>
      <c r="AZ375" s="199"/>
      <c r="BA375" s="199"/>
      <c r="BB375" s="199"/>
      <c r="BC375" s="199"/>
      <c r="BD375" s="199"/>
      <c r="BE375" s="199"/>
      <c r="BF375" s="199"/>
      <c r="BG375" s="199"/>
      <c r="BH375" s="199"/>
      <c r="BI375" s="199"/>
      <c r="BJ375" s="199"/>
      <c r="BK375" s="199"/>
      <c r="BL375" s="199"/>
      <c r="BM375" s="199"/>
      <c r="BN375" s="199"/>
      <c r="BO375" s="199"/>
      <c r="BP375" s="199"/>
      <c r="BQ375" s="199"/>
      <c r="BR375" s="199"/>
      <c r="BS375" s="199"/>
      <c r="BT375" s="199"/>
      <c r="BU375" s="199"/>
      <c r="BV375" s="199"/>
      <c r="BW375" s="199"/>
      <c r="BX375" s="199"/>
      <c r="BY375" s="199"/>
      <c r="BZ375" s="199"/>
      <c r="CA375" s="199"/>
      <c r="CB375" s="199"/>
      <c r="CC375" s="199"/>
      <c r="CD375" s="199"/>
      <c r="CE375" s="199"/>
      <c r="CF375" s="199"/>
      <c r="CG375" s="199"/>
      <c r="CH375" s="199"/>
      <c r="CI375" s="199"/>
      <c r="CJ375" s="199"/>
      <c r="CK375" s="199"/>
      <c r="CL375" s="199"/>
      <c r="CM375" s="199"/>
      <c r="CN375" s="199"/>
      <c r="CO375" s="199"/>
      <c r="CP375" s="199"/>
      <c r="CQ375" s="199"/>
      <c r="CR375" s="199"/>
      <c r="CS375" s="199"/>
      <c r="CT375" s="199"/>
      <c r="CU375" s="199"/>
      <c r="CV375" s="199"/>
      <c r="CW375" s="199"/>
      <c r="CX375" s="199"/>
      <c r="CY375" s="199"/>
      <c r="CZ375" s="199"/>
      <c r="DA375" s="199"/>
      <c r="DB375" s="199"/>
      <c r="DC375" s="199"/>
      <c r="DD375" s="199"/>
      <c r="DE375" s="199"/>
      <c r="DF375" s="199"/>
      <c r="DG375" s="199"/>
      <c r="DH375" s="199"/>
      <c r="DI375" s="199"/>
      <c r="DJ375" s="199"/>
      <c r="DK375" s="199"/>
      <c r="DL375" s="199"/>
      <c r="DM375" s="199"/>
      <c r="DN375" s="199"/>
    </row>
    <row r="376" spans="1:118" x14ac:dyDescent="0.2">
      <c r="A376" s="33" t="s">
        <v>140</v>
      </c>
      <c r="B376" s="33" t="s">
        <v>139</v>
      </c>
      <c r="C376" s="33">
        <v>13</v>
      </c>
      <c r="D376" s="33" t="s">
        <v>39</v>
      </c>
      <c r="E376" s="200">
        <v>0</v>
      </c>
      <c r="F376" s="199">
        <v>0</v>
      </c>
      <c r="G376" s="200">
        <v>0</v>
      </c>
      <c r="H376" s="199">
        <v>0</v>
      </c>
      <c r="I376" s="200">
        <v>0</v>
      </c>
      <c r="J376" s="199">
        <v>0</v>
      </c>
      <c r="K376" s="199">
        <v>0</v>
      </c>
      <c r="L376" s="199">
        <v>0</v>
      </c>
      <c r="M376" s="199"/>
      <c r="N376" s="199"/>
      <c r="O376" s="199"/>
      <c r="P376" s="199"/>
      <c r="Q376" s="199"/>
      <c r="R376" s="199"/>
      <c r="S376" s="199"/>
      <c r="T376" s="199"/>
      <c r="U376" s="199"/>
      <c r="V376" s="199"/>
      <c r="W376" s="199"/>
      <c r="X376" s="199"/>
      <c r="Y376" s="199"/>
      <c r="Z376" s="199"/>
      <c r="AA376" s="199"/>
      <c r="AB376" s="199"/>
      <c r="AC376" s="199"/>
      <c r="AD376" s="199"/>
      <c r="AE376" s="199"/>
      <c r="AF376" s="199"/>
      <c r="AG376" s="199"/>
      <c r="AH376" s="199"/>
      <c r="AI376" s="199"/>
      <c r="AJ376" s="199"/>
      <c r="AK376" s="199"/>
      <c r="AL376" s="199"/>
      <c r="AM376" s="199"/>
      <c r="AN376" s="199"/>
      <c r="AO376" s="199"/>
      <c r="AP376" s="199"/>
      <c r="AQ376" s="199"/>
      <c r="AR376" s="199"/>
      <c r="AS376" s="199"/>
      <c r="AT376" s="199"/>
      <c r="AU376" s="199"/>
      <c r="AV376" s="199"/>
      <c r="AW376" s="199"/>
      <c r="AX376" s="199"/>
      <c r="AY376" s="199"/>
      <c r="AZ376" s="199"/>
      <c r="BA376" s="199"/>
      <c r="BB376" s="199"/>
      <c r="BC376" s="199"/>
      <c r="BD376" s="199"/>
      <c r="BE376" s="199"/>
      <c r="BF376" s="199"/>
      <c r="BG376" s="199"/>
      <c r="BH376" s="199"/>
      <c r="BI376" s="199"/>
      <c r="BJ376" s="199"/>
      <c r="BK376" s="199"/>
      <c r="BL376" s="199"/>
      <c r="BM376" s="199"/>
      <c r="BN376" s="199"/>
      <c r="BO376" s="199"/>
      <c r="BP376" s="199"/>
      <c r="BQ376" s="199"/>
      <c r="BR376" s="199"/>
      <c r="BS376" s="199"/>
      <c r="BT376" s="199"/>
      <c r="BU376" s="199"/>
      <c r="BV376" s="199"/>
      <c r="BW376" s="199"/>
      <c r="BX376" s="199"/>
      <c r="BY376" s="199"/>
      <c r="BZ376" s="199"/>
      <c r="CA376" s="199"/>
      <c r="CB376" s="199"/>
      <c r="CC376" s="199"/>
      <c r="CD376" s="199"/>
      <c r="CE376" s="199"/>
      <c r="CF376" s="199"/>
      <c r="CG376" s="199"/>
      <c r="CH376" s="199"/>
      <c r="CI376" s="199"/>
      <c r="CJ376" s="199"/>
      <c r="CK376" s="199"/>
      <c r="CL376" s="199"/>
      <c r="CM376" s="199"/>
      <c r="CN376" s="199"/>
      <c r="CO376" s="199"/>
      <c r="CP376" s="199"/>
      <c r="CQ376" s="199"/>
      <c r="CR376" s="199"/>
      <c r="CS376" s="199"/>
      <c r="CT376" s="199"/>
      <c r="CU376" s="199"/>
      <c r="CV376" s="199"/>
      <c r="CW376" s="199"/>
      <c r="CX376" s="199"/>
      <c r="CY376" s="199"/>
      <c r="CZ376" s="199"/>
      <c r="DA376" s="199"/>
      <c r="DB376" s="199"/>
      <c r="DC376" s="199"/>
      <c r="DD376" s="199"/>
      <c r="DE376" s="199"/>
      <c r="DF376" s="199"/>
      <c r="DG376" s="199"/>
      <c r="DH376" s="199"/>
      <c r="DI376" s="199"/>
      <c r="DJ376" s="199"/>
      <c r="DK376" s="199"/>
      <c r="DL376" s="199"/>
      <c r="DM376" s="199"/>
      <c r="DN376" s="199"/>
    </row>
    <row r="377" spans="1:118" x14ac:dyDescent="0.2">
      <c r="A377" s="33" t="s">
        <v>140</v>
      </c>
      <c r="B377" s="33" t="s">
        <v>139</v>
      </c>
      <c r="C377" s="33">
        <v>14</v>
      </c>
      <c r="D377" s="33" t="s">
        <v>40</v>
      </c>
      <c r="E377" s="200">
        <v>0</v>
      </c>
      <c r="F377" s="199">
        <v>0</v>
      </c>
      <c r="G377" s="200">
        <v>0</v>
      </c>
      <c r="H377" s="199">
        <v>0</v>
      </c>
      <c r="I377" s="200">
        <v>0</v>
      </c>
      <c r="J377" s="199">
        <v>0</v>
      </c>
      <c r="K377" s="199">
        <v>0</v>
      </c>
      <c r="L377" s="199">
        <v>0</v>
      </c>
      <c r="M377" s="199"/>
      <c r="N377" s="199"/>
      <c r="O377" s="199"/>
      <c r="P377" s="199"/>
      <c r="Q377" s="199"/>
      <c r="R377" s="199"/>
      <c r="S377" s="199"/>
      <c r="T377" s="199"/>
      <c r="U377" s="199"/>
      <c r="V377" s="199"/>
      <c r="W377" s="199"/>
      <c r="X377" s="199"/>
      <c r="Y377" s="199"/>
      <c r="Z377" s="199"/>
      <c r="AA377" s="199"/>
      <c r="AB377" s="199"/>
      <c r="AC377" s="199"/>
      <c r="AD377" s="199"/>
      <c r="AE377" s="199"/>
      <c r="AF377" s="199"/>
      <c r="AG377" s="199"/>
      <c r="AH377" s="199"/>
      <c r="AI377" s="199"/>
      <c r="AJ377" s="199"/>
      <c r="AK377" s="199"/>
      <c r="AL377" s="199"/>
      <c r="AM377" s="199"/>
      <c r="AN377" s="199"/>
      <c r="AO377" s="199"/>
      <c r="AP377" s="199"/>
      <c r="AQ377" s="199"/>
      <c r="AR377" s="199"/>
      <c r="AS377" s="199"/>
      <c r="AT377" s="199"/>
      <c r="AU377" s="199"/>
      <c r="AV377" s="199"/>
      <c r="AW377" s="199"/>
      <c r="AX377" s="199"/>
      <c r="AY377" s="199"/>
      <c r="AZ377" s="199"/>
      <c r="BA377" s="199"/>
      <c r="BB377" s="199"/>
      <c r="BC377" s="199"/>
      <c r="BD377" s="199"/>
      <c r="BE377" s="199"/>
      <c r="BF377" s="199"/>
      <c r="BG377" s="199"/>
      <c r="BH377" s="199"/>
      <c r="BI377" s="199"/>
      <c r="BJ377" s="199"/>
      <c r="BK377" s="199"/>
      <c r="BL377" s="199"/>
      <c r="BM377" s="199"/>
      <c r="BN377" s="199"/>
      <c r="BO377" s="199"/>
      <c r="BP377" s="199"/>
      <c r="BQ377" s="199"/>
      <c r="BR377" s="199"/>
      <c r="BS377" s="199"/>
      <c r="BT377" s="199"/>
      <c r="BU377" s="199"/>
      <c r="BV377" s="199"/>
      <c r="BW377" s="199"/>
      <c r="BX377" s="199"/>
      <c r="BY377" s="199"/>
      <c r="BZ377" s="199"/>
      <c r="CA377" s="199"/>
      <c r="CB377" s="199"/>
      <c r="CC377" s="199"/>
      <c r="CD377" s="199"/>
      <c r="CE377" s="199"/>
      <c r="CF377" s="199"/>
      <c r="CG377" s="199"/>
      <c r="CH377" s="199"/>
      <c r="CI377" s="199"/>
      <c r="CJ377" s="199"/>
      <c r="CK377" s="199"/>
      <c r="CL377" s="199"/>
      <c r="CM377" s="199"/>
      <c r="CN377" s="199"/>
      <c r="CO377" s="199"/>
      <c r="CP377" s="199"/>
      <c r="CQ377" s="199"/>
      <c r="CR377" s="199"/>
      <c r="CS377" s="199"/>
      <c r="CT377" s="199"/>
      <c r="CU377" s="199"/>
      <c r="CV377" s="199"/>
      <c r="CW377" s="199"/>
      <c r="CX377" s="199"/>
      <c r="CY377" s="199"/>
      <c r="CZ377" s="199"/>
      <c r="DA377" s="199"/>
      <c r="DB377" s="199"/>
      <c r="DC377" s="199"/>
      <c r="DD377" s="199"/>
      <c r="DE377" s="199"/>
      <c r="DF377" s="199"/>
      <c r="DG377" s="199"/>
      <c r="DH377" s="199"/>
      <c r="DI377" s="199"/>
      <c r="DJ377" s="199"/>
      <c r="DK377" s="199"/>
      <c r="DL377" s="199"/>
      <c r="DM377" s="199"/>
      <c r="DN377" s="199"/>
    </row>
    <row r="378" spans="1:118" x14ac:dyDescent="0.2">
      <c r="A378" s="33" t="s">
        <v>140</v>
      </c>
      <c r="B378" s="33" t="s">
        <v>139</v>
      </c>
      <c r="C378" s="33">
        <v>15</v>
      </c>
      <c r="D378" s="33" t="s">
        <v>41</v>
      </c>
      <c r="E378" s="200">
        <v>0</v>
      </c>
      <c r="F378" s="199">
        <v>0</v>
      </c>
      <c r="G378" s="200">
        <v>0</v>
      </c>
      <c r="H378" s="199">
        <v>0</v>
      </c>
      <c r="I378" s="200">
        <v>0</v>
      </c>
      <c r="J378" s="199">
        <v>0</v>
      </c>
      <c r="K378" s="199">
        <v>0</v>
      </c>
      <c r="L378" s="199">
        <v>0</v>
      </c>
      <c r="M378" s="199"/>
      <c r="N378" s="199"/>
      <c r="O378" s="199"/>
      <c r="P378" s="199"/>
      <c r="Q378" s="199"/>
      <c r="R378" s="199"/>
      <c r="S378" s="199"/>
      <c r="T378" s="199"/>
      <c r="U378" s="199"/>
      <c r="V378" s="199"/>
      <c r="W378" s="199"/>
      <c r="X378" s="199"/>
      <c r="Y378" s="199"/>
      <c r="Z378" s="199"/>
      <c r="AA378" s="199"/>
      <c r="AB378" s="199"/>
      <c r="AC378" s="199"/>
      <c r="AD378" s="199"/>
      <c r="AE378" s="199"/>
      <c r="AF378" s="199"/>
      <c r="AG378" s="199"/>
      <c r="AH378" s="199"/>
      <c r="AI378" s="199"/>
      <c r="AJ378" s="199"/>
      <c r="AK378" s="199"/>
      <c r="AL378" s="199"/>
      <c r="AM378" s="199"/>
      <c r="AN378" s="199"/>
      <c r="AO378" s="199"/>
      <c r="AP378" s="199"/>
      <c r="AQ378" s="199"/>
      <c r="AR378" s="199"/>
      <c r="AS378" s="199"/>
      <c r="AT378" s="199"/>
      <c r="AU378" s="199"/>
      <c r="AV378" s="199"/>
      <c r="AW378" s="199"/>
      <c r="AX378" s="199"/>
      <c r="AY378" s="199"/>
      <c r="AZ378" s="199"/>
      <c r="BA378" s="199"/>
      <c r="BB378" s="199"/>
      <c r="BC378" s="199"/>
      <c r="BD378" s="199"/>
      <c r="BE378" s="199"/>
      <c r="BF378" s="199"/>
      <c r="BG378" s="199"/>
      <c r="BH378" s="199"/>
      <c r="BI378" s="199"/>
      <c r="BJ378" s="199"/>
      <c r="BK378" s="199"/>
      <c r="BL378" s="199"/>
      <c r="BM378" s="199"/>
      <c r="BN378" s="199"/>
      <c r="BO378" s="199"/>
      <c r="BP378" s="199"/>
      <c r="BQ378" s="199"/>
      <c r="BR378" s="199"/>
      <c r="BS378" s="199"/>
      <c r="BT378" s="199"/>
      <c r="BU378" s="199"/>
      <c r="BV378" s="199"/>
      <c r="BW378" s="199"/>
      <c r="BX378" s="199"/>
      <c r="BY378" s="199"/>
      <c r="BZ378" s="199"/>
      <c r="CA378" s="199"/>
      <c r="CB378" s="199"/>
      <c r="CC378" s="199"/>
      <c r="CD378" s="199"/>
      <c r="CE378" s="199"/>
      <c r="CF378" s="199"/>
      <c r="CG378" s="199"/>
      <c r="CH378" s="199"/>
      <c r="CI378" s="199"/>
      <c r="CJ378" s="199"/>
      <c r="CK378" s="199"/>
      <c r="CL378" s="199"/>
      <c r="CM378" s="199"/>
      <c r="CN378" s="199"/>
      <c r="CO378" s="199"/>
      <c r="CP378" s="199"/>
      <c r="CQ378" s="199"/>
      <c r="CR378" s="199"/>
      <c r="CS378" s="199"/>
      <c r="CT378" s="199"/>
      <c r="CU378" s="199"/>
      <c r="CV378" s="199"/>
      <c r="CW378" s="199"/>
      <c r="CX378" s="199"/>
      <c r="CY378" s="199"/>
      <c r="CZ378" s="199"/>
      <c r="DA378" s="199"/>
      <c r="DB378" s="199"/>
      <c r="DC378" s="199"/>
      <c r="DD378" s="199"/>
      <c r="DE378" s="199"/>
      <c r="DF378" s="199"/>
      <c r="DG378" s="199"/>
      <c r="DH378" s="199"/>
      <c r="DI378" s="199"/>
      <c r="DJ378" s="199"/>
      <c r="DK378" s="199"/>
      <c r="DL378" s="199"/>
      <c r="DM378" s="199"/>
      <c r="DN378" s="199"/>
    </row>
    <row r="379" spans="1:118" x14ac:dyDescent="0.2">
      <c r="A379" s="33" t="s">
        <v>140</v>
      </c>
      <c r="B379" s="33" t="s">
        <v>139</v>
      </c>
      <c r="C379" s="33">
        <v>16</v>
      </c>
      <c r="D379" s="33" t="s">
        <v>42</v>
      </c>
      <c r="E379" s="200">
        <v>0</v>
      </c>
      <c r="F379" s="199">
        <v>0</v>
      </c>
      <c r="G379" s="200">
        <v>0</v>
      </c>
      <c r="H379" s="199">
        <v>0</v>
      </c>
      <c r="I379" s="200">
        <v>0</v>
      </c>
      <c r="J379" s="199">
        <v>0</v>
      </c>
      <c r="K379" s="199">
        <v>0</v>
      </c>
      <c r="L379" s="199">
        <v>0</v>
      </c>
      <c r="M379" s="199"/>
      <c r="N379" s="199"/>
      <c r="O379" s="199"/>
      <c r="P379" s="199"/>
      <c r="Q379" s="199"/>
      <c r="R379" s="199"/>
      <c r="S379" s="199"/>
      <c r="T379" s="199"/>
      <c r="U379" s="199"/>
      <c r="V379" s="199"/>
      <c r="W379" s="199"/>
      <c r="X379" s="199"/>
      <c r="Y379" s="199"/>
      <c r="Z379" s="199"/>
      <c r="AA379" s="199"/>
      <c r="AB379" s="199"/>
      <c r="AC379" s="199"/>
      <c r="AD379" s="199"/>
      <c r="AE379" s="199"/>
      <c r="AF379" s="199"/>
      <c r="AG379" s="199"/>
      <c r="AH379" s="199"/>
      <c r="AI379" s="199"/>
      <c r="AJ379" s="199"/>
      <c r="AK379" s="199"/>
      <c r="AL379" s="199"/>
      <c r="AM379" s="199"/>
      <c r="AN379" s="199"/>
      <c r="AO379" s="199"/>
      <c r="AP379" s="199"/>
      <c r="AQ379" s="199"/>
      <c r="AR379" s="199"/>
      <c r="AS379" s="199"/>
      <c r="AT379" s="199"/>
      <c r="AU379" s="199"/>
      <c r="AV379" s="199"/>
      <c r="AW379" s="199"/>
      <c r="AX379" s="199"/>
      <c r="AY379" s="199"/>
      <c r="AZ379" s="199"/>
      <c r="BA379" s="199"/>
      <c r="BB379" s="199"/>
      <c r="BC379" s="199"/>
      <c r="BD379" s="199"/>
      <c r="BE379" s="199"/>
      <c r="BF379" s="199"/>
      <c r="BG379" s="199"/>
      <c r="BH379" s="199"/>
      <c r="BI379" s="199"/>
      <c r="BJ379" s="199"/>
      <c r="BK379" s="199"/>
      <c r="BL379" s="199"/>
      <c r="BM379" s="199"/>
      <c r="BN379" s="199"/>
      <c r="BO379" s="199"/>
      <c r="BP379" s="199"/>
      <c r="BQ379" s="199"/>
      <c r="BR379" s="199"/>
      <c r="BS379" s="199"/>
      <c r="BT379" s="199"/>
      <c r="BU379" s="199"/>
      <c r="BV379" s="199"/>
      <c r="BW379" s="199"/>
      <c r="BX379" s="199"/>
      <c r="BY379" s="199"/>
      <c r="BZ379" s="199"/>
      <c r="CA379" s="199"/>
      <c r="CB379" s="199"/>
      <c r="CC379" s="199"/>
      <c r="CD379" s="199"/>
      <c r="CE379" s="199"/>
      <c r="CF379" s="199"/>
      <c r="CG379" s="199"/>
      <c r="CH379" s="199"/>
      <c r="CI379" s="199"/>
      <c r="CJ379" s="199"/>
      <c r="CK379" s="199"/>
      <c r="CL379" s="199"/>
      <c r="CM379" s="199"/>
      <c r="CN379" s="199"/>
      <c r="CO379" s="199"/>
      <c r="CP379" s="199"/>
      <c r="CQ379" s="199"/>
      <c r="CR379" s="199"/>
      <c r="CS379" s="199"/>
      <c r="CT379" s="199"/>
      <c r="CU379" s="199"/>
      <c r="CV379" s="199"/>
      <c r="CW379" s="199"/>
      <c r="CX379" s="199"/>
      <c r="CY379" s="199"/>
      <c r="CZ379" s="199"/>
      <c r="DA379" s="199"/>
      <c r="DB379" s="199"/>
      <c r="DC379" s="199"/>
      <c r="DD379" s="199"/>
      <c r="DE379" s="199"/>
      <c r="DF379" s="199"/>
      <c r="DG379" s="199"/>
      <c r="DH379" s="199"/>
      <c r="DI379" s="199"/>
      <c r="DJ379" s="199"/>
      <c r="DK379" s="199"/>
      <c r="DL379" s="199"/>
      <c r="DM379" s="199"/>
      <c r="DN379" s="199"/>
    </row>
    <row r="380" spans="1:118" x14ac:dyDescent="0.2">
      <c r="A380" s="33" t="s">
        <v>140</v>
      </c>
      <c r="B380" s="33" t="s">
        <v>139</v>
      </c>
      <c r="C380" s="33">
        <v>17</v>
      </c>
      <c r="D380" s="33" t="s">
        <v>126</v>
      </c>
      <c r="E380" s="200">
        <v>0</v>
      </c>
      <c r="F380" s="199">
        <v>0</v>
      </c>
      <c r="G380" s="200">
        <v>0</v>
      </c>
      <c r="H380" s="199">
        <v>0</v>
      </c>
      <c r="I380" s="200">
        <v>0</v>
      </c>
      <c r="J380" s="199">
        <v>0</v>
      </c>
      <c r="K380" s="199">
        <v>0</v>
      </c>
      <c r="L380" s="199">
        <v>0</v>
      </c>
      <c r="M380" s="199"/>
      <c r="N380" s="199"/>
      <c r="O380" s="199"/>
      <c r="P380" s="199"/>
      <c r="Q380" s="199"/>
      <c r="R380" s="199"/>
      <c r="S380" s="199"/>
      <c r="T380" s="199"/>
      <c r="U380" s="199"/>
      <c r="V380" s="199"/>
      <c r="W380" s="199"/>
      <c r="X380" s="199"/>
      <c r="Y380" s="199"/>
      <c r="Z380" s="199"/>
      <c r="AA380" s="199"/>
      <c r="AB380" s="199"/>
      <c r="AC380" s="199"/>
      <c r="AD380" s="199"/>
      <c r="AE380" s="199"/>
      <c r="AF380" s="199"/>
      <c r="AG380" s="199"/>
      <c r="AH380" s="199"/>
      <c r="AI380" s="199"/>
      <c r="AJ380" s="199"/>
      <c r="AK380" s="199"/>
      <c r="AL380" s="199"/>
      <c r="AM380" s="199"/>
      <c r="AN380" s="199"/>
      <c r="AO380" s="199"/>
      <c r="AP380" s="199"/>
      <c r="AQ380" s="199"/>
      <c r="AR380" s="199"/>
      <c r="AS380" s="199"/>
      <c r="AT380" s="199"/>
      <c r="AU380" s="199"/>
      <c r="AV380" s="199"/>
      <c r="AW380" s="199"/>
      <c r="AX380" s="199"/>
      <c r="AY380" s="199"/>
      <c r="AZ380" s="199"/>
      <c r="BA380" s="199"/>
      <c r="BB380" s="199"/>
      <c r="BC380" s="199"/>
      <c r="BD380" s="199"/>
      <c r="BE380" s="199"/>
      <c r="BF380" s="199"/>
      <c r="BG380" s="199"/>
      <c r="BH380" s="199"/>
      <c r="BI380" s="199"/>
      <c r="BJ380" s="199"/>
      <c r="BK380" s="199"/>
      <c r="BL380" s="199"/>
      <c r="BM380" s="199"/>
      <c r="BN380" s="199"/>
      <c r="BO380" s="199"/>
      <c r="BP380" s="199"/>
      <c r="BQ380" s="199"/>
      <c r="BR380" s="199"/>
      <c r="BS380" s="199"/>
      <c r="BT380" s="199"/>
      <c r="BU380" s="199"/>
      <c r="BV380" s="199"/>
      <c r="BW380" s="199"/>
      <c r="BX380" s="199"/>
      <c r="BY380" s="199"/>
      <c r="BZ380" s="199"/>
      <c r="CA380" s="199"/>
      <c r="CB380" s="199"/>
      <c r="CC380" s="199"/>
      <c r="CD380" s="199"/>
      <c r="CE380" s="199"/>
      <c r="CF380" s="199"/>
      <c r="CG380" s="199"/>
      <c r="CH380" s="199"/>
      <c r="CI380" s="199"/>
      <c r="CJ380" s="199"/>
      <c r="CK380" s="199"/>
      <c r="CL380" s="199"/>
      <c r="CM380" s="199"/>
      <c r="CN380" s="199"/>
      <c r="CO380" s="199"/>
      <c r="CP380" s="199"/>
      <c r="CQ380" s="199"/>
      <c r="CR380" s="199"/>
      <c r="CS380" s="199"/>
      <c r="CT380" s="199"/>
      <c r="CU380" s="199"/>
      <c r="CV380" s="199"/>
      <c r="CW380" s="199"/>
      <c r="CX380" s="199"/>
      <c r="CY380" s="199"/>
      <c r="CZ380" s="199"/>
      <c r="DA380" s="199"/>
      <c r="DB380" s="199"/>
      <c r="DC380" s="199"/>
      <c r="DD380" s="199"/>
      <c r="DE380" s="199"/>
      <c r="DF380" s="199"/>
      <c r="DG380" s="199"/>
      <c r="DH380" s="199"/>
      <c r="DI380" s="199"/>
      <c r="DJ380" s="199"/>
      <c r="DK380" s="199"/>
      <c r="DL380" s="199"/>
      <c r="DM380" s="199"/>
      <c r="DN380" s="199"/>
    </row>
    <row r="381" spans="1:118" x14ac:dyDescent="0.2">
      <c r="A381" s="33" t="s">
        <v>140</v>
      </c>
      <c r="B381" s="33" t="s">
        <v>139</v>
      </c>
      <c r="C381" s="33">
        <v>18</v>
      </c>
      <c r="D381" s="33" t="s">
        <v>127</v>
      </c>
      <c r="E381" s="200">
        <v>0</v>
      </c>
      <c r="F381" s="199">
        <v>0</v>
      </c>
      <c r="G381" s="200">
        <v>0</v>
      </c>
      <c r="H381" s="199">
        <v>0</v>
      </c>
      <c r="I381" s="200">
        <v>0</v>
      </c>
      <c r="J381" s="199">
        <v>0</v>
      </c>
      <c r="K381" s="199">
        <v>0</v>
      </c>
      <c r="L381" s="199">
        <v>0</v>
      </c>
      <c r="M381" s="199"/>
      <c r="N381" s="199"/>
      <c r="O381" s="199"/>
      <c r="P381" s="199"/>
      <c r="Q381" s="199"/>
      <c r="R381" s="199"/>
      <c r="S381" s="199"/>
      <c r="T381" s="199"/>
      <c r="U381" s="199"/>
      <c r="V381" s="199"/>
      <c r="W381" s="199"/>
      <c r="X381" s="199"/>
      <c r="Y381" s="199"/>
      <c r="Z381" s="199"/>
      <c r="AA381" s="199"/>
      <c r="AB381" s="199"/>
      <c r="AC381" s="199"/>
      <c r="AD381" s="199"/>
      <c r="AE381" s="199"/>
      <c r="AF381" s="199"/>
      <c r="AG381" s="199"/>
      <c r="AH381" s="199"/>
      <c r="AI381" s="199"/>
      <c r="AJ381" s="199"/>
      <c r="AK381" s="199"/>
      <c r="AL381" s="199"/>
      <c r="AM381" s="199"/>
      <c r="AN381" s="199"/>
      <c r="AO381" s="199"/>
      <c r="AP381" s="199"/>
      <c r="AQ381" s="199"/>
      <c r="AR381" s="199"/>
      <c r="AS381" s="199"/>
      <c r="AT381" s="199"/>
      <c r="AU381" s="199"/>
      <c r="AV381" s="199"/>
      <c r="AW381" s="199"/>
      <c r="AX381" s="199"/>
      <c r="AY381" s="199"/>
      <c r="AZ381" s="199"/>
      <c r="BA381" s="199"/>
      <c r="BB381" s="199"/>
      <c r="BC381" s="199"/>
      <c r="BD381" s="199"/>
      <c r="BE381" s="199"/>
      <c r="BF381" s="199"/>
      <c r="BG381" s="199"/>
      <c r="BH381" s="199"/>
      <c r="BI381" s="199"/>
      <c r="BJ381" s="199"/>
      <c r="BK381" s="199"/>
      <c r="BL381" s="199"/>
      <c r="BM381" s="199"/>
      <c r="BN381" s="199"/>
      <c r="BO381" s="199"/>
      <c r="BP381" s="199"/>
      <c r="BQ381" s="199"/>
      <c r="BR381" s="199"/>
      <c r="BS381" s="199"/>
      <c r="BT381" s="199"/>
      <c r="BU381" s="199"/>
      <c r="BV381" s="199"/>
      <c r="BW381" s="199"/>
      <c r="BX381" s="199"/>
      <c r="BY381" s="199"/>
      <c r="BZ381" s="199"/>
      <c r="CA381" s="199"/>
      <c r="CB381" s="199"/>
      <c r="CC381" s="199"/>
      <c r="CD381" s="199"/>
      <c r="CE381" s="199"/>
      <c r="CF381" s="199"/>
      <c r="CG381" s="199"/>
      <c r="CH381" s="199"/>
      <c r="CI381" s="199"/>
      <c r="CJ381" s="199"/>
      <c r="CK381" s="199"/>
      <c r="CL381" s="199"/>
      <c r="CM381" s="199"/>
      <c r="CN381" s="199"/>
      <c r="CO381" s="199"/>
      <c r="CP381" s="199"/>
      <c r="CQ381" s="199"/>
      <c r="CR381" s="199"/>
      <c r="CS381" s="199"/>
      <c r="CT381" s="199"/>
      <c r="CU381" s="199"/>
      <c r="CV381" s="199"/>
      <c r="CW381" s="199"/>
      <c r="CX381" s="199"/>
      <c r="CY381" s="199"/>
      <c r="CZ381" s="199"/>
      <c r="DA381" s="199"/>
      <c r="DB381" s="199"/>
      <c r="DC381" s="199"/>
      <c r="DD381" s="199"/>
      <c r="DE381" s="199"/>
      <c r="DF381" s="199"/>
      <c r="DG381" s="199"/>
      <c r="DH381" s="199"/>
      <c r="DI381" s="199"/>
      <c r="DJ381" s="199"/>
      <c r="DK381" s="199"/>
      <c r="DL381" s="199"/>
      <c r="DM381" s="199"/>
      <c r="DN381" s="199"/>
    </row>
    <row r="382" spans="1:118" x14ac:dyDescent="0.2">
      <c r="A382" s="33" t="s">
        <v>140</v>
      </c>
      <c r="B382" s="33" t="s">
        <v>139</v>
      </c>
      <c r="C382" s="33">
        <v>19</v>
      </c>
      <c r="D382" s="33" t="s">
        <v>47</v>
      </c>
      <c r="E382" s="200">
        <v>0</v>
      </c>
      <c r="F382" s="199">
        <v>0</v>
      </c>
      <c r="G382" s="200">
        <v>0</v>
      </c>
      <c r="H382" s="199">
        <v>0</v>
      </c>
      <c r="I382" s="200">
        <v>0</v>
      </c>
      <c r="J382" s="199">
        <v>0</v>
      </c>
      <c r="K382" s="199">
        <v>0</v>
      </c>
      <c r="L382" s="199">
        <v>0</v>
      </c>
      <c r="M382" s="199"/>
      <c r="N382" s="199"/>
      <c r="O382" s="199"/>
      <c r="P382" s="199"/>
      <c r="Q382" s="199"/>
      <c r="R382" s="199"/>
      <c r="S382" s="199"/>
      <c r="T382" s="199"/>
      <c r="U382" s="199"/>
      <c r="V382" s="199"/>
      <c r="W382" s="199"/>
      <c r="X382" s="199"/>
      <c r="Y382" s="199"/>
      <c r="Z382" s="199"/>
      <c r="AA382" s="199"/>
      <c r="AB382" s="199"/>
      <c r="AC382" s="199"/>
      <c r="AD382" s="199"/>
      <c r="AE382" s="199"/>
      <c r="AF382" s="199"/>
      <c r="AG382" s="199"/>
      <c r="AH382" s="199"/>
      <c r="AI382" s="199"/>
      <c r="AJ382" s="199"/>
      <c r="AK382" s="199"/>
      <c r="AL382" s="199"/>
      <c r="AM382" s="199"/>
      <c r="AN382" s="199"/>
      <c r="AO382" s="199"/>
      <c r="AP382" s="199"/>
      <c r="AQ382" s="199"/>
      <c r="AR382" s="199"/>
      <c r="AS382" s="199"/>
      <c r="AT382" s="199"/>
      <c r="AU382" s="199"/>
      <c r="AV382" s="199"/>
      <c r="AW382" s="199"/>
      <c r="AX382" s="199"/>
      <c r="AY382" s="199"/>
      <c r="AZ382" s="199"/>
      <c r="BA382" s="199"/>
      <c r="BB382" s="199"/>
      <c r="BC382" s="199"/>
      <c r="BD382" s="199"/>
      <c r="BE382" s="199"/>
      <c r="BF382" s="199"/>
      <c r="BG382" s="199"/>
      <c r="BH382" s="199"/>
      <c r="BI382" s="199"/>
      <c r="BJ382" s="199"/>
      <c r="BK382" s="199"/>
      <c r="BL382" s="199"/>
      <c r="BM382" s="199"/>
      <c r="BN382" s="199"/>
      <c r="BO382" s="199"/>
      <c r="BP382" s="199"/>
      <c r="BQ382" s="199"/>
      <c r="BR382" s="199"/>
      <c r="BS382" s="199"/>
      <c r="BT382" s="199"/>
      <c r="BU382" s="199"/>
      <c r="BV382" s="199"/>
      <c r="BW382" s="199"/>
      <c r="BX382" s="199"/>
      <c r="BY382" s="199"/>
      <c r="BZ382" s="199"/>
      <c r="CA382" s="199"/>
      <c r="CB382" s="199"/>
      <c r="CC382" s="199"/>
      <c r="CD382" s="199"/>
      <c r="CE382" s="199"/>
      <c r="CF382" s="199"/>
      <c r="CG382" s="199"/>
      <c r="CH382" s="199"/>
      <c r="CI382" s="199"/>
      <c r="CJ382" s="199"/>
      <c r="CK382" s="199"/>
      <c r="CL382" s="199"/>
      <c r="CM382" s="199"/>
      <c r="CN382" s="199"/>
      <c r="CO382" s="199"/>
      <c r="CP382" s="199"/>
      <c r="CQ382" s="199"/>
      <c r="CR382" s="199"/>
      <c r="CS382" s="199"/>
      <c r="CT382" s="199"/>
      <c r="CU382" s="199"/>
      <c r="CV382" s="199"/>
      <c r="CW382" s="199"/>
      <c r="CX382" s="199"/>
      <c r="CY382" s="199"/>
      <c r="CZ382" s="199"/>
      <c r="DA382" s="199"/>
      <c r="DB382" s="199"/>
      <c r="DC382" s="199"/>
      <c r="DD382" s="199"/>
      <c r="DE382" s="199"/>
      <c r="DF382" s="199"/>
      <c r="DG382" s="199"/>
      <c r="DH382" s="199"/>
      <c r="DI382" s="199"/>
      <c r="DJ382" s="199"/>
      <c r="DK382" s="199"/>
      <c r="DL382" s="199"/>
      <c r="DM382" s="199"/>
      <c r="DN382" s="199"/>
    </row>
    <row r="383" spans="1:118" x14ac:dyDescent="0.2">
      <c r="A383" s="33" t="s">
        <v>140</v>
      </c>
      <c r="B383" s="33" t="s">
        <v>139</v>
      </c>
      <c r="C383" s="33">
        <v>20</v>
      </c>
      <c r="D383" s="33" t="s">
        <v>128</v>
      </c>
      <c r="E383" s="200">
        <v>0</v>
      </c>
      <c r="F383" s="199">
        <v>0</v>
      </c>
      <c r="G383" s="200">
        <v>0</v>
      </c>
      <c r="H383" s="199">
        <v>0</v>
      </c>
      <c r="I383" s="200">
        <v>0</v>
      </c>
      <c r="J383" s="199">
        <v>0</v>
      </c>
      <c r="K383" s="199">
        <v>0</v>
      </c>
      <c r="L383" s="199">
        <v>0</v>
      </c>
      <c r="M383" s="199"/>
      <c r="N383" s="199"/>
      <c r="O383" s="199"/>
      <c r="P383" s="199"/>
      <c r="Q383" s="199"/>
      <c r="R383" s="199"/>
      <c r="S383" s="199"/>
      <c r="T383" s="199"/>
      <c r="U383" s="199"/>
      <c r="V383" s="199"/>
      <c r="W383" s="199"/>
      <c r="X383" s="199"/>
      <c r="Y383" s="199"/>
      <c r="Z383" s="199"/>
      <c r="AA383" s="199"/>
      <c r="AB383" s="199"/>
      <c r="AC383" s="199"/>
      <c r="AD383" s="199"/>
      <c r="AE383" s="199"/>
      <c r="AF383" s="199"/>
      <c r="AG383" s="199"/>
      <c r="AH383" s="199"/>
      <c r="AI383" s="199"/>
      <c r="AJ383" s="199"/>
      <c r="AK383" s="199"/>
      <c r="AL383" s="199"/>
      <c r="AM383" s="199"/>
      <c r="AN383" s="199"/>
      <c r="AO383" s="199"/>
      <c r="AP383" s="199"/>
      <c r="AQ383" s="199"/>
      <c r="AR383" s="199"/>
      <c r="AS383" s="199"/>
      <c r="AT383" s="199"/>
      <c r="AU383" s="199"/>
      <c r="AV383" s="199"/>
      <c r="AW383" s="199"/>
      <c r="AX383" s="199"/>
      <c r="AY383" s="199"/>
      <c r="AZ383" s="199"/>
      <c r="BA383" s="199"/>
      <c r="BB383" s="199"/>
      <c r="BC383" s="199"/>
      <c r="BD383" s="199"/>
      <c r="BE383" s="199"/>
      <c r="BF383" s="199"/>
      <c r="BG383" s="199"/>
      <c r="BH383" s="199"/>
      <c r="BI383" s="199"/>
      <c r="BJ383" s="199"/>
      <c r="BK383" s="199"/>
      <c r="BL383" s="199"/>
      <c r="BM383" s="199"/>
      <c r="BN383" s="199"/>
      <c r="BO383" s="199"/>
      <c r="BP383" s="199"/>
      <c r="BQ383" s="199"/>
      <c r="BR383" s="199"/>
      <c r="BS383" s="199"/>
      <c r="BT383" s="199"/>
      <c r="BU383" s="199"/>
      <c r="BV383" s="199"/>
      <c r="BW383" s="199"/>
      <c r="BX383" s="199"/>
      <c r="BY383" s="199"/>
      <c r="BZ383" s="199"/>
      <c r="CA383" s="199"/>
      <c r="CB383" s="199"/>
      <c r="CC383" s="199"/>
      <c r="CD383" s="199"/>
      <c r="CE383" s="199"/>
      <c r="CF383" s="199"/>
      <c r="CG383" s="199"/>
      <c r="CH383" s="199"/>
      <c r="CI383" s="199"/>
      <c r="CJ383" s="199"/>
      <c r="CK383" s="199"/>
      <c r="CL383" s="199"/>
      <c r="CM383" s="199"/>
      <c r="CN383" s="199"/>
      <c r="CO383" s="199"/>
      <c r="CP383" s="199"/>
      <c r="CQ383" s="199"/>
      <c r="CR383" s="199"/>
      <c r="CS383" s="199"/>
      <c r="CT383" s="199"/>
      <c r="CU383" s="199"/>
      <c r="CV383" s="199"/>
      <c r="CW383" s="199"/>
      <c r="CX383" s="199"/>
      <c r="CY383" s="199"/>
      <c r="CZ383" s="199"/>
      <c r="DA383" s="199"/>
      <c r="DB383" s="199"/>
      <c r="DC383" s="199"/>
      <c r="DD383" s="199"/>
      <c r="DE383" s="199"/>
      <c r="DF383" s="199"/>
      <c r="DG383" s="199"/>
      <c r="DH383" s="199"/>
      <c r="DI383" s="199"/>
      <c r="DJ383" s="199"/>
      <c r="DK383" s="199"/>
      <c r="DL383" s="199"/>
      <c r="DM383" s="199"/>
      <c r="DN383" s="199"/>
    </row>
    <row r="384" spans="1:118" x14ac:dyDescent="0.2">
      <c r="A384" s="33" t="s">
        <v>140</v>
      </c>
      <c r="B384" s="33" t="s">
        <v>139</v>
      </c>
      <c r="C384" s="33">
        <v>21</v>
      </c>
      <c r="D384" s="33" t="s">
        <v>129</v>
      </c>
      <c r="E384" s="200">
        <v>0</v>
      </c>
      <c r="F384" s="199">
        <v>0</v>
      </c>
      <c r="G384" s="200">
        <v>0</v>
      </c>
      <c r="H384" s="199">
        <v>0</v>
      </c>
      <c r="I384" s="200">
        <v>0</v>
      </c>
      <c r="J384" s="199">
        <v>0</v>
      </c>
      <c r="K384" s="199">
        <v>0</v>
      </c>
      <c r="L384" s="199">
        <v>0</v>
      </c>
      <c r="M384" s="199"/>
      <c r="N384" s="199"/>
      <c r="O384" s="199"/>
      <c r="P384" s="199"/>
      <c r="Q384" s="199"/>
      <c r="R384" s="199"/>
      <c r="S384" s="199"/>
      <c r="T384" s="199"/>
      <c r="U384" s="199"/>
      <c r="V384" s="199"/>
      <c r="W384" s="199"/>
      <c r="X384" s="199"/>
      <c r="Y384" s="199"/>
      <c r="Z384" s="199"/>
      <c r="AA384" s="199"/>
      <c r="AB384" s="199"/>
      <c r="AC384" s="199"/>
      <c r="AD384" s="199"/>
      <c r="AE384" s="199"/>
      <c r="AF384" s="199"/>
      <c r="AG384" s="199"/>
      <c r="AH384" s="199"/>
      <c r="AI384" s="199"/>
      <c r="AJ384" s="199"/>
      <c r="AK384" s="199"/>
      <c r="AL384" s="199"/>
      <c r="AM384" s="199"/>
      <c r="AN384" s="199"/>
      <c r="AO384" s="199"/>
      <c r="AP384" s="199"/>
      <c r="AQ384" s="199"/>
      <c r="AR384" s="199"/>
      <c r="AS384" s="199"/>
      <c r="AT384" s="199"/>
      <c r="AU384" s="199"/>
      <c r="AV384" s="199"/>
      <c r="AW384" s="199"/>
      <c r="AX384" s="199"/>
      <c r="AY384" s="199"/>
      <c r="AZ384" s="199"/>
      <c r="BA384" s="199"/>
      <c r="BB384" s="199"/>
      <c r="BC384" s="199"/>
      <c r="BD384" s="199"/>
      <c r="BE384" s="199"/>
      <c r="BF384" s="199"/>
      <c r="BG384" s="199"/>
      <c r="BH384" s="199"/>
      <c r="BI384" s="199"/>
      <c r="BJ384" s="199"/>
      <c r="BK384" s="199"/>
      <c r="BL384" s="199"/>
      <c r="BM384" s="199"/>
      <c r="BN384" s="199"/>
      <c r="BO384" s="199"/>
      <c r="BP384" s="199"/>
      <c r="BQ384" s="199"/>
      <c r="BR384" s="199"/>
      <c r="BS384" s="199"/>
      <c r="BT384" s="199"/>
      <c r="BU384" s="199"/>
      <c r="BV384" s="199"/>
      <c r="BW384" s="199"/>
      <c r="BX384" s="199"/>
      <c r="BY384" s="199"/>
      <c r="BZ384" s="199"/>
      <c r="CA384" s="199"/>
      <c r="CB384" s="199"/>
      <c r="CC384" s="199"/>
      <c r="CD384" s="199"/>
      <c r="CE384" s="199"/>
      <c r="CF384" s="199"/>
      <c r="CG384" s="199"/>
      <c r="CH384" s="199"/>
      <c r="CI384" s="199"/>
      <c r="CJ384" s="199"/>
      <c r="CK384" s="199"/>
      <c r="CL384" s="199"/>
      <c r="CM384" s="199"/>
      <c r="CN384" s="199"/>
      <c r="CO384" s="199"/>
      <c r="CP384" s="199"/>
      <c r="CQ384" s="199"/>
      <c r="CR384" s="199"/>
      <c r="CS384" s="199"/>
      <c r="CT384" s="199"/>
      <c r="CU384" s="199"/>
      <c r="CV384" s="199"/>
      <c r="CW384" s="199"/>
      <c r="CX384" s="199"/>
      <c r="CY384" s="199"/>
      <c r="CZ384" s="199"/>
      <c r="DA384" s="199"/>
      <c r="DB384" s="199"/>
      <c r="DC384" s="199"/>
      <c r="DD384" s="199"/>
      <c r="DE384" s="199"/>
      <c r="DF384" s="199"/>
      <c r="DG384" s="199"/>
      <c r="DH384" s="199"/>
      <c r="DI384" s="199"/>
      <c r="DJ384" s="199"/>
      <c r="DK384" s="199"/>
      <c r="DL384" s="199"/>
      <c r="DM384" s="199"/>
      <c r="DN384" s="199"/>
    </row>
    <row r="385" spans="1:118" x14ac:dyDescent="0.2">
      <c r="A385" s="33" t="s">
        <v>140</v>
      </c>
      <c r="B385" s="33" t="s">
        <v>139</v>
      </c>
      <c r="C385" s="33">
        <v>22</v>
      </c>
      <c r="D385" s="33" t="s">
        <v>130</v>
      </c>
      <c r="E385" s="200">
        <v>0</v>
      </c>
      <c r="F385" s="199">
        <v>0</v>
      </c>
      <c r="G385" s="200">
        <v>0</v>
      </c>
      <c r="H385" s="199">
        <v>0</v>
      </c>
      <c r="I385" s="200">
        <v>0</v>
      </c>
      <c r="J385" s="199">
        <v>0</v>
      </c>
      <c r="K385" s="199">
        <v>0</v>
      </c>
      <c r="L385" s="199">
        <v>0</v>
      </c>
      <c r="M385" s="199"/>
      <c r="N385" s="199"/>
      <c r="O385" s="199"/>
      <c r="P385" s="199"/>
      <c r="Q385" s="199"/>
      <c r="R385" s="199"/>
      <c r="S385" s="199"/>
      <c r="T385" s="199"/>
      <c r="U385" s="199"/>
      <c r="V385" s="199"/>
      <c r="W385" s="199"/>
      <c r="X385" s="199"/>
      <c r="Y385" s="199"/>
      <c r="Z385" s="199"/>
      <c r="AA385" s="199"/>
      <c r="AB385" s="199"/>
      <c r="AC385" s="199"/>
      <c r="AD385" s="199"/>
      <c r="AE385" s="199"/>
      <c r="AF385" s="199"/>
      <c r="AG385" s="199"/>
      <c r="AH385" s="199"/>
      <c r="AI385" s="199"/>
      <c r="AJ385" s="199"/>
      <c r="AK385" s="199"/>
      <c r="AL385" s="199"/>
      <c r="AM385" s="199"/>
      <c r="AN385" s="199"/>
      <c r="AO385" s="199"/>
      <c r="AP385" s="199"/>
      <c r="AQ385" s="199"/>
      <c r="AR385" s="199"/>
      <c r="AS385" s="199"/>
      <c r="AT385" s="199"/>
      <c r="AU385" s="199"/>
      <c r="AV385" s="199"/>
      <c r="AW385" s="199"/>
      <c r="AX385" s="199"/>
      <c r="AY385" s="199"/>
      <c r="AZ385" s="199"/>
      <c r="BA385" s="199"/>
      <c r="BB385" s="199"/>
      <c r="BC385" s="199"/>
      <c r="BD385" s="199"/>
      <c r="BE385" s="199"/>
      <c r="BF385" s="199"/>
      <c r="BG385" s="199"/>
      <c r="BH385" s="199"/>
      <c r="BI385" s="199"/>
      <c r="BJ385" s="199"/>
      <c r="BK385" s="199"/>
      <c r="BL385" s="199"/>
      <c r="BM385" s="199"/>
      <c r="BN385" s="199"/>
      <c r="BO385" s="199"/>
      <c r="BP385" s="199"/>
      <c r="BQ385" s="199"/>
      <c r="BR385" s="199"/>
      <c r="BS385" s="199"/>
      <c r="BT385" s="199"/>
      <c r="BU385" s="199"/>
      <c r="BV385" s="199"/>
      <c r="BW385" s="199"/>
      <c r="BX385" s="199"/>
      <c r="BY385" s="199"/>
      <c r="BZ385" s="199"/>
      <c r="CA385" s="199"/>
      <c r="CB385" s="199"/>
      <c r="CC385" s="199"/>
      <c r="CD385" s="199"/>
      <c r="CE385" s="199"/>
      <c r="CF385" s="199"/>
      <c r="CG385" s="199"/>
      <c r="CH385" s="199"/>
      <c r="CI385" s="199"/>
      <c r="CJ385" s="199"/>
      <c r="CK385" s="199"/>
      <c r="CL385" s="199"/>
      <c r="CM385" s="199"/>
      <c r="CN385" s="199"/>
      <c r="CO385" s="199"/>
      <c r="CP385" s="199"/>
      <c r="CQ385" s="199"/>
      <c r="CR385" s="199"/>
      <c r="CS385" s="199"/>
      <c r="CT385" s="199"/>
      <c r="CU385" s="199"/>
      <c r="CV385" s="199"/>
      <c r="CW385" s="199"/>
      <c r="CX385" s="199"/>
      <c r="CY385" s="199"/>
      <c r="CZ385" s="199"/>
      <c r="DA385" s="199"/>
      <c r="DB385" s="199"/>
      <c r="DC385" s="199"/>
      <c r="DD385" s="199"/>
      <c r="DE385" s="199"/>
      <c r="DF385" s="199"/>
      <c r="DG385" s="199"/>
      <c r="DH385" s="199"/>
      <c r="DI385" s="199"/>
      <c r="DJ385" s="199"/>
      <c r="DK385" s="199"/>
      <c r="DL385" s="199"/>
      <c r="DM385" s="199"/>
      <c r="DN385" s="199"/>
    </row>
    <row r="386" spans="1:118" x14ac:dyDescent="0.2">
      <c r="A386" s="33" t="s">
        <v>140</v>
      </c>
      <c r="B386" s="33" t="s">
        <v>139</v>
      </c>
      <c r="C386" s="33">
        <v>23</v>
      </c>
      <c r="D386" s="33" t="s">
        <v>131</v>
      </c>
      <c r="E386" s="200">
        <v>0</v>
      </c>
      <c r="F386" s="199">
        <v>0</v>
      </c>
      <c r="G386" s="200">
        <v>0</v>
      </c>
      <c r="H386" s="199">
        <v>0</v>
      </c>
      <c r="I386" s="200">
        <v>0</v>
      </c>
      <c r="J386" s="199">
        <v>0</v>
      </c>
      <c r="K386" s="199">
        <v>0</v>
      </c>
      <c r="L386" s="199">
        <v>0</v>
      </c>
      <c r="M386" s="199"/>
      <c r="N386" s="199"/>
      <c r="O386" s="199"/>
      <c r="P386" s="199"/>
      <c r="Q386" s="199"/>
      <c r="R386" s="199"/>
      <c r="S386" s="199"/>
      <c r="T386" s="199"/>
      <c r="U386" s="199"/>
      <c r="V386" s="199"/>
      <c r="W386" s="199"/>
      <c r="X386" s="199"/>
      <c r="Y386" s="199"/>
      <c r="Z386" s="199"/>
      <c r="AA386" s="199"/>
      <c r="AB386" s="199"/>
      <c r="AC386" s="199"/>
      <c r="AD386" s="199"/>
      <c r="AE386" s="199"/>
      <c r="AF386" s="199"/>
      <c r="AG386" s="199"/>
      <c r="AH386" s="199"/>
      <c r="AI386" s="199"/>
      <c r="AJ386" s="199"/>
      <c r="AK386" s="199"/>
      <c r="AL386" s="199"/>
      <c r="AM386" s="199"/>
      <c r="AN386" s="199"/>
      <c r="AO386" s="199"/>
      <c r="AP386" s="199"/>
      <c r="AQ386" s="199"/>
      <c r="AR386" s="199"/>
      <c r="AS386" s="199"/>
      <c r="AT386" s="199"/>
      <c r="AU386" s="199"/>
      <c r="AV386" s="199"/>
      <c r="AW386" s="199"/>
      <c r="AX386" s="199"/>
      <c r="AY386" s="199"/>
      <c r="AZ386" s="199"/>
      <c r="BA386" s="199"/>
      <c r="BB386" s="199"/>
      <c r="BC386" s="199"/>
      <c r="BD386" s="199"/>
      <c r="BE386" s="199"/>
      <c r="BF386" s="199"/>
      <c r="BG386" s="199"/>
      <c r="BH386" s="199"/>
      <c r="BI386" s="199"/>
      <c r="BJ386" s="199"/>
      <c r="BK386" s="199"/>
      <c r="BL386" s="199"/>
      <c r="BM386" s="199"/>
      <c r="BN386" s="199"/>
      <c r="BO386" s="199"/>
      <c r="BP386" s="199"/>
      <c r="BQ386" s="199"/>
      <c r="BR386" s="199"/>
      <c r="BS386" s="199"/>
      <c r="BT386" s="199"/>
      <c r="BU386" s="199"/>
      <c r="BV386" s="199"/>
      <c r="BW386" s="199"/>
      <c r="BX386" s="199"/>
      <c r="BY386" s="199"/>
      <c r="BZ386" s="199"/>
      <c r="CA386" s="199"/>
      <c r="CB386" s="199"/>
      <c r="CC386" s="199"/>
      <c r="CD386" s="199"/>
      <c r="CE386" s="199"/>
      <c r="CF386" s="199"/>
      <c r="CG386" s="199"/>
      <c r="CH386" s="199"/>
      <c r="CI386" s="199"/>
      <c r="CJ386" s="199"/>
      <c r="CK386" s="199"/>
      <c r="CL386" s="199"/>
      <c r="CM386" s="199"/>
      <c r="CN386" s="199"/>
      <c r="CO386" s="199"/>
      <c r="CP386" s="199"/>
      <c r="CQ386" s="199"/>
      <c r="CR386" s="199"/>
      <c r="CS386" s="199"/>
      <c r="CT386" s="199"/>
      <c r="CU386" s="199"/>
      <c r="CV386" s="199"/>
      <c r="CW386" s="199"/>
      <c r="CX386" s="199"/>
      <c r="CY386" s="199"/>
      <c r="CZ386" s="199"/>
      <c r="DA386" s="199"/>
      <c r="DB386" s="199"/>
      <c r="DC386" s="199"/>
      <c r="DD386" s="199"/>
      <c r="DE386" s="199"/>
      <c r="DF386" s="199"/>
      <c r="DG386" s="199"/>
      <c r="DH386" s="199"/>
      <c r="DI386" s="199"/>
      <c r="DJ386" s="199"/>
      <c r="DK386" s="199"/>
      <c r="DL386" s="199"/>
      <c r="DM386" s="199"/>
      <c r="DN386" s="199"/>
    </row>
    <row r="387" spans="1:118" x14ac:dyDescent="0.2">
      <c r="A387" s="33" t="s">
        <v>140</v>
      </c>
      <c r="B387" s="33" t="s">
        <v>139</v>
      </c>
      <c r="C387" s="33">
        <v>24</v>
      </c>
      <c r="D387" s="33" t="s">
        <v>55</v>
      </c>
      <c r="E387" s="200">
        <v>0</v>
      </c>
      <c r="F387" s="199">
        <v>0</v>
      </c>
      <c r="G387" s="200">
        <v>0</v>
      </c>
      <c r="H387" s="199">
        <v>0</v>
      </c>
      <c r="I387" s="200">
        <v>0</v>
      </c>
      <c r="J387" s="199">
        <v>0</v>
      </c>
      <c r="K387" s="199">
        <v>0</v>
      </c>
      <c r="L387" s="199">
        <v>0</v>
      </c>
      <c r="M387" s="199"/>
      <c r="N387" s="199"/>
      <c r="O387" s="199"/>
      <c r="P387" s="199"/>
      <c r="Q387" s="199"/>
      <c r="R387" s="199"/>
      <c r="S387" s="199"/>
      <c r="T387" s="199"/>
      <c r="U387" s="199"/>
      <c r="V387" s="199"/>
      <c r="W387" s="199"/>
      <c r="X387" s="199"/>
      <c r="Y387" s="199"/>
      <c r="Z387" s="199"/>
      <c r="AA387" s="199"/>
      <c r="AB387" s="199"/>
      <c r="AC387" s="199"/>
      <c r="AD387" s="199"/>
      <c r="AE387" s="199"/>
      <c r="AF387" s="199"/>
      <c r="AG387" s="199"/>
      <c r="AH387" s="199"/>
      <c r="AI387" s="199"/>
      <c r="AJ387" s="199"/>
      <c r="AK387" s="199"/>
      <c r="AL387" s="199"/>
      <c r="AM387" s="199"/>
      <c r="AN387" s="199"/>
      <c r="AO387" s="199"/>
      <c r="AP387" s="199"/>
      <c r="AQ387" s="199"/>
      <c r="AR387" s="199"/>
      <c r="AS387" s="199"/>
      <c r="AT387" s="199"/>
      <c r="AU387" s="199"/>
      <c r="AV387" s="199"/>
      <c r="AW387" s="199"/>
      <c r="AX387" s="199"/>
      <c r="AY387" s="199"/>
      <c r="AZ387" s="199"/>
      <c r="BA387" s="199"/>
      <c r="BB387" s="199"/>
      <c r="BC387" s="199"/>
      <c r="BD387" s="199"/>
      <c r="BE387" s="199"/>
      <c r="BF387" s="199"/>
      <c r="BG387" s="199"/>
      <c r="BH387" s="199"/>
      <c r="BI387" s="199"/>
      <c r="BJ387" s="199"/>
      <c r="BK387" s="199"/>
      <c r="BL387" s="199"/>
      <c r="BM387" s="199"/>
      <c r="BN387" s="199"/>
      <c r="BO387" s="199"/>
      <c r="BP387" s="199"/>
      <c r="BQ387" s="199"/>
      <c r="BR387" s="199"/>
      <c r="BS387" s="199"/>
      <c r="BT387" s="199"/>
      <c r="BU387" s="199"/>
      <c r="BV387" s="199"/>
      <c r="BW387" s="199"/>
      <c r="BX387" s="199"/>
      <c r="BY387" s="199"/>
      <c r="BZ387" s="199"/>
      <c r="CA387" s="199"/>
      <c r="CB387" s="199"/>
      <c r="CC387" s="199"/>
      <c r="CD387" s="199"/>
      <c r="CE387" s="199"/>
      <c r="CF387" s="199"/>
      <c r="CG387" s="199"/>
      <c r="CH387" s="199"/>
      <c r="CI387" s="199"/>
      <c r="CJ387" s="199"/>
      <c r="CK387" s="199"/>
      <c r="CL387" s="199"/>
      <c r="CM387" s="199"/>
      <c r="CN387" s="199"/>
      <c r="CO387" s="199"/>
      <c r="CP387" s="199"/>
      <c r="CQ387" s="199"/>
      <c r="CR387" s="199"/>
      <c r="CS387" s="199"/>
      <c r="CT387" s="199"/>
      <c r="CU387" s="199"/>
      <c r="CV387" s="199"/>
      <c r="CW387" s="199"/>
      <c r="CX387" s="199"/>
      <c r="CY387" s="199"/>
      <c r="CZ387" s="199"/>
      <c r="DA387" s="199"/>
      <c r="DB387" s="199"/>
      <c r="DC387" s="199"/>
      <c r="DD387" s="199"/>
      <c r="DE387" s="199"/>
      <c r="DF387" s="199"/>
      <c r="DG387" s="199"/>
      <c r="DH387" s="199"/>
      <c r="DI387" s="199"/>
      <c r="DJ387" s="199"/>
      <c r="DK387" s="199"/>
      <c r="DL387" s="199"/>
      <c r="DM387" s="199"/>
      <c r="DN387" s="199"/>
    </row>
    <row r="388" spans="1:118" x14ac:dyDescent="0.2">
      <c r="A388" s="33" t="s">
        <v>140</v>
      </c>
      <c r="B388" s="33" t="s">
        <v>139</v>
      </c>
      <c r="C388" s="33">
        <v>25</v>
      </c>
      <c r="D388" s="33" t="s">
        <v>56</v>
      </c>
      <c r="E388" s="200">
        <v>0</v>
      </c>
      <c r="F388" s="199">
        <v>0</v>
      </c>
      <c r="G388" s="200">
        <v>0</v>
      </c>
      <c r="H388" s="199">
        <v>0</v>
      </c>
      <c r="I388" s="200">
        <v>0</v>
      </c>
      <c r="J388" s="199">
        <v>0</v>
      </c>
      <c r="K388" s="199">
        <v>0</v>
      </c>
      <c r="L388" s="199">
        <v>0</v>
      </c>
      <c r="M388" s="199"/>
      <c r="N388" s="199"/>
      <c r="O388" s="199"/>
      <c r="P388" s="199"/>
      <c r="Q388" s="199"/>
      <c r="R388" s="199"/>
      <c r="S388" s="199"/>
      <c r="T388" s="199"/>
      <c r="U388" s="199"/>
      <c r="V388" s="199"/>
      <c r="W388" s="199"/>
      <c r="X388" s="199"/>
      <c r="Y388" s="199"/>
      <c r="Z388" s="199"/>
      <c r="AA388" s="199"/>
      <c r="AB388" s="199"/>
      <c r="AC388" s="199"/>
      <c r="AD388" s="199"/>
      <c r="AE388" s="199"/>
      <c r="AF388" s="199"/>
      <c r="AG388" s="199"/>
      <c r="AH388" s="199"/>
      <c r="AI388" s="199"/>
      <c r="AJ388" s="199"/>
      <c r="AK388" s="199"/>
      <c r="AL388" s="199"/>
      <c r="AM388" s="199"/>
      <c r="AN388" s="199"/>
      <c r="AO388" s="199"/>
      <c r="AP388" s="199"/>
      <c r="AQ388" s="199"/>
      <c r="AR388" s="199"/>
      <c r="AS388" s="199"/>
      <c r="AT388" s="199"/>
      <c r="AU388" s="199"/>
      <c r="AV388" s="199"/>
      <c r="AW388" s="199"/>
      <c r="AX388" s="199"/>
      <c r="AY388" s="199"/>
      <c r="AZ388" s="199"/>
      <c r="BA388" s="199"/>
      <c r="BB388" s="199"/>
      <c r="BC388" s="199"/>
      <c r="BD388" s="199"/>
      <c r="BE388" s="199"/>
      <c r="BF388" s="199"/>
      <c r="BG388" s="199"/>
      <c r="BH388" s="199"/>
      <c r="BI388" s="199"/>
      <c r="BJ388" s="199"/>
      <c r="BK388" s="199"/>
      <c r="BL388" s="199"/>
      <c r="BM388" s="199"/>
      <c r="BN388" s="199"/>
      <c r="BO388" s="199"/>
      <c r="BP388" s="199"/>
      <c r="BQ388" s="199"/>
      <c r="BR388" s="199"/>
      <c r="BS388" s="199"/>
      <c r="BT388" s="199"/>
      <c r="BU388" s="199"/>
      <c r="BV388" s="199"/>
      <c r="BW388" s="199"/>
      <c r="BX388" s="199"/>
      <c r="BY388" s="199"/>
      <c r="BZ388" s="199"/>
      <c r="CA388" s="199"/>
      <c r="CB388" s="199"/>
      <c r="CC388" s="199"/>
      <c r="CD388" s="199"/>
      <c r="CE388" s="199"/>
      <c r="CF388" s="199"/>
      <c r="CG388" s="199"/>
      <c r="CH388" s="199"/>
      <c r="CI388" s="199"/>
      <c r="CJ388" s="199"/>
      <c r="CK388" s="199"/>
      <c r="CL388" s="199"/>
      <c r="CM388" s="199"/>
      <c r="CN388" s="199"/>
      <c r="CO388" s="199"/>
      <c r="CP388" s="199"/>
      <c r="CQ388" s="199"/>
      <c r="CR388" s="199"/>
      <c r="CS388" s="199"/>
      <c r="CT388" s="199"/>
      <c r="CU388" s="199"/>
      <c r="CV388" s="199"/>
      <c r="CW388" s="199"/>
      <c r="CX388" s="199"/>
      <c r="CY388" s="199"/>
      <c r="CZ388" s="199"/>
      <c r="DA388" s="199"/>
      <c r="DB388" s="199"/>
      <c r="DC388" s="199"/>
      <c r="DD388" s="199"/>
      <c r="DE388" s="199"/>
      <c r="DF388" s="199"/>
      <c r="DG388" s="199"/>
      <c r="DH388" s="199"/>
      <c r="DI388" s="199"/>
      <c r="DJ388" s="199"/>
      <c r="DK388" s="199"/>
      <c r="DL388" s="199"/>
      <c r="DM388" s="199"/>
      <c r="DN388" s="199"/>
    </row>
    <row r="389" spans="1:118" x14ac:dyDescent="0.2">
      <c r="A389" s="33" t="s">
        <v>140</v>
      </c>
      <c r="B389" s="33" t="s">
        <v>139</v>
      </c>
      <c r="C389" s="33">
        <v>26</v>
      </c>
      <c r="D389" s="33" t="s">
        <v>132</v>
      </c>
      <c r="E389" s="200">
        <v>0</v>
      </c>
      <c r="F389" s="199">
        <v>0</v>
      </c>
      <c r="G389" s="200">
        <v>0</v>
      </c>
      <c r="H389" s="199">
        <v>0</v>
      </c>
      <c r="I389" s="200">
        <v>0</v>
      </c>
      <c r="J389" s="199">
        <v>0</v>
      </c>
      <c r="K389" s="199">
        <v>0</v>
      </c>
      <c r="L389" s="199">
        <v>0</v>
      </c>
      <c r="M389" s="199"/>
      <c r="N389" s="199"/>
      <c r="O389" s="199"/>
      <c r="P389" s="199"/>
      <c r="Q389" s="199"/>
      <c r="R389" s="199"/>
      <c r="S389" s="199"/>
      <c r="T389" s="199"/>
      <c r="U389" s="199"/>
      <c r="V389" s="199"/>
      <c r="W389" s="199"/>
      <c r="X389" s="199"/>
      <c r="Y389" s="199"/>
      <c r="Z389" s="199"/>
      <c r="AA389" s="199"/>
      <c r="AB389" s="199"/>
      <c r="AC389" s="199"/>
      <c r="AD389" s="199"/>
      <c r="AE389" s="199"/>
      <c r="AF389" s="199"/>
      <c r="AG389" s="199"/>
      <c r="AH389" s="199"/>
      <c r="AI389" s="199"/>
      <c r="AJ389" s="199"/>
      <c r="AK389" s="199"/>
      <c r="AL389" s="199"/>
      <c r="AM389" s="199"/>
      <c r="AN389" s="199"/>
      <c r="AO389" s="199"/>
      <c r="AP389" s="199"/>
      <c r="AQ389" s="199"/>
      <c r="AR389" s="199"/>
      <c r="AS389" s="199"/>
      <c r="AT389" s="199"/>
      <c r="AU389" s="199"/>
      <c r="AV389" s="199"/>
      <c r="AW389" s="199"/>
      <c r="AX389" s="199"/>
      <c r="AY389" s="199"/>
      <c r="AZ389" s="199"/>
      <c r="BA389" s="199"/>
      <c r="BB389" s="199"/>
      <c r="BC389" s="199"/>
      <c r="BD389" s="199"/>
      <c r="BE389" s="199"/>
      <c r="BF389" s="199"/>
      <c r="BG389" s="199"/>
      <c r="BH389" s="199"/>
      <c r="BI389" s="199"/>
      <c r="BJ389" s="199"/>
      <c r="BK389" s="199"/>
      <c r="BL389" s="199"/>
      <c r="BM389" s="199"/>
      <c r="BN389" s="199"/>
      <c r="BO389" s="199"/>
      <c r="BP389" s="199"/>
      <c r="BQ389" s="199"/>
      <c r="BR389" s="199"/>
      <c r="BS389" s="199"/>
      <c r="BT389" s="199"/>
      <c r="BU389" s="199"/>
      <c r="BV389" s="199"/>
      <c r="BW389" s="199"/>
      <c r="BX389" s="199"/>
      <c r="BY389" s="199"/>
      <c r="BZ389" s="199"/>
      <c r="CA389" s="199"/>
      <c r="CB389" s="199"/>
      <c r="CC389" s="199"/>
      <c r="CD389" s="199"/>
      <c r="CE389" s="199"/>
      <c r="CF389" s="199"/>
      <c r="CG389" s="199"/>
      <c r="CH389" s="199"/>
      <c r="CI389" s="199"/>
      <c r="CJ389" s="199"/>
      <c r="CK389" s="199"/>
      <c r="CL389" s="199"/>
      <c r="CM389" s="199"/>
      <c r="CN389" s="199"/>
      <c r="CO389" s="199"/>
      <c r="CP389" s="199"/>
      <c r="CQ389" s="199"/>
      <c r="CR389" s="199"/>
      <c r="CS389" s="199"/>
      <c r="CT389" s="199"/>
      <c r="CU389" s="199"/>
      <c r="CV389" s="199"/>
      <c r="CW389" s="199"/>
      <c r="CX389" s="199"/>
      <c r="CY389" s="199"/>
      <c r="CZ389" s="199"/>
      <c r="DA389" s="199"/>
      <c r="DB389" s="199"/>
      <c r="DC389" s="199"/>
      <c r="DD389" s="199"/>
      <c r="DE389" s="199"/>
      <c r="DF389" s="199"/>
      <c r="DG389" s="199"/>
      <c r="DH389" s="199"/>
      <c r="DI389" s="199"/>
      <c r="DJ389" s="199"/>
      <c r="DK389" s="199"/>
      <c r="DL389" s="199"/>
      <c r="DM389" s="199"/>
      <c r="DN389" s="199"/>
    </row>
    <row r="390" spans="1:118" x14ac:dyDescent="0.2">
      <c r="A390" s="33" t="s">
        <v>140</v>
      </c>
      <c r="B390" s="33" t="s">
        <v>139</v>
      </c>
      <c r="C390" s="33">
        <v>27</v>
      </c>
      <c r="D390" s="33" t="s">
        <v>133</v>
      </c>
      <c r="E390" s="200">
        <v>0</v>
      </c>
      <c r="F390" s="199">
        <v>0</v>
      </c>
      <c r="G390" s="200">
        <v>0</v>
      </c>
      <c r="H390" s="199">
        <v>0</v>
      </c>
      <c r="I390" s="200">
        <v>0</v>
      </c>
      <c r="J390" s="199">
        <v>0</v>
      </c>
      <c r="K390" s="199">
        <v>0</v>
      </c>
      <c r="L390" s="199">
        <v>0</v>
      </c>
      <c r="M390" s="199"/>
      <c r="N390" s="199"/>
      <c r="O390" s="199"/>
      <c r="P390" s="199"/>
      <c r="Q390" s="199"/>
      <c r="R390" s="199"/>
      <c r="S390" s="199"/>
      <c r="T390" s="199"/>
      <c r="U390" s="199"/>
      <c r="V390" s="199"/>
      <c r="W390" s="199"/>
      <c r="X390" s="199"/>
      <c r="Y390" s="199"/>
      <c r="Z390" s="199"/>
      <c r="AA390" s="199"/>
      <c r="AB390" s="199"/>
      <c r="AC390" s="199"/>
      <c r="AD390" s="199"/>
      <c r="AE390" s="199"/>
      <c r="AF390" s="199"/>
      <c r="AG390" s="199"/>
      <c r="AH390" s="199"/>
      <c r="AI390" s="199"/>
      <c r="AJ390" s="199"/>
      <c r="AK390" s="199"/>
      <c r="AL390" s="199"/>
      <c r="AM390" s="199"/>
      <c r="AN390" s="199"/>
      <c r="AO390" s="199"/>
      <c r="AP390" s="199"/>
      <c r="AQ390" s="199"/>
      <c r="AR390" s="199"/>
      <c r="AS390" s="199"/>
      <c r="AT390" s="199"/>
      <c r="AU390" s="199"/>
      <c r="AV390" s="199"/>
      <c r="AW390" s="199"/>
      <c r="AX390" s="199"/>
      <c r="AY390" s="199"/>
      <c r="AZ390" s="199"/>
      <c r="BA390" s="199"/>
      <c r="BB390" s="199"/>
      <c r="BC390" s="199"/>
      <c r="BD390" s="199"/>
      <c r="BE390" s="199"/>
      <c r="BF390" s="199"/>
      <c r="BG390" s="199"/>
      <c r="BH390" s="199"/>
      <c r="BI390" s="199"/>
      <c r="BJ390" s="199"/>
      <c r="BK390" s="199"/>
      <c r="BL390" s="199"/>
      <c r="BM390" s="199"/>
      <c r="BN390" s="199"/>
      <c r="BO390" s="199"/>
      <c r="BP390" s="199"/>
      <c r="BQ390" s="199"/>
      <c r="BR390" s="199"/>
      <c r="BS390" s="199"/>
      <c r="BT390" s="199"/>
      <c r="BU390" s="199"/>
      <c r="BV390" s="199"/>
      <c r="BW390" s="199"/>
      <c r="BX390" s="199"/>
      <c r="BY390" s="199"/>
      <c r="BZ390" s="199"/>
      <c r="CA390" s="199"/>
      <c r="CB390" s="199"/>
      <c r="CC390" s="199"/>
      <c r="CD390" s="199"/>
      <c r="CE390" s="199"/>
      <c r="CF390" s="199"/>
      <c r="CG390" s="199"/>
      <c r="CH390" s="199"/>
      <c r="CI390" s="199"/>
      <c r="CJ390" s="199"/>
      <c r="CK390" s="199"/>
      <c r="CL390" s="199"/>
      <c r="CM390" s="199"/>
      <c r="CN390" s="199"/>
      <c r="CO390" s="199"/>
      <c r="CP390" s="199"/>
      <c r="CQ390" s="199"/>
      <c r="CR390" s="199"/>
      <c r="CS390" s="199"/>
      <c r="CT390" s="199"/>
      <c r="CU390" s="199"/>
      <c r="CV390" s="199"/>
      <c r="CW390" s="199"/>
      <c r="CX390" s="199"/>
      <c r="CY390" s="199"/>
      <c r="CZ390" s="199"/>
      <c r="DA390" s="199"/>
      <c r="DB390" s="199"/>
      <c r="DC390" s="199"/>
      <c r="DD390" s="199"/>
      <c r="DE390" s="199"/>
      <c r="DF390" s="199"/>
      <c r="DG390" s="199"/>
      <c r="DH390" s="199"/>
      <c r="DI390" s="199"/>
      <c r="DJ390" s="199"/>
      <c r="DK390" s="199"/>
      <c r="DL390" s="199"/>
      <c r="DM390" s="199"/>
      <c r="DN390" s="199"/>
    </row>
    <row r="391" spans="1:118" x14ac:dyDescent="0.2">
      <c r="A391" s="33" t="s">
        <v>140</v>
      </c>
      <c r="B391" s="33" t="s">
        <v>139</v>
      </c>
      <c r="C391" s="33">
        <v>28</v>
      </c>
      <c r="D391" s="33" t="s">
        <v>134</v>
      </c>
      <c r="E391" s="200">
        <v>0</v>
      </c>
      <c r="F391" s="199">
        <v>0</v>
      </c>
      <c r="G391" s="200">
        <v>0</v>
      </c>
      <c r="H391" s="199">
        <v>0</v>
      </c>
      <c r="I391" s="200">
        <v>0</v>
      </c>
      <c r="J391" s="199">
        <v>0</v>
      </c>
      <c r="K391" s="199">
        <v>0</v>
      </c>
      <c r="L391" s="199">
        <v>0</v>
      </c>
      <c r="M391" s="199"/>
      <c r="N391" s="199"/>
      <c r="O391" s="199"/>
      <c r="P391" s="199"/>
      <c r="Q391" s="199"/>
      <c r="R391" s="199"/>
      <c r="S391" s="199"/>
      <c r="T391" s="199"/>
      <c r="U391" s="199"/>
      <c r="V391" s="199"/>
      <c r="W391" s="199"/>
      <c r="X391" s="199"/>
      <c r="Y391" s="199"/>
      <c r="Z391" s="199"/>
      <c r="AA391" s="199"/>
      <c r="AB391" s="199"/>
      <c r="AC391" s="199"/>
      <c r="AD391" s="199"/>
      <c r="AE391" s="199"/>
      <c r="AF391" s="199"/>
      <c r="AG391" s="199"/>
      <c r="AH391" s="199"/>
      <c r="AI391" s="199"/>
      <c r="AJ391" s="199"/>
      <c r="AK391" s="199"/>
      <c r="AL391" s="199"/>
      <c r="AM391" s="199"/>
      <c r="AN391" s="199"/>
      <c r="AO391" s="199"/>
      <c r="AP391" s="199"/>
      <c r="AQ391" s="199"/>
      <c r="AR391" s="199"/>
      <c r="AS391" s="199"/>
      <c r="AT391" s="199"/>
      <c r="AU391" s="199"/>
      <c r="AV391" s="199"/>
      <c r="AW391" s="199"/>
      <c r="AX391" s="199"/>
      <c r="AY391" s="199"/>
      <c r="AZ391" s="199"/>
      <c r="BA391" s="199"/>
      <c r="BB391" s="199"/>
      <c r="BC391" s="199"/>
      <c r="BD391" s="199"/>
      <c r="BE391" s="199"/>
      <c r="BF391" s="199"/>
      <c r="BG391" s="199"/>
      <c r="BH391" s="199"/>
      <c r="BI391" s="199"/>
      <c r="BJ391" s="199"/>
      <c r="BK391" s="199"/>
      <c r="BL391" s="199"/>
      <c r="BM391" s="199"/>
      <c r="BN391" s="199"/>
      <c r="BO391" s="199"/>
      <c r="BP391" s="199"/>
      <c r="BQ391" s="199"/>
      <c r="BR391" s="199"/>
      <c r="BS391" s="199"/>
      <c r="BT391" s="199"/>
      <c r="BU391" s="199"/>
      <c r="BV391" s="199"/>
      <c r="BW391" s="199"/>
      <c r="BX391" s="199"/>
      <c r="BY391" s="199"/>
      <c r="BZ391" s="199"/>
      <c r="CA391" s="199"/>
      <c r="CB391" s="199"/>
      <c r="CC391" s="199"/>
      <c r="CD391" s="199"/>
      <c r="CE391" s="199"/>
      <c r="CF391" s="199"/>
      <c r="CG391" s="199"/>
      <c r="CH391" s="199"/>
      <c r="CI391" s="199"/>
      <c r="CJ391" s="199"/>
      <c r="CK391" s="199"/>
      <c r="CL391" s="199"/>
      <c r="CM391" s="199"/>
      <c r="CN391" s="199"/>
      <c r="CO391" s="199"/>
      <c r="CP391" s="199"/>
      <c r="CQ391" s="199"/>
      <c r="CR391" s="199"/>
      <c r="CS391" s="199"/>
      <c r="CT391" s="199"/>
      <c r="CU391" s="199"/>
      <c r="CV391" s="199"/>
      <c r="CW391" s="199"/>
      <c r="CX391" s="199"/>
      <c r="CY391" s="199"/>
      <c r="CZ391" s="199"/>
      <c r="DA391" s="199"/>
      <c r="DB391" s="199"/>
      <c r="DC391" s="199"/>
      <c r="DD391" s="199"/>
      <c r="DE391" s="199"/>
      <c r="DF391" s="199"/>
      <c r="DG391" s="199"/>
      <c r="DH391" s="199"/>
      <c r="DI391" s="199"/>
      <c r="DJ391" s="199"/>
      <c r="DK391" s="199"/>
      <c r="DL391" s="199"/>
      <c r="DM391" s="199"/>
      <c r="DN391" s="199"/>
    </row>
    <row r="392" spans="1:118" x14ac:dyDescent="0.2">
      <c r="A392" s="33" t="s">
        <v>140</v>
      </c>
      <c r="B392" s="33" t="s">
        <v>139</v>
      </c>
      <c r="C392" s="33">
        <v>29</v>
      </c>
      <c r="D392" s="33" t="s">
        <v>135</v>
      </c>
      <c r="E392" s="200">
        <v>0</v>
      </c>
      <c r="F392" s="199">
        <v>0</v>
      </c>
      <c r="G392" s="200">
        <v>0</v>
      </c>
      <c r="H392" s="199">
        <v>0</v>
      </c>
      <c r="I392" s="200">
        <v>0</v>
      </c>
      <c r="J392" s="199">
        <v>0</v>
      </c>
      <c r="K392" s="199">
        <v>0</v>
      </c>
      <c r="L392" s="199">
        <v>0</v>
      </c>
      <c r="M392" s="199"/>
      <c r="N392" s="199"/>
      <c r="O392" s="199"/>
      <c r="P392" s="199"/>
      <c r="Q392" s="199"/>
      <c r="R392" s="199"/>
      <c r="S392" s="199"/>
      <c r="T392" s="199"/>
      <c r="U392" s="199"/>
      <c r="V392" s="199"/>
      <c r="W392" s="199"/>
      <c r="X392" s="199"/>
      <c r="Y392" s="199"/>
      <c r="Z392" s="199"/>
      <c r="AA392" s="199"/>
      <c r="AB392" s="199"/>
      <c r="AC392" s="199"/>
      <c r="AD392" s="199"/>
      <c r="AE392" s="199"/>
      <c r="AF392" s="199"/>
      <c r="AG392" s="199"/>
      <c r="AH392" s="199"/>
      <c r="AI392" s="199"/>
      <c r="AJ392" s="199"/>
      <c r="AK392" s="199"/>
      <c r="AL392" s="199"/>
      <c r="AM392" s="199"/>
      <c r="AN392" s="199"/>
      <c r="AO392" s="199"/>
      <c r="AP392" s="199"/>
      <c r="AQ392" s="199"/>
      <c r="AR392" s="199"/>
      <c r="AS392" s="199"/>
      <c r="AT392" s="199"/>
      <c r="AU392" s="199"/>
      <c r="AV392" s="199"/>
      <c r="AW392" s="199"/>
      <c r="AX392" s="199"/>
      <c r="AY392" s="199"/>
      <c r="AZ392" s="199"/>
      <c r="BA392" s="199"/>
      <c r="BB392" s="199"/>
      <c r="BC392" s="199"/>
      <c r="BD392" s="199"/>
      <c r="BE392" s="199"/>
      <c r="BF392" s="199"/>
      <c r="BG392" s="199"/>
      <c r="BH392" s="199"/>
      <c r="BI392" s="199"/>
      <c r="BJ392" s="199"/>
      <c r="BK392" s="199"/>
      <c r="BL392" s="199"/>
      <c r="BM392" s="199"/>
      <c r="BN392" s="199"/>
      <c r="BO392" s="199"/>
      <c r="BP392" s="199"/>
      <c r="BQ392" s="199"/>
      <c r="BR392" s="199"/>
      <c r="BS392" s="199"/>
      <c r="BT392" s="199"/>
      <c r="BU392" s="199"/>
      <c r="BV392" s="199"/>
      <c r="BW392" s="199"/>
      <c r="BX392" s="199"/>
      <c r="BY392" s="199"/>
      <c r="BZ392" s="199"/>
      <c r="CA392" s="199"/>
      <c r="CB392" s="199"/>
      <c r="CC392" s="199"/>
      <c r="CD392" s="199"/>
      <c r="CE392" s="199"/>
      <c r="CF392" s="199"/>
      <c r="CG392" s="199"/>
      <c r="CH392" s="199"/>
      <c r="CI392" s="199"/>
      <c r="CJ392" s="199"/>
      <c r="CK392" s="199"/>
      <c r="CL392" s="199"/>
      <c r="CM392" s="199"/>
      <c r="CN392" s="199"/>
      <c r="CO392" s="199"/>
      <c r="CP392" s="199"/>
      <c r="CQ392" s="199"/>
      <c r="CR392" s="199"/>
      <c r="CS392" s="199"/>
      <c r="CT392" s="199"/>
      <c r="CU392" s="199"/>
      <c r="CV392" s="199"/>
      <c r="CW392" s="199"/>
      <c r="CX392" s="199"/>
      <c r="CY392" s="199"/>
      <c r="CZ392" s="199"/>
      <c r="DA392" s="199"/>
      <c r="DB392" s="199"/>
      <c r="DC392" s="199"/>
      <c r="DD392" s="199"/>
      <c r="DE392" s="199"/>
      <c r="DF392" s="199"/>
      <c r="DG392" s="199"/>
      <c r="DH392" s="199"/>
      <c r="DI392" s="199"/>
      <c r="DJ392" s="199"/>
      <c r="DK392" s="199"/>
      <c r="DL392" s="199"/>
      <c r="DM392" s="199"/>
      <c r="DN392" s="199"/>
    </row>
    <row r="393" spans="1:118" x14ac:dyDescent="0.2">
      <c r="A393" s="33" t="s">
        <v>140</v>
      </c>
      <c r="B393" s="33" t="s">
        <v>139</v>
      </c>
      <c r="C393" s="33">
        <v>30</v>
      </c>
      <c r="D393" s="33" t="s">
        <v>136</v>
      </c>
      <c r="E393" s="200">
        <v>0</v>
      </c>
      <c r="F393" s="199">
        <v>0</v>
      </c>
      <c r="G393" s="200">
        <v>0</v>
      </c>
      <c r="H393" s="199">
        <v>0</v>
      </c>
      <c r="I393" s="200">
        <v>0</v>
      </c>
      <c r="J393" s="199">
        <v>0</v>
      </c>
      <c r="K393" s="199">
        <v>0</v>
      </c>
      <c r="L393" s="199">
        <v>0</v>
      </c>
      <c r="M393" s="199"/>
      <c r="N393" s="199"/>
      <c r="O393" s="199"/>
      <c r="P393" s="199"/>
      <c r="Q393" s="199"/>
      <c r="R393" s="199"/>
      <c r="S393" s="199"/>
      <c r="T393" s="199"/>
      <c r="U393" s="199"/>
      <c r="V393" s="199"/>
      <c r="W393" s="199"/>
      <c r="X393" s="199"/>
      <c r="Y393" s="199"/>
      <c r="Z393" s="199"/>
      <c r="AA393" s="199"/>
      <c r="AB393" s="199"/>
      <c r="AC393" s="199"/>
      <c r="AD393" s="199"/>
      <c r="AE393" s="199"/>
      <c r="AF393" s="199"/>
      <c r="AG393" s="199"/>
      <c r="AH393" s="199"/>
      <c r="AI393" s="199"/>
      <c r="AJ393" s="199"/>
      <c r="AK393" s="199"/>
      <c r="AL393" s="199"/>
      <c r="AM393" s="199"/>
      <c r="AN393" s="199"/>
      <c r="AO393" s="199"/>
      <c r="AP393" s="199"/>
      <c r="AQ393" s="199"/>
      <c r="AR393" s="199"/>
      <c r="AS393" s="199"/>
      <c r="AT393" s="199"/>
      <c r="AU393" s="199"/>
      <c r="AV393" s="199"/>
      <c r="AW393" s="199"/>
      <c r="AX393" s="199"/>
      <c r="AY393" s="199"/>
      <c r="AZ393" s="199"/>
      <c r="BA393" s="199"/>
      <c r="BB393" s="199"/>
      <c r="BC393" s="199"/>
      <c r="BD393" s="199"/>
      <c r="BE393" s="199"/>
      <c r="BF393" s="199"/>
      <c r="BG393" s="199"/>
      <c r="BH393" s="199"/>
      <c r="BI393" s="199"/>
      <c r="BJ393" s="199"/>
      <c r="BK393" s="199"/>
      <c r="BL393" s="199"/>
      <c r="BM393" s="199"/>
      <c r="BN393" s="199"/>
      <c r="BO393" s="199"/>
      <c r="BP393" s="199"/>
      <c r="BQ393" s="199"/>
      <c r="BR393" s="199"/>
      <c r="BS393" s="199"/>
      <c r="BT393" s="199"/>
      <c r="BU393" s="199"/>
      <c r="BV393" s="199"/>
      <c r="BW393" s="199"/>
      <c r="BX393" s="199"/>
      <c r="BY393" s="199"/>
      <c r="BZ393" s="199"/>
      <c r="CA393" s="199"/>
      <c r="CB393" s="199"/>
      <c r="CC393" s="199"/>
      <c r="CD393" s="199"/>
      <c r="CE393" s="199"/>
      <c r="CF393" s="199"/>
      <c r="CG393" s="199"/>
      <c r="CH393" s="199"/>
      <c r="CI393" s="199"/>
      <c r="CJ393" s="199"/>
      <c r="CK393" s="199"/>
      <c r="CL393" s="199"/>
      <c r="CM393" s="199"/>
      <c r="CN393" s="199"/>
      <c r="CO393" s="199"/>
      <c r="CP393" s="199"/>
      <c r="CQ393" s="199"/>
      <c r="CR393" s="199"/>
      <c r="CS393" s="199"/>
      <c r="CT393" s="199"/>
      <c r="CU393" s="199"/>
      <c r="CV393" s="199"/>
      <c r="CW393" s="199"/>
      <c r="CX393" s="199"/>
      <c r="CY393" s="199"/>
      <c r="CZ393" s="199"/>
      <c r="DA393" s="199"/>
      <c r="DB393" s="199"/>
      <c r="DC393" s="199"/>
      <c r="DD393" s="199"/>
      <c r="DE393" s="199"/>
      <c r="DF393" s="199"/>
      <c r="DG393" s="199"/>
      <c r="DH393" s="199"/>
      <c r="DI393" s="199"/>
      <c r="DJ393" s="199"/>
      <c r="DK393" s="199"/>
      <c r="DL393" s="199"/>
      <c r="DM393" s="199"/>
      <c r="DN393" s="199"/>
    </row>
    <row r="394" spans="1:118" x14ac:dyDescent="0.2">
      <c r="A394" s="33" t="s">
        <v>140</v>
      </c>
      <c r="B394" s="33" t="s">
        <v>139</v>
      </c>
      <c r="C394" s="33">
        <v>31</v>
      </c>
      <c r="D394" s="33" t="s">
        <v>137</v>
      </c>
      <c r="E394" s="200">
        <v>0</v>
      </c>
      <c r="F394" s="199">
        <v>0</v>
      </c>
      <c r="G394" s="200">
        <v>0</v>
      </c>
      <c r="H394" s="199">
        <v>0</v>
      </c>
      <c r="I394" s="200">
        <v>0</v>
      </c>
      <c r="J394" s="199">
        <v>0</v>
      </c>
      <c r="K394" s="199">
        <v>0</v>
      </c>
      <c r="L394" s="199">
        <v>0</v>
      </c>
      <c r="M394" s="199"/>
      <c r="N394" s="199"/>
      <c r="O394" s="199"/>
      <c r="P394" s="199"/>
      <c r="Q394" s="199"/>
      <c r="R394" s="199"/>
      <c r="S394" s="199"/>
      <c r="T394" s="199"/>
      <c r="U394" s="199"/>
      <c r="V394" s="199"/>
      <c r="W394" s="199"/>
      <c r="X394" s="199"/>
      <c r="Y394" s="199"/>
      <c r="Z394" s="199"/>
      <c r="AA394" s="199"/>
      <c r="AB394" s="199"/>
      <c r="AC394" s="199"/>
      <c r="AD394" s="199"/>
      <c r="AE394" s="199"/>
      <c r="AF394" s="199"/>
      <c r="AG394" s="199"/>
      <c r="AH394" s="199"/>
      <c r="AI394" s="199"/>
      <c r="AJ394" s="199"/>
      <c r="AK394" s="199"/>
      <c r="AL394" s="199"/>
      <c r="AM394" s="199"/>
      <c r="AN394" s="199"/>
      <c r="AO394" s="199"/>
      <c r="AP394" s="199"/>
      <c r="AQ394" s="199"/>
      <c r="AR394" s="199"/>
      <c r="AS394" s="199"/>
      <c r="AT394" s="199"/>
      <c r="AU394" s="199"/>
      <c r="AV394" s="199"/>
      <c r="AW394" s="199"/>
      <c r="AX394" s="199"/>
      <c r="AY394" s="199"/>
      <c r="AZ394" s="199"/>
      <c r="BA394" s="199"/>
      <c r="BB394" s="199"/>
      <c r="BC394" s="199"/>
      <c r="BD394" s="199"/>
      <c r="BE394" s="199"/>
      <c r="BF394" s="199"/>
      <c r="BG394" s="199"/>
      <c r="BH394" s="199"/>
      <c r="BI394" s="199"/>
      <c r="BJ394" s="199"/>
      <c r="BK394" s="199"/>
      <c r="BL394" s="199"/>
      <c r="BM394" s="199"/>
      <c r="BN394" s="199"/>
      <c r="BO394" s="199"/>
      <c r="BP394" s="199"/>
      <c r="BQ394" s="199"/>
      <c r="BR394" s="199"/>
      <c r="BS394" s="199"/>
      <c r="BT394" s="199"/>
      <c r="BU394" s="199"/>
      <c r="BV394" s="199"/>
      <c r="BW394" s="199"/>
      <c r="BX394" s="199"/>
      <c r="BY394" s="199"/>
      <c r="BZ394" s="199"/>
      <c r="CA394" s="199"/>
      <c r="CB394" s="199"/>
      <c r="CC394" s="199"/>
      <c r="CD394" s="199"/>
      <c r="CE394" s="199"/>
      <c r="CF394" s="199"/>
      <c r="CG394" s="199"/>
      <c r="CH394" s="199"/>
      <c r="CI394" s="199"/>
      <c r="CJ394" s="199"/>
      <c r="CK394" s="199"/>
      <c r="CL394" s="199"/>
      <c r="CM394" s="199"/>
      <c r="CN394" s="199"/>
      <c r="CO394" s="199"/>
      <c r="CP394" s="199"/>
      <c r="CQ394" s="199"/>
      <c r="CR394" s="199"/>
      <c r="CS394" s="199"/>
      <c r="CT394" s="199"/>
      <c r="CU394" s="199"/>
      <c r="CV394" s="199"/>
      <c r="CW394" s="199"/>
      <c r="CX394" s="199"/>
      <c r="CY394" s="199"/>
      <c r="CZ394" s="199"/>
      <c r="DA394" s="199"/>
      <c r="DB394" s="199"/>
      <c r="DC394" s="199"/>
      <c r="DD394" s="199"/>
      <c r="DE394" s="199"/>
      <c r="DF394" s="199"/>
      <c r="DG394" s="199"/>
      <c r="DH394" s="199"/>
      <c r="DI394" s="199"/>
      <c r="DJ394" s="199"/>
      <c r="DK394" s="199"/>
      <c r="DL394" s="199"/>
      <c r="DM394" s="199"/>
      <c r="DN394" s="199"/>
    </row>
    <row r="395" spans="1:118" x14ac:dyDescent="0.2">
      <c r="A395" s="33" t="s">
        <v>140</v>
      </c>
      <c r="B395" s="33" t="s">
        <v>139</v>
      </c>
      <c r="C395" s="33">
        <v>32</v>
      </c>
      <c r="D395" s="33" t="s">
        <v>70</v>
      </c>
      <c r="E395" s="200">
        <v>0</v>
      </c>
      <c r="F395" s="199">
        <v>0</v>
      </c>
      <c r="G395" s="200">
        <v>0</v>
      </c>
      <c r="H395" s="199">
        <v>0</v>
      </c>
      <c r="I395" s="200">
        <v>0</v>
      </c>
      <c r="J395" s="199">
        <v>0</v>
      </c>
      <c r="K395" s="199">
        <v>0</v>
      </c>
      <c r="L395" s="199">
        <v>0</v>
      </c>
      <c r="M395" s="199"/>
      <c r="N395" s="199"/>
      <c r="O395" s="199"/>
      <c r="P395" s="199"/>
      <c r="Q395" s="199"/>
      <c r="R395" s="199"/>
      <c r="S395" s="199"/>
      <c r="T395" s="199"/>
      <c r="U395" s="199"/>
      <c r="V395" s="199"/>
      <c r="W395" s="199"/>
      <c r="X395" s="199"/>
      <c r="Y395" s="199"/>
      <c r="Z395" s="199"/>
      <c r="AA395" s="199"/>
      <c r="AB395" s="199"/>
      <c r="AC395" s="199"/>
      <c r="AD395" s="199"/>
      <c r="AE395" s="199"/>
      <c r="AF395" s="199"/>
      <c r="AG395" s="199"/>
      <c r="AH395" s="199"/>
      <c r="AI395" s="199"/>
      <c r="AJ395" s="199"/>
      <c r="AK395" s="199"/>
      <c r="AL395" s="199"/>
      <c r="AM395" s="199"/>
      <c r="AN395" s="199"/>
      <c r="AO395" s="199"/>
      <c r="AP395" s="199"/>
      <c r="AQ395" s="199"/>
      <c r="AR395" s="199"/>
      <c r="AS395" s="199"/>
      <c r="AT395" s="199"/>
      <c r="AU395" s="199"/>
      <c r="AV395" s="199"/>
      <c r="AW395" s="199"/>
      <c r="AX395" s="199"/>
      <c r="AY395" s="199"/>
      <c r="AZ395" s="199"/>
      <c r="BA395" s="199"/>
      <c r="BB395" s="199"/>
      <c r="BC395" s="199"/>
      <c r="BD395" s="199"/>
      <c r="BE395" s="199"/>
      <c r="BF395" s="199"/>
      <c r="BG395" s="199"/>
      <c r="BH395" s="199"/>
      <c r="BI395" s="199"/>
      <c r="BJ395" s="199"/>
      <c r="BK395" s="199"/>
      <c r="BL395" s="199"/>
      <c r="BM395" s="199"/>
      <c r="BN395" s="199"/>
      <c r="BO395" s="199"/>
      <c r="BP395" s="199"/>
      <c r="BQ395" s="199"/>
      <c r="BR395" s="199"/>
      <c r="BS395" s="199"/>
      <c r="BT395" s="199"/>
      <c r="BU395" s="199"/>
      <c r="BV395" s="199"/>
      <c r="BW395" s="199"/>
      <c r="BX395" s="199"/>
      <c r="BY395" s="199"/>
      <c r="BZ395" s="199"/>
      <c r="CA395" s="199"/>
      <c r="CB395" s="199"/>
      <c r="CC395" s="199"/>
      <c r="CD395" s="199"/>
      <c r="CE395" s="199"/>
      <c r="CF395" s="199"/>
      <c r="CG395" s="199"/>
      <c r="CH395" s="199"/>
      <c r="CI395" s="199"/>
      <c r="CJ395" s="199"/>
      <c r="CK395" s="199"/>
      <c r="CL395" s="199"/>
      <c r="CM395" s="199"/>
      <c r="CN395" s="199"/>
      <c r="CO395" s="199"/>
      <c r="CP395" s="199"/>
      <c r="CQ395" s="199"/>
      <c r="CR395" s="199"/>
      <c r="CS395" s="199"/>
      <c r="CT395" s="199"/>
      <c r="CU395" s="199"/>
      <c r="CV395" s="199"/>
      <c r="CW395" s="199"/>
      <c r="CX395" s="199"/>
      <c r="CY395" s="199"/>
      <c r="CZ395" s="199"/>
      <c r="DA395" s="199"/>
      <c r="DB395" s="199"/>
      <c r="DC395" s="199"/>
      <c r="DD395" s="199"/>
      <c r="DE395" s="199"/>
      <c r="DF395" s="199"/>
      <c r="DG395" s="199"/>
      <c r="DH395" s="199"/>
      <c r="DI395" s="199"/>
      <c r="DJ395" s="199"/>
      <c r="DK395" s="199"/>
      <c r="DL395" s="199"/>
      <c r="DM395" s="199"/>
      <c r="DN395" s="199"/>
    </row>
    <row r="396" spans="1:118" x14ac:dyDescent="0.2">
      <c r="A396" s="33" t="s">
        <v>140</v>
      </c>
      <c r="B396" s="33" t="s">
        <v>139</v>
      </c>
      <c r="C396" s="33">
        <v>33</v>
      </c>
      <c r="D396" s="33" t="s">
        <v>71</v>
      </c>
      <c r="E396" s="200">
        <v>0</v>
      </c>
      <c r="F396" s="199">
        <v>0</v>
      </c>
      <c r="G396" s="200">
        <v>0</v>
      </c>
      <c r="H396" s="199">
        <v>0</v>
      </c>
      <c r="I396" s="200">
        <v>0</v>
      </c>
      <c r="J396" s="199">
        <v>0</v>
      </c>
      <c r="K396" s="199">
        <v>0</v>
      </c>
      <c r="L396" s="199">
        <v>0</v>
      </c>
      <c r="M396" s="199"/>
      <c r="N396" s="199"/>
      <c r="O396" s="199"/>
      <c r="P396" s="199"/>
      <c r="Q396" s="199"/>
      <c r="R396" s="199"/>
      <c r="S396" s="199"/>
      <c r="T396" s="199"/>
      <c r="U396" s="199"/>
      <c r="V396" s="199"/>
      <c r="W396" s="199"/>
      <c r="X396" s="199"/>
      <c r="Y396" s="199"/>
      <c r="Z396" s="199"/>
      <c r="AA396" s="199"/>
      <c r="AB396" s="199"/>
      <c r="AC396" s="199"/>
      <c r="AD396" s="199"/>
      <c r="AE396" s="199"/>
      <c r="AF396" s="199"/>
      <c r="AG396" s="199"/>
      <c r="AH396" s="199"/>
      <c r="AI396" s="199"/>
      <c r="AJ396" s="199"/>
      <c r="AK396" s="199"/>
      <c r="AL396" s="199"/>
      <c r="AM396" s="199"/>
      <c r="AN396" s="199"/>
      <c r="AO396" s="199"/>
      <c r="AP396" s="199"/>
      <c r="AQ396" s="199"/>
      <c r="AR396" s="199"/>
      <c r="AS396" s="199"/>
      <c r="AT396" s="199"/>
      <c r="AU396" s="199"/>
      <c r="AV396" s="199"/>
      <c r="AW396" s="199"/>
      <c r="AX396" s="199"/>
      <c r="AY396" s="199"/>
      <c r="AZ396" s="199"/>
      <c r="BA396" s="199"/>
      <c r="BB396" s="199"/>
      <c r="BC396" s="199"/>
      <c r="BD396" s="199"/>
      <c r="BE396" s="199"/>
      <c r="BF396" s="199"/>
      <c r="BG396" s="199"/>
      <c r="BH396" s="199"/>
      <c r="BI396" s="199"/>
      <c r="BJ396" s="199"/>
      <c r="BK396" s="199"/>
      <c r="BL396" s="199"/>
      <c r="BM396" s="199"/>
      <c r="BN396" s="199"/>
      <c r="BO396" s="199"/>
      <c r="BP396" s="199"/>
      <c r="BQ396" s="199"/>
      <c r="BR396" s="199"/>
      <c r="BS396" s="199"/>
      <c r="BT396" s="199"/>
      <c r="BU396" s="199"/>
      <c r="BV396" s="199"/>
      <c r="BW396" s="199"/>
      <c r="BX396" s="199"/>
      <c r="BY396" s="199"/>
      <c r="BZ396" s="199"/>
      <c r="CA396" s="199"/>
      <c r="CB396" s="199"/>
      <c r="CC396" s="199"/>
      <c r="CD396" s="199"/>
      <c r="CE396" s="199"/>
      <c r="CF396" s="199"/>
      <c r="CG396" s="199"/>
      <c r="CH396" s="199"/>
      <c r="CI396" s="199"/>
      <c r="CJ396" s="199"/>
      <c r="CK396" s="199"/>
      <c r="CL396" s="199"/>
      <c r="CM396" s="199"/>
      <c r="CN396" s="199"/>
      <c r="CO396" s="199"/>
      <c r="CP396" s="199"/>
      <c r="CQ396" s="199"/>
      <c r="CR396" s="199"/>
      <c r="CS396" s="199"/>
      <c r="CT396" s="199"/>
      <c r="CU396" s="199"/>
      <c r="CV396" s="199"/>
      <c r="CW396" s="199"/>
      <c r="CX396" s="199"/>
      <c r="CY396" s="199"/>
      <c r="CZ396" s="199"/>
      <c r="DA396" s="199"/>
      <c r="DB396" s="199"/>
      <c r="DC396" s="199"/>
      <c r="DD396" s="199"/>
      <c r="DE396" s="199"/>
      <c r="DF396" s="199"/>
      <c r="DG396" s="199"/>
      <c r="DH396" s="199"/>
      <c r="DI396" s="199"/>
      <c r="DJ396" s="199"/>
      <c r="DK396" s="199"/>
      <c r="DL396" s="199"/>
      <c r="DM396" s="199"/>
      <c r="DN396" s="199"/>
    </row>
    <row r="397" spans="1:118" x14ac:dyDescent="0.2">
      <c r="A397" s="33" t="s">
        <v>140</v>
      </c>
      <c r="B397" s="33" t="s">
        <v>139</v>
      </c>
      <c r="C397" s="33">
        <v>34</v>
      </c>
      <c r="D397" s="33" t="s">
        <v>72</v>
      </c>
      <c r="E397" s="200">
        <v>0</v>
      </c>
      <c r="F397" s="199">
        <v>0</v>
      </c>
      <c r="G397" s="200">
        <v>0</v>
      </c>
      <c r="H397" s="199">
        <v>0</v>
      </c>
      <c r="I397" s="200">
        <v>0</v>
      </c>
      <c r="J397" s="199">
        <v>0</v>
      </c>
      <c r="K397" s="199">
        <v>0</v>
      </c>
      <c r="L397" s="199">
        <v>0</v>
      </c>
      <c r="M397" s="199"/>
      <c r="N397" s="199"/>
      <c r="O397" s="199"/>
      <c r="P397" s="199"/>
      <c r="Q397" s="199"/>
      <c r="R397" s="199"/>
      <c r="S397" s="199"/>
      <c r="T397" s="199"/>
      <c r="U397" s="199"/>
      <c r="V397" s="199"/>
      <c r="W397" s="199"/>
      <c r="X397" s="199"/>
      <c r="Y397" s="199"/>
      <c r="Z397" s="199"/>
      <c r="AA397" s="199"/>
      <c r="AB397" s="199"/>
      <c r="AC397" s="199"/>
      <c r="AD397" s="199"/>
      <c r="AE397" s="199"/>
      <c r="AF397" s="199"/>
      <c r="AG397" s="199"/>
      <c r="AH397" s="199"/>
      <c r="AI397" s="199"/>
      <c r="AJ397" s="199"/>
      <c r="AK397" s="199"/>
      <c r="AL397" s="199"/>
      <c r="AM397" s="199"/>
      <c r="AN397" s="199"/>
      <c r="AO397" s="199"/>
      <c r="AP397" s="199"/>
      <c r="AQ397" s="199"/>
      <c r="AR397" s="199"/>
      <c r="AS397" s="199"/>
      <c r="AT397" s="199"/>
      <c r="AU397" s="199"/>
      <c r="AV397" s="199"/>
      <c r="AW397" s="199"/>
      <c r="AX397" s="199"/>
      <c r="AY397" s="199"/>
      <c r="AZ397" s="199"/>
      <c r="BA397" s="199"/>
      <c r="BB397" s="199"/>
      <c r="BC397" s="199"/>
      <c r="BD397" s="199"/>
      <c r="BE397" s="199"/>
      <c r="BF397" s="199"/>
      <c r="BG397" s="199"/>
      <c r="BH397" s="199"/>
      <c r="BI397" s="199"/>
      <c r="BJ397" s="199"/>
      <c r="BK397" s="199"/>
      <c r="BL397" s="199"/>
      <c r="BM397" s="199"/>
      <c r="BN397" s="199"/>
      <c r="BO397" s="199"/>
      <c r="BP397" s="199"/>
      <c r="BQ397" s="199"/>
      <c r="BR397" s="199"/>
      <c r="BS397" s="199"/>
      <c r="BT397" s="199"/>
      <c r="BU397" s="199"/>
      <c r="BV397" s="199"/>
      <c r="BW397" s="199"/>
      <c r="BX397" s="199"/>
      <c r="BY397" s="199"/>
      <c r="BZ397" s="199"/>
      <c r="CA397" s="199"/>
      <c r="CB397" s="199"/>
      <c r="CC397" s="199"/>
      <c r="CD397" s="199"/>
      <c r="CE397" s="199"/>
      <c r="CF397" s="199"/>
      <c r="CG397" s="199"/>
      <c r="CH397" s="199"/>
      <c r="CI397" s="199"/>
      <c r="CJ397" s="199"/>
      <c r="CK397" s="199"/>
      <c r="CL397" s="199"/>
      <c r="CM397" s="199"/>
      <c r="CN397" s="199"/>
      <c r="CO397" s="199"/>
      <c r="CP397" s="199"/>
      <c r="CQ397" s="199"/>
      <c r="CR397" s="199"/>
      <c r="CS397" s="199"/>
      <c r="CT397" s="199"/>
      <c r="CU397" s="199"/>
      <c r="CV397" s="199"/>
      <c r="CW397" s="199"/>
      <c r="CX397" s="199"/>
      <c r="CY397" s="199"/>
      <c r="CZ397" s="199"/>
      <c r="DA397" s="199"/>
      <c r="DB397" s="199"/>
      <c r="DC397" s="199"/>
      <c r="DD397" s="199"/>
      <c r="DE397" s="199"/>
      <c r="DF397" s="199"/>
      <c r="DG397" s="199"/>
      <c r="DH397" s="199"/>
      <c r="DI397" s="199"/>
      <c r="DJ397" s="199"/>
      <c r="DK397" s="199"/>
      <c r="DL397" s="199"/>
      <c r="DM397" s="199"/>
      <c r="DN397" s="199"/>
    </row>
    <row r="398" spans="1:118" x14ac:dyDescent="0.2">
      <c r="A398" s="33" t="s">
        <v>140</v>
      </c>
      <c r="B398" s="33" t="s">
        <v>139</v>
      </c>
      <c r="C398" s="33">
        <v>35</v>
      </c>
      <c r="D398" s="33" t="s">
        <v>73</v>
      </c>
      <c r="E398" s="200">
        <v>0</v>
      </c>
      <c r="F398" s="199">
        <v>0</v>
      </c>
      <c r="G398" s="200">
        <v>0</v>
      </c>
      <c r="H398" s="199">
        <v>0</v>
      </c>
      <c r="I398" s="200">
        <v>0</v>
      </c>
      <c r="J398" s="199">
        <v>0</v>
      </c>
      <c r="K398" s="199">
        <v>0</v>
      </c>
      <c r="L398" s="199">
        <v>0</v>
      </c>
      <c r="M398" s="199"/>
      <c r="N398" s="199"/>
      <c r="O398" s="199"/>
      <c r="P398" s="199"/>
      <c r="Q398" s="199"/>
      <c r="R398" s="199"/>
      <c r="S398" s="199"/>
      <c r="T398" s="199"/>
      <c r="U398" s="199"/>
      <c r="V398" s="199"/>
      <c r="W398" s="199"/>
      <c r="X398" s="199"/>
      <c r="Y398" s="199"/>
      <c r="Z398" s="199"/>
      <c r="AA398" s="199"/>
      <c r="AB398" s="199"/>
      <c r="AC398" s="199"/>
      <c r="AD398" s="199"/>
      <c r="AE398" s="199"/>
      <c r="AF398" s="199"/>
      <c r="AG398" s="199"/>
      <c r="AH398" s="199"/>
      <c r="AI398" s="199"/>
      <c r="AJ398" s="199"/>
      <c r="AK398" s="199"/>
      <c r="AL398" s="199"/>
      <c r="AM398" s="199"/>
      <c r="AN398" s="199"/>
      <c r="AO398" s="199"/>
      <c r="AP398" s="199"/>
      <c r="AQ398" s="199"/>
      <c r="AR398" s="199"/>
      <c r="AS398" s="199"/>
      <c r="AT398" s="199"/>
      <c r="AU398" s="199"/>
      <c r="AV398" s="199"/>
      <c r="AW398" s="199"/>
      <c r="AX398" s="199"/>
      <c r="AY398" s="199"/>
      <c r="AZ398" s="199"/>
      <c r="BA398" s="199"/>
      <c r="BB398" s="199"/>
      <c r="BC398" s="199"/>
      <c r="BD398" s="199"/>
      <c r="BE398" s="199"/>
      <c r="BF398" s="199"/>
      <c r="BG398" s="199"/>
      <c r="BH398" s="199"/>
      <c r="BI398" s="199"/>
      <c r="BJ398" s="199"/>
      <c r="BK398" s="199"/>
      <c r="BL398" s="199"/>
      <c r="BM398" s="199"/>
      <c r="BN398" s="199"/>
      <c r="BO398" s="199"/>
      <c r="BP398" s="199"/>
      <c r="BQ398" s="199"/>
      <c r="BR398" s="199"/>
      <c r="BS398" s="199"/>
      <c r="BT398" s="199"/>
      <c r="BU398" s="199"/>
      <c r="BV398" s="199"/>
      <c r="BW398" s="199"/>
      <c r="BX398" s="199"/>
      <c r="BY398" s="199"/>
      <c r="BZ398" s="199"/>
      <c r="CA398" s="199"/>
      <c r="CB398" s="199"/>
      <c r="CC398" s="199"/>
      <c r="CD398" s="199"/>
      <c r="CE398" s="199"/>
      <c r="CF398" s="199"/>
      <c r="CG398" s="199"/>
      <c r="CH398" s="199"/>
      <c r="CI398" s="199"/>
      <c r="CJ398" s="199"/>
      <c r="CK398" s="199"/>
      <c r="CL398" s="199"/>
      <c r="CM398" s="199"/>
      <c r="CN398" s="199"/>
      <c r="CO398" s="199"/>
      <c r="CP398" s="199"/>
      <c r="CQ398" s="199"/>
      <c r="CR398" s="199"/>
      <c r="CS398" s="199"/>
      <c r="CT398" s="199"/>
      <c r="CU398" s="199"/>
      <c r="CV398" s="199"/>
      <c r="CW398" s="199"/>
      <c r="CX398" s="199"/>
      <c r="CY398" s="199"/>
      <c r="CZ398" s="199"/>
      <c r="DA398" s="199"/>
      <c r="DB398" s="199"/>
      <c r="DC398" s="199"/>
      <c r="DD398" s="199"/>
      <c r="DE398" s="199"/>
      <c r="DF398" s="199"/>
      <c r="DG398" s="199"/>
      <c r="DH398" s="199"/>
      <c r="DI398" s="199"/>
      <c r="DJ398" s="199"/>
      <c r="DK398" s="199"/>
      <c r="DL398" s="199"/>
      <c r="DM398" s="199"/>
      <c r="DN398" s="199"/>
    </row>
    <row r="399" spans="1:118" x14ac:dyDescent="0.2">
      <c r="A399" s="33" t="s">
        <v>140</v>
      </c>
      <c r="B399" s="33" t="s">
        <v>139</v>
      </c>
      <c r="C399" s="33">
        <v>36</v>
      </c>
      <c r="D399" s="33" t="s">
        <v>74</v>
      </c>
      <c r="E399" s="200">
        <v>0</v>
      </c>
      <c r="F399" s="199">
        <v>0</v>
      </c>
      <c r="G399" s="200">
        <v>0</v>
      </c>
      <c r="H399" s="199">
        <v>0</v>
      </c>
      <c r="I399" s="200">
        <v>0</v>
      </c>
      <c r="J399" s="199">
        <v>0</v>
      </c>
      <c r="K399" s="199">
        <v>0</v>
      </c>
      <c r="L399" s="199">
        <v>0</v>
      </c>
      <c r="M399" s="199"/>
      <c r="N399" s="199"/>
      <c r="O399" s="199"/>
      <c r="P399" s="199"/>
      <c r="Q399" s="199"/>
      <c r="R399" s="199"/>
      <c r="S399" s="199"/>
      <c r="T399" s="199"/>
      <c r="U399" s="199"/>
      <c r="V399" s="199"/>
      <c r="W399" s="199"/>
      <c r="X399" s="199"/>
      <c r="Y399" s="199"/>
      <c r="Z399" s="199"/>
      <c r="AA399" s="199"/>
      <c r="AB399" s="199"/>
      <c r="AC399" s="199"/>
      <c r="AD399" s="199"/>
      <c r="AE399" s="199"/>
      <c r="AF399" s="199"/>
      <c r="AG399" s="199"/>
      <c r="AH399" s="199"/>
      <c r="AI399" s="199"/>
      <c r="AJ399" s="199"/>
      <c r="AK399" s="199"/>
      <c r="AL399" s="199"/>
      <c r="AM399" s="199"/>
      <c r="AN399" s="199"/>
      <c r="AO399" s="199"/>
      <c r="AP399" s="199"/>
      <c r="AQ399" s="199"/>
      <c r="AR399" s="199"/>
      <c r="AS399" s="199"/>
      <c r="AT399" s="199"/>
      <c r="AU399" s="199"/>
      <c r="AV399" s="199"/>
      <c r="AW399" s="199"/>
      <c r="AX399" s="199"/>
      <c r="AY399" s="199"/>
      <c r="AZ399" s="199"/>
      <c r="BA399" s="199"/>
      <c r="BB399" s="199"/>
      <c r="BC399" s="199"/>
      <c r="BD399" s="199"/>
      <c r="BE399" s="199"/>
      <c r="BF399" s="199"/>
      <c r="BG399" s="199"/>
      <c r="BH399" s="199"/>
      <c r="BI399" s="199"/>
      <c r="BJ399" s="199"/>
      <c r="BK399" s="199"/>
      <c r="BL399" s="199"/>
      <c r="BM399" s="199"/>
      <c r="BN399" s="199"/>
      <c r="BO399" s="199"/>
      <c r="BP399" s="199"/>
      <c r="BQ399" s="199"/>
      <c r="BR399" s="199"/>
      <c r="BS399" s="199"/>
      <c r="BT399" s="199"/>
      <c r="BU399" s="199"/>
      <c r="BV399" s="199"/>
      <c r="BW399" s="199"/>
      <c r="BX399" s="199"/>
      <c r="BY399" s="199"/>
      <c r="BZ399" s="199"/>
      <c r="CA399" s="199"/>
      <c r="CB399" s="199"/>
      <c r="CC399" s="199"/>
      <c r="CD399" s="199"/>
      <c r="CE399" s="199"/>
      <c r="CF399" s="199"/>
      <c r="CG399" s="199"/>
      <c r="CH399" s="199"/>
      <c r="CI399" s="199"/>
      <c r="CJ399" s="199"/>
      <c r="CK399" s="199"/>
      <c r="CL399" s="199"/>
      <c r="CM399" s="199"/>
      <c r="CN399" s="199"/>
      <c r="CO399" s="199"/>
      <c r="CP399" s="199"/>
      <c r="CQ399" s="199"/>
      <c r="CR399" s="199"/>
      <c r="CS399" s="199"/>
      <c r="CT399" s="199"/>
      <c r="CU399" s="199"/>
      <c r="CV399" s="199"/>
      <c r="CW399" s="199"/>
      <c r="CX399" s="199"/>
      <c r="CY399" s="199"/>
      <c r="CZ399" s="199"/>
      <c r="DA399" s="199"/>
      <c r="DB399" s="199"/>
      <c r="DC399" s="199"/>
      <c r="DD399" s="199"/>
      <c r="DE399" s="199"/>
      <c r="DF399" s="199"/>
      <c r="DG399" s="199"/>
      <c r="DH399" s="199"/>
      <c r="DI399" s="199"/>
      <c r="DJ399" s="199"/>
      <c r="DK399" s="199"/>
      <c r="DL399" s="199"/>
      <c r="DM399" s="199"/>
      <c r="DN399" s="199"/>
    </row>
    <row r="400" spans="1:118" x14ac:dyDescent="0.2">
      <c r="A400" s="33" t="s">
        <v>140</v>
      </c>
      <c r="B400" s="33" t="s">
        <v>139</v>
      </c>
      <c r="C400" s="33">
        <v>37</v>
      </c>
      <c r="D400" s="33" t="s">
        <v>75</v>
      </c>
      <c r="E400" s="200">
        <v>0</v>
      </c>
      <c r="F400" s="199">
        <v>0</v>
      </c>
      <c r="G400" s="200">
        <v>0</v>
      </c>
      <c r="H400" s="199">
        <v>0</v>
      </c>
      <c r="I400" s="200">
        <v>0</v>
      </c>
      <c r="J400" s="199">
        <v>0</v>
      </c>
      <c r="K400" s="199">
        <v>0</v>
      </c>
      <c r="L400" s="199">
        <v>0</v>
      </c>
      <c r="M400" s="199"/>
      <c r="N400" s="199"/>
      <c r="O400" s="199"/>
      <c r="P400" s="199"/>
      <c r="Q400" s="199"/>
      <c r="R400" s="199"/>
      <c r="S400" s="199"/>
      <c r="T400" s="199"/>
      <c r="U400" s="199"/>
      <c r="V400" s="199"/>
      <c r="W400" s="199"/>
      <c r="X400" s="199"/>
      <c r="Y400" s="199"/>
      <c r="Z400" s="199"/>
      <c r="AA400" s="199"/>
      <c r="AB400" s="199"/>
      <c r="AC400" s="199"/>
      <c r="AD400" s="199"/>
      <c r="AE400" s="199"/>
      <c r="AF400" s="199"/>
      <c r="AG400" s="199"/>
      <c r="AH400" s="199"/>
      <c r="AI400" s="199"/>
      <c r="AJ400" s="199"/>
      <c r="AK400" s="199"/>
      <c r="AL400" s="199"/>
      <c r="AM400" s="199"/>
      <c r="AN400" s="199"/>
      <c r="AO400" s="199"/>
      <c r="AP400" s="199"/>
      <c r="AQ400" s="199"/>
      <c r="AR400" s="199"/>
      <c r="AS400" s="199"/>
      <c r="AT400" s="199"/>
      <c r="AU400" s="199"/>
      <c r="AV400" s="199"/>
      <c r="AW400" s="199"/>
      <c r="AX400" s="199"/>
      <c r="AY400" s="199"/>
      <c r="AZ400" s="199"/>
      <c r="BA400" s="199"/>
      <c r="BB400" s="199"/>
      <c r="BC400" s="199"/>
      <c r="BD400" s="199"/>
      <c r="BE400" s="199"/>
      <c r="BF400" s="199"/>
      <c r="BG400" s="199"/>
      <c r="BH400" s="199"/>
      <c r="BI400" s="199"/>
      <c r="BJ400" s="199"/>
      <c r="BK400" s="199"/>
      <c r="BL400" s="199"/>
      <c r="BM400" s="199"/>
      <c r="BN400" s="199"/>
      <c r="BO400" s="199"/>
      <c r="BP400" s="199"/>
      <c r="BQ400" s="199"/>
      <c r="BR400" s="199"/>
      <c r="BS400" s="199"/>
      <c r="BT400" s="199"/>
      <c r="BU400" s="199"/>
      <c r="BV400" s="199"/>
      <c r="BW400" s="199"/>
      <c r="BX400" s="199"/>
      <c r="BY400" s="199"/>
      <c r="BZ400" s="199"/>
      <c r="CA400" s="199"/>
      <c r="CB400" s="199"/>
      <c r="CC400" s="199"/>
      <c r="CD400" s="199"/>
      <c r="CE400" s="199"/>
      <c r="CF400" s="199"/>
      <c r="CG400" s="199"/>
      <c r="CH400" s="199"/>
      <c r="CI400" s="199"/>
      <c r="CJ400" s="199"/>
      <c r="CK400" s="199"/>
      <c r="CL400" s="199"/>
      <c r="CM400" s="199"/>
      <c r="CN400" s="199"/>
      <c r="CO400" s="199"/>
      <c r="CP400" s="199"/>
      <c r="CQ400" s="199"/>
      <c r="CR400" s="199"/>
      <c r="CS400" s="199"/>
      <c r="CT400" s="199"/>
      <c r="CU400" s="199"/>
      <c r="CV400" s="199"/>
      <c r="CW400" s="199"/>
      <c r="CX400" s="199"/>
      <c r="CY400" s="199"/>
      <c r="CZ400" s="199"/>
      <c r="DA400" s="199"/>
      <c r="DB400" s="199"/>
      <c r="DC400" s="199"/>
      <c r="DD400" s="199"/>
      <c r="DE400" s="199"/>
      <c r="DF400" s="199"/>
      <c r="DG400" s="199"/>
      <c r="DH400" s="199"/>
      <c r="DI400" s="199"/>
      <c r="DJ400" s="199"/>
      <c r="DK400" s="199"/>
      <c r="DL400" s="199"/>
      <c r="DM400" s="199"/>
      <c r="DN400" s="199"/>
    </row>
    <row r="401" spans="1:118" x14ac:dyDescent="0.2">
      <c r="A401" s="33" t="s">
        <v>140</v>
      </c>
      <c r="B401" s="33" t="s">
        <v>139</v>
      </c>
      <c r="C401" s="33">
        <v>38</v>
      </c>
      <c r="D401" s="33" t="s">
        <v>76</v>
      </c>
      <c r="E401" s="200">
        <v>0</v>
      </c>
      <c r="F401" s="199">
        <v>0</v>
      </c>
      <c r="G401" s="200">
        <v>0</v>
      </c>
      <c r="H401" s="199">
        <v>0</v>
      </c>
      <c r="I401" s="200">
        <v>0</v>
      </c>
      <c r="J401" s="199">
        <v>0</v>
      </c>
      <c r="K401" s="199">
        <v>0</v>
      </c>
      <c r="L401" s="199">
        <v>0</v>
      </c>
      <c r="M401" s="199"/>
      <c r="N401" s="199"/>
      <c r="O401" s="199"/>
      <c r="P401" s="199"/>
      <c r="Q401" s="199"/>
      <c r="R401" s="199"/>
      <c r="S401" s="199"/>
      <c r="T401" s="199"/>
      <c r="U401" s="199"/>
      <c r="V401" s="199"/>
      <c r="W401" s="199"/>
      <c r="X401" s="199"/>
      <c r="Y401" s="199"/>
      <c r="Z401" s="199"/>
      <c r="AA401" s="199"/>
      <c r="AB401" s="199"/>
      <c r="AC401" s="199"/>
      <c r="AD401" s="199"/>
      <c r="AE401" s="199"/>
      <c r="AF401" s="199"/>
      <c r="AG401" s="199"/>
      <c r="AH401" s="199"/>
      <c r="AI401" s="199"/>
      <c r="AJ401" s="199"/>
      <c r="AK401" s="199"/>
      <c r="AL401" s="199"/>
      <c r="AM401" s="199"/>
      <c r="AN401" s="199"/>
      <c r="AO401" s="199"/>
      <c r="AP401" s="199"/>
      <c r="AQ401" s="199"/>
      <c r="AR401" s="199"/>
      <c r="AS401" s="199"/>
      <c r="AT401" s="199"/>
      <c r="AU401" s="199"/>
      <c r="AV401" s="199"/>
      <c r="AW401" s="199"/>
      <c r="AX401" s="199"/>
      <c r="AY401" s="199"/>
      <c r="AZ401" s="199"/>
      <c r="BA401" s="199"/>
      <c r="BB401" s="199"/>
      <c r="BC401" s="199"/>
      <c r="BD401" s="199"/>
      <c r="BE401" s="199"/>
      <c r="BF401" s="199"/>
      <c r="BG401" s="199"/>
      <c r="BH401" s="199"/>
      <c r="BI401" s="199"/>
      <c r="BJ401" s="199"/>
      <c r="BK401" s="199"/>
      <c r="BL401" s="199"/>
      <c r="BM401" s="199"/>
      <c r="BN401" s="199"/>
      <c r="BO401" s="199"/>
      <c r="BP401" s="199"/>
      <c r="BQ401" s="199"/>
      <c r="BR401" s="199"/>
      <c r="BS401" s="199"/>
      <c r="BT401" s="199"/>
      <c r="BU401" s="199"/>
      <c r="BV401" s="199"/>
      <c r="BW401" s="199"/>
      <c r="BX401" s="199"/>
      <c r="BY401" s="199"/>
      <c r="BZ401" s="199"/>
      <c r="CA401" s="199"/>
      <c r="CB401" s="199"/>
      <c r="CC401" s="199"/>
      <c r="CD401" s="199"/>
      <c r="CE401" s="199"/>
      <c r="CF401" s="199"/>
      <c r="CG401" s="199"/>
      <c r="CH401" s="199"/>
      <c r="CI401" s="199"/>
      <c r="CJ401" s="199"/>
      <c r="CK401" s="199"/>
      <c r="CL401" s="199"/>
      <c r="CM401" s="199"/>
      <c r="CN401" s="199"/>
      <c r="CO401" s="199"/>
      <c r="CP401" s="199"/>
      <c r="CQ401" s="199"/>
      <c r="CR401" s="199"/>
      <c r="CS401" s="199"/>
      <c r="CT401" s="199"/>
      <c r="CU401" s="199"/>
      <c r="CV401" s="199"/>
      <c r="CW401" s="199"/>
      <c r="CX401" s="199"/>
      <c r="CY401" s="199"/>
      <c r="CZ401" s="199"/>
      <c r="DA401" s="199"/>
      <c r="DB401" s="199"/>
      <c r="DC401" s="199"/>
      <c r="DD401" s="199"/>
      <c r="DE401" s="199"/>
      <c r="DF401" s="199"/>
      <c r="DG401" s="199"/>
      <c r="DH401" s="199"/>
      <c r="DI401" s="199"/>
      <c r="DJ401" s="199"/>
      <c r="DK401" s="199"/>
      <c r="DL401" s="199"/>
      <c r="DM401" s="199"/>
      <c r="DN401" s="199"/>
    </row>
    <row r="402" spans="1:118" x14ac:dyDescent="0.2">
      <c r="A402" s="33" t="s">
        <v>140</v>
      </c>
      <c r="B402" s="33" t="s">
        <v>139</v>
      </c>
      <c r="C402" s="33">
        <v>39</v>
      </c>
      <c r="D402" s="33" t="s">
        <v>77</v>
      </c>
      <c r="E402" s="200">
        <v>0</v>
      </c>
      <c r="F402" s="199">
        <v>0</v>
      </c>
      <c r="G402" s="200">
        <v>0</v>
      </c>
      <c r="H402" s="199">
        <v>0</v>
      </c>
      <c r="I402" s="200">
        <v>0</v>
      </c>
      <c r="J402" s="199">
        <v>0</v>
      </c>
      <c r="K402" s="199">
        <v>0</v>
      </c>
      <c r="L402" s="199">
        <v>0</v>
      </c>
      <c r="M402" s="199"/>
      <c r="N402" s="199"/>
      <c r="O402" s="199"/>
      <c r="P402" s="199"/>
      <c r="Q402" s="199"/>
      <c r="R402" s="199"/>
      <c r="S402" s="199"/>
      <c r="T402" s="199"/>
      <c r="U402" s="199"/>
      <c r="V402" s="199"/>
      <c r="W402" s="199"/>
      <c r="X402" s="199"/>
      <c r="Y402" s="199"/>
      <c r="Z402" s="199"/>
      <c r="AA402" s="199"/>
      <c r="AB402" s="199"/>
      <c r="AC402" s="199"/>
      <c r="AD402" s="199"/>
      <c r="AE402" s="199"/>
      <c r="AF402" s="199"/>
      <c r="AG402" s="199"/>
      <c r="AH402" s="199"/>
      <c r="AI402" s="199"/>
      <c r="AJ402" s="199"/>
      <c r="AK402" s="199"/>
      <c r="AL402" s="199"/>
      <c r="AM402" s="199"/>
      <c r="AN402" s="199"/>
      <c r="AO402" s="199"/>
      <c r="AP402" s="199"/>
      <c r="AQ402" s="199"/>
      <c r="AR402" s="199"/>
      <c r="AS402" s="199"/>
      <c r="AT402" s="199"/>
      <c r="AU402" s="199"/>
      <c r="AV402" s="199"/>
      <c r="AW402" s="199"/>
      <c r="AX402" s="199"/>
      <c r="AY402" s="199"/>
      <c r="AZ402" s="199"/>
      <c r="BA402" s="199"/>
      <c r="BB402" s="199"/>
      <c r="BC402" s="199"/>
      <c r="BD402" s="199"/>
      <c r="BE402" s="199"/>
      <c r="BF402" s="199"/>
      <c r="BG402" s="199"/>
      <c r="BH402" s="199"/>
      <c r="BI402" s="199"/>
      <c r="BJ402" s="199"/>
      <c r="BK402" s="199"/>
      <c r="BL402" s="199"/>
      <c r="BM402" s="199"/>
      <c r="BN402" s="199"/>
      <c r="BO402" s="199"/>
      <c r="BP402" s="199"/>
      <c r="BQ402" s="199"/>
      <c r="BR402" s="199"/>
      <c r="BS402" s="199"/>
      <c r="BT402" s="199"/>
      <c r="BU402" s="199"/>
      <c r="BV402" s="199"/>
      <c r="BW402" s="199"/>
      <c r="BX402" s="199"/>
      <c r="BY402" s="199"/>
      <c r="BZ402" s="199"/>
      <c r="CA402" s="199"/>
      <c r="CB402" s="199"/>
      <c r="CC402" s="199"/>
      <c r="CD402" s="199"/>
      <c r="CE402" s="199"/>
      <c r="CF402" s="199"/>
      <c r="CG402" s="199"/>
      <c r="CH402" s="199"/>
      <c r="CI402" s="199"/>
      <c r="CJ402" s="199"/>
      <c r="CK402" s="199"/>
      <c r="CL402" s="199"/>
      <c r="CM402" s="199"/>
      <c r="CN402" s="199"/>
      <c r="CO402" s="199"/>
      <c r="CP402" s="199"/>
      <c r="CQ402" s="199"/>
      <c r="CR402" s="199"/>
      <c r="CS402" s="199"/>
      <c r="CT402" s="199"/>
      <c r="CU402" s="199"/>
      <c r="CV402" s="199"/>
      <c r="CW402" s="199"/>
      <c r="CX402" s="199"/>
      <c r="CY402" s="199"/>
      <c r="CZ402" s="199"/>
      <c r="DA402" s="199"/>
      <c r="DB402" s="199"/>
      <c r="DC402" s="199"/>
      <c r="DD402" s="199"/>
      <c r="DE402" s="199"/>
      <c r="DF402" s="199"/>
      <c r="DG402" s="199"/>
      <c r="DH402" s="199"/>
      <c r="DI402" s="199"/>
      <c r="DJ402" s="199"/>
      <c r="DK402" s="199"/>
      <c r="DL402" s="199"/>
      <c r="DM402" s="199"/>
      <c r="DN402" s="199"/>
    </row>
    <row r="403" spans="1:118" x14ac:dyDescent="0.2">
      <c r="A403" s="33" t="s">
        <v>140</v>
      </c>
      <c r="B403" s="33" t="s">
        <v>139</v>
      </c>
      <c r="C403" s="33">
        <v>40</v>
      </c>
      <c r="D403" s="33" t="s">
        <v>78</v>
      </c>
      <c r="E403" s="200">
        <v>0</v>
      </c>
      <c r="F403" s="199">
        <v>0</v>
      </c>
      <c r="G403" s="200">
        <v>0</v>
      </c>
      <c r="H403" s="199">
        <v>0</v>
      </c>
      <c r="I403" s="200">
        <v>0</v>
      </c>
      <c r="J403" s="199">
        <v>0</v>
      </c>
      <c r="K403" s="199">
        <v>0</v>
      </c>
      <c r="L403" s="199">
        <v>0</v>
      </c>
      <c r="M403" s="199"/>
      <c r="N403" s="199"/>
      <c r="O403" s="199"/>
      <c r="P403" s="199"/>
      <c r="Q403" s="199"/>
      <c r="R403" s="199"/>
      <c r="S403" s="199"/>
      <c r="T403" s="199"/>
      <c r="U403" s="199"/>
      <c r="V403" s="199"/>
      <c r="W403" s="199"/>
      <c r="X403" s="199"/>
      <c r="Y403" s="199"/>
      <c r="Z403" s="199"/>
      <c r="AA403" s="199"/>
      <c r="AB403" s="199"/>
      <c r="AC403" s="199"/>
      <c r="AD403" s="199"/>
      <c r="AE403" s="199"/>
      <c r="AF403" s="199"/>
      <c r="AG403" s="199"/>
      <c r="AH403" s="199"/>
      <c r="AI403" s="199"/>
      <c r="AJ403" s="199"/>
      <c r="AK403" s="199"/>
      <c r="AL403" s="199"/>
      <c r="AM403" s="199"/>
      <c r="AN403" s="199"/>
      <c r="AO403" s="199"/>
      <c r="AP403" s="199"/>
      <c r="AQ403" s="199"/>
      <c r="AR403" s="199"/>
      <c r="AS403" s="199"/>
      <c r="AT403" s="199"/>
      <c r="AU403" s="199"/>
      <c r="AV403" s="199"/>
      <c r="AW403" s="199"/>
      <c r="AX403" s="199"/>
      <c r="AY403" s="199"/>
      <c r="AZ403" s="199"/>
      <c r="BA403" s="199"/>
      <c r="BB403" s="199"/>
      <c r="BC403" s="199"/>
      <c r="BD403" s="199"/>
      <c r="BE403" s="199"/>
      <c r="BF403" s="199"/>
      <c r="BG403" s="199"/>
      <c r="BH403" s="199"/>
      <c r="BI403" s="199"/>
      <c r="BJ403" s="199"/>
      <c r="BK403" s="199"/>
      <c r="BL403" s="199"/>
      <c r="BM403" s="199"/>
      <c r="BN403" s="199"/>
      <c r="BO403" s="199"/>
      <c r="BP403" s="199"/>
      <c r="BQ403" s="199"/>
      <c r="BR403" s="199"/>
      <c r="BS403" s="199"/>
      <c r="BT403" s="199"/>
      <c r="BU403" s="199"/>
      <c r="BV403" s="199"/>
      <c r="BW403" s="199"/>
      <c r="BX403" s="199"/>
      <c r="BY403" s="199"/>
      <c r="BZ403" s="199"/>
      <c r="CA403" s="199"/>
      <c r="CB403" s="199"/>
      <c r="CC403" s="199"/>
      <c r="CD403" s="199"/>
      <c r="CE403" s="199"/>
      <c r="CF403" s="199"/>
      <c r="CG403" s="199"/>
      <c r="CH403" s="199"/>
      <c r="CI403" s="199"/>
      <c r="CJ403" s="199"/>
      <c r="CK403" s="199"/>
      <c r="CL403" s="199"/>
      <c r="CM403" s="199"/>
      <c r="CN403" s="199"/>
      <c r="CO403" s="199"/>
      <c r="CP403" s="199"/>
      <c r="CQ403" s="199"/>
      <c r="CR403" s="199"/>
      <c r="CS403" s="199"/>
      <c r="CT403" s="199"/>
      <c r="CU403" s="199"/>
      <c r="CV403" s="199"/>
      <c r="CW403" s="199"/>
      <c r="CX403" s="199"/>
      <c r="CY403" s="199"/>
      <c r="CZ403" s="199"/>
      <c r="DA403" s="199"/>
      <c r="DB403" s="199"/>
      <c r="DC403" s="199"/>
      <c r="DD403" s="199"/>
      <c r="DE403" s="199"/>
      <c r="DF403" s="199"/>
      <c r="DG403" s="199"/>
      <c r="DH403" s="199"/>
      <c r="DI403" s="199"/>
      <c r="DJ403" s="199"/>
      <c r="DK403" s="199"/>
      <c r="DL403" s="199"/>
      <c r="DM403" s="199"/>
      <c r="DN403" s="199"/>
    </row>
    <row r="404" spans="1:118" x14ac:dyDescent="0.2">
      <c r="A404" s="33" t="s">
        <v>140</v>
      </c>
      <c r="B404" s="33" t="s">
        <v>197</v>
      </c>
      <c r="C404" s="33">
        <v>1</v>
      </c>
      <c r="D404" s="33" t="s">
        <v>25</v>
      </c>
      <c r="E404" s="200">
        <v>5736195</v>
      </c>
      <c r="F404" s="199">
        <v>19935115.699999999</v>
      </c>
      <c r="G404" s="200">
        <v>-7</v>
      </c>
      <c r="H404" s="199">
        <v>-3939142.19</v>
      </c>
      <c r="I404" s="200">
        <v>0</v>
      </c>
      <c r="J404" s="199">
        <v>0</v>
      </c>
      <c r="K404" s="199">
        <v>0</v>
      </c>
      <c r="L404" s="199">
        <v>311203.49</v>
      </c>
      <c r="M404" s="199"/>
      <c r="N404" s="199"/>
      <c r="O404" s="199"/>
      <c r="P404" s="199"/>
      <c r="Q404" s="199"/>
      <c r="R404" s="199"/>
      <c r="S404" s="199"/>
      <c r="T404" s="199"/>
      <c r="U404" s="199"/>
      <c r="V404" s="199"/>
      <c r="W404" s="199"/>
      <c r="X404" s="199"/>
      <c r="Y404" s="199"/>
      <c r="Z404" s="199"/>
      <c r="AA404" s="199"/>
      <c r="AB404" s="199"/>
      <c r="AC404" s="199"/>
      <c r="AD404" s="199"/>
      <c r="AE404" s="199"/>
      <c r="AF404" s="199"/>
      <c r="AG404" s="199"/>
      <c r="AH404" s="199"/>
      <c r="AI404" s="199"/>
      <c r="AJ404" s="199"/>
      <c r="AK404" s="199"/>
      <c r="AL404" s="199"/>
      <c r="AM404" s="199"/>
      <c r="AN404" s="199"/>
      <c r="AO404" s="199"/>
      <c r="AP404" s="199"/>
      <c r="AQ404" s="199"/>
      <c r="AR404" s="199"/>
      <c r="AS404" s="199"/>
      <c r="AT404" s="199"/>
      <c r="AU404" s="199"/>
      <c r="AV404" s="199"/>
      <c r="AW404" s="199"/>
      <c r="AX404" s="199"/>
      <c r="AY404" s="199"/>
      <c r="AZ404" s="199"/>
      <c r="BA404" s="199"/>
      <c r="BB404" s="199"/>
      <c r="BC404" s="199"/>
      <c r="BD404" s="199"/>
      <c r="BE404" s="199"/>
      <c r="BF404" s="199"/>
      <c r="BG404" s="199"/>
      <c r="BH404" s="199"/>
      <c r="BI404" s="199"/>
      <c r="BJ404" s="199"/>
      <c r="BK404" s="199"/>
      <c r="BL404" s="199"/>
      <c r="BM404" s="199"/>
      <c r="BN404" s="199"/>
      <c r="BO404" s="199"/>
      <c r="BP404" s="199"/>
      <c r="BQ404" s="199"/>
      <c r="BR404" s="199"/>
      <c r="BS404" s="199"/>
      <c r="BT404" s="199"/>
      <c r="BU404" s="199"/>
      <c r="BV404" s="199"/>
      <c r="BW404" s="199"/>
      <c r="BX404" s="199"/>
      <c r="BY404" s="199"/>
      <c r="BZ404" s="199"/>
      <c r="CA404" s="199"/>
      <c r="CB404" s="199"/>
      <c r="CC404" s="199"/>
      <c r="CD404" s="199"/>
      <c r="CE404" s="199"/>
      <c r="CF404" s="199"/>
      <c r="CG404" s="199"/>
      <c r="CH404" s="199"/>
      <c r="CI404" s="199"/>
      <c r="CJ404" s="199"/>
      <c r="CK404" s="199"/>
      <c r="CL404" s="199"/>
      <c r="CM404" s="199"/>
      <c r="CN404" s="199"/>
      <c r="CO404" s="199"/>
      <c r="CP404" s="199"/>
      <c r="CQ404" s="199"/>
      <c r="CR404" s="199"/>
      <c r="CS404" s="199"/>
      <c r="CT404" s="199"/>
      <c r="CU404" s="199"/>
      <c r="CV404" s="199"/>
      <c r="CW404" s="199"/>
      <c r="CX404" s="199"/>
      <c r="CY404" s="199"/>
      <c r="CZ404" s="199"/>
      <c r="DA404" s="199"/>
      <c r="DB404" s="199"/>
      <c r="DC404" s="199"/>
      <c r="DD404" s="199"/>
      <c r="DE404" s="199"/>
      <c r="DF404" s="199"/>
      <c r="DG404" s="199"/>
      <c r="DH404" s="199"/>
      <c r="DI404" s="199"/>
      <c r="DJ404" s="199"/>
      <c r="DK404" s="199"/>
      <c r="DL404" s="199"/>
      <c r="DM404" s="199"/>
      <c r="DN404" s="199"/>
    </row>
    <row r="405" spans="1:118" x14ac:dyDescent="0.2">
      <c r="A405" s="33" t="s">
        <v>140</v>
      </c>
      <c r="B405" s="33" t="s">
        <v>197</v>
      </c>
      <c r="C405" s="33">
        <v>2</v>
      </c>
      <c r="D405" s="33" t="s">
        <v>26</v>
      </c>
      <c r="E405" s="200">
        <v>0</v>
      </c>
      <c r="F405" s="199">
        <v>0</v>
      </c>
      <c r="G405" s="200">
        <v>0</v>
      </c>
      <c r="H405" s="199">
        <v>0</v>
      </c>
      <c r="I405" s="200">
        <v>0</v>
      </c>
      <c r="J405" s="199">
        <v>0</v>
      </c>
      <c r="K405" s="199">
        <v>0</v>
      </c>
      <c r="L405" s="199">
        <v>0</v>
      </c>
      <c r="M405" s="199"/>
      <c r="N405" s="199"/>
      <c r="O405" s="199"/>
      <c r="P405" s="199"/>
      <c r="Q405" s="199"/>
      <c r="R405" s="199"/>
      <c r="S405" s="199"/>
      <c r="T405" s="199"/>
      <c r="U405" s="199"/>
      <c r="V405" s="199"/>
      <c r="W405" s="199"/>
      <c r="X405" s="199"/>
      <c r="Y405" s="199"/>
      <c r="Z405" s="199"/>
      <c r="AA405" s="199"/>
      <c r="AB405" s="199"/>
      <c r="AC405" s="199"/>
      <c r="AD405" s="199"/>
      <c r="AE405" s="199"/>
      <c r="AF405" s="199"/>
      <c r="AG405" s="199"/>
      <c r="AH405" s="199"/>
      <c r="AI405" s="199"/>
      <c r="AJ405" s="199"/>
      <c r="AK405" s="199"/>
      <c r="AL405" s="199"/>
      <c r="AM405" s="199"/>
      <c r="AN405" s="199"/>
      <c r="AO405" s="199"/>
      <c r="AP405" s="199"/>
      <c r="AQ405" s="199"/>
      <c r="AR405" s="199"/>
      <c r="AS405" s="199"/>
      <c r="AT405" s="199"/>
      <c r="AU405" s="199"/>
      <c r="AV405" s="199"/>
      <c r="AW405" s="199"/>
      <c r="AX405" s="199"/>
      <c r="AY405" s="199"/>
      <c r="AZ405" s="199"/>
      <c r="BA405" s="199"/>
      <c r="BB405" s="199"/>
      <c r="BC405" s="199"/>
      <c r="BD405" s="199"/>
      <c r="BE405" s="199"/>
      <c r="BF405" s="199"/>
      <c r="BG405" s="199"/>
      <c r="BH405" s="199"/>
      <c r="BI405" s="199"/>
      <c r="BJ405" s="199"/>
      <c r="BK405" s="199"/>
      <c r="BL405" s="199"/>
      <c r="BM405" s="199"/>
      <c r="BN405" s="199"/>
      <c r="BO405" s="199"/>
      <c r="BP405" s="199"/>
      <c r="BQ405" s="199"/>
      <c r="BR405" s="199"/>
      <c r="BS405" s="199"/>
      <c r="BT405" s="199"/>
      <c r="BU405" s="199"/>
      <c r="BV405" s="199"/>
      <c r="BW405" s="199"/>
      <c r="BX405" s="199"/>
      <c r="BY405" s="199"/>
      <c r="BZ405" s="199"/>
      <c r="CA405" s="199"/>
      <c r="CB405" s="199"/>
      <c r="CC405" s="199"/>
      <c r="CD405" s="199"/>
      <c r="CE405" s="199"/>
      <c r="CF405" s="199"/>
      <c r="CG405" s="199"/>
      <c r="CH405" s="199"/>
      <c r="CI405" s="199"/>
      <c r="CJ405" s="199"/>
      <c r="CK405" s="199"/>
      <c r="CL405" s="199"/>
      <c r="CM405" s="199"/>
      <c r="CN405" s="199"/>
      <c r="CO405" s="199"/>
      <c r="CP405" s="199"/>
      <c r="CQ405" s="199"/>
      <c r="CR405" s="199"/>
      <c r="CS405" s="199"/>
      <c r="CT405" s="199"/>
      <c r="CU405" s="199"/>
      <c r="CV405" s="199"/>
      <c r="CW405" s="199"/>
      <c r="CX405" s="199"/>
      <c r="CY405" s="199"/>
      <c r="CZ405" s="199"/>
      <c r="DA405" s="199"/>
      <c r="DB405" s="199"/>
      <c r="DC405" s="199"/>
      <c r="DD405" s="199"/>
      <c r="DE405" s="199"/>
      <c r="DF405" s="199"/>
      <c r="DG405" s="199"/>
      <c r="DH405" s="199"/>
      <c r="DI405" s="199"/>
      <c r="DJ405" s="199"/>
      <c r="DK405" s="199"/>
      <c r="DL405" s="199"/>
      <c r="DM405" s="199"/>
      <c r="DN405" s="199"/>
    </row>
    <row r="406" spans="1:118" x14ac:dyDescent="0.2">
      <c r="A406" s="33" t="s">
        <v>140</v>
      </c>
      <c r="B406" s="33" t="s">
        <v>197</v>
      </c>
      <c r="C406" s="33">
        <v>3</v>
      </c>
      <c r="D406" s="33" t="s">
        <v>27</v>
      </c>
      <c r="E406" s="200">
        <v>304676</v>
      </c>
      <c r="F406" s="199">
        <v>873663</v>
      </c>
      <c r="G406" s="200">
        <v>0</v>
      </c>
      <c r="H406" s="199">
        <v>0</v>
      </c>
      <c r="I406" s="200">
        <v>0</v>
      </c>
      <c r="J406" s="199">
        <v>0</v>
      </c>
      <c r="K406" s="199">
        <v>4928500</v>
      </c>
      <c r="L406" s="199">
        <v>14002504</v>
      </c>
      <c r="M406" s="199"/>
      <c r="N406" s="199"/>
      <c r="O406" s="199"/>
      <c r="P406" s="199"/>
      <c r="Q406" s="199"/>
      <c r="R406" s="199"/>
      <c r="S406" s="199"/>
      <c r="T406" s="199"/>
      <c r="U406" s="199"/>
      <c r="V406" s="199"/>
      <c r="W406" s="199"/>
      <c r="X406" s="199"/>
      <c r="Y406" s="199"/>
      <c r="Z406" s="199"/>
      <c r="AA406" s="199"/>
      <c r="AB406" s="199"/>
      <c r="AC406" s="199"/>
      <c r="AD406" s="199"/>
      <c r="AE406" s="199"/>
      <c r="AF406" s="199"/>
      <c r="AG406" s="199"/>
      <c r="AH406" s="199"/>
      <c r="AI406" s="199"/>
      <c r="AJ406" s="199"/>
      <c r="AK406" s="199"/>
      <c r="AL406" s="199"/>
      <c r="AM406" s="199"/>
      <c r="AN406" s="199"/>
      <c r="AO406" s="199"/>
      <c r="AP406" s="199"/>
      <c r="AQ406" s="199"/>
      <c r="AR406" s="199"/>
      <c r="AS406" s="199"/>
      <c r="AT406" s="199"/>
      <c r="AU406" s="199"/>
      <c r="AV406" s="199"/>
      <c r="AW406" s="199"/>
      <c r="AX406" s="199"/>
      <c r="AY406" s="199"/>
      <c r="AZ406" s="199"/>
      <c r="BA406" s="199"/>
      <c r="BB406" s="199"/>
      <c r="BC406" s="199"/>
      <c r="BD406" s="199"/>
      <c r="BE406" s="199"/>
      <c r="BF406" s="199"/>
      <c r="BG406" s="199"/>
      <c r="BH406" s="199"/>
      <c r="BI406" s="199"/>
      <c r="BJ406" s="199"/>
      <c r="BK406" s="199"/>
      <c r="BL406" s="199"/>
      <c r="BM406" s="199"/>
      <c r="BN406" s="199"/>
      <c r="BO406" s="199"/>
      <c r="BP406" s="199"/>
      <c r="BQ406" s="199"/>
      <c r="BR406" s="199"/>
      <c r="BS406" s="199"/>
      <c r="BT406" s="199"/>
      <c r="BU406" s="199"/>
      <c r="BV406" s="199"/>
      <c r="BW406" s="199"/>
      <c r="BX406" s="199"/>
      <c r="BY406" s="199"/>
      <c r="BZ406" s="199"/>
      <c r="CA406" s="199"/>
      <c r="CB406" s="199"/>
      <c r="CC406" s="199"/>
      <c r="CD406" s="199"/>
      <c r="CE406" s="199"/>
      <c r="CF406" s="199"/>
      <c r="CG406" s="199"/>
      <c r="CH406" s="199"/>
      <c r="CI406" s="199"/>
      <c r="CJ406" s="199"/>
      <c r="CK406" s="199"/>
      <c r="CL406" s="199"/>
      <c r="CM406" s="199"/>
      <c r="CN406" s="199"/>
      <c r="CO406" s="199"/>
      <c r="CP406" s="199"/>
      <c r="CQ406" s="199"/>
      <c r="CR406" s="199"/>
      <c r="CS406" s="199"/>
      <c r="CT406" s="199"/>
      <c r="CU406" s="199"/>
      <c r="CV406" s="199"/>
      <c r="CW406" s="199"/>
      <c r="CX406" s="199"/>
      <c r="CY406" s="199"/>
      <c r="CZ406" s="199"/>
      <c r="DA406" s="199"/>
      <c r="DB406" s="199"/>
      <c r="DC406" s="199"/>
      <c r="DD406" s="199"/>
      <c r="DE406" s="199"/>
      <c r="DF406" s="199"/>
      <c r="DG406" s="199"/>
      <c r="DH406" s="199"/>
      <c r="DI406" s="199"/>
      <c r="DJ406" s="199"/>
      <c r="DK406" s="199"/>
      <c r="DL406" s="199"/>
      <c r="DM406" s="199"/>
      <c r="DN406" s="199"/>
    </row>
    <row r="407" spans="1:118" x14ac:dyDescent="0.2">
      <c r="A407" s="33" t="s">
        <v>140</v>
      </c>
      <c r="B407" s="33" t="s">
        <v>197</v>
      </c>
      <c r="C407" s="33">
        <v>4</v>
      </c>
      <c r="D407" s="33" t="s">
        <v>28</v>
      </c>
      <c r="E407" s="200">
        <v>0</v>
      </c>
      <c r="F407" s="199">
        <v>0</v>
      </c>
      <c r="G407" s="200">
        <v>0</v>
      </c>
      <c r="H407" s="199">
        <v>0</v>
      </c>
      <c r="I407" s="200">
        <v>0</v>
      </c>
      <c r="J407" s="199">
        <v>0</v>
      </c>
      <c r="K407" s="199">
        <v>0</v>
      </c>
      <c r="L407" s="199">
        <v>0</v>
      </c>
      <c r="M407" s="199"/>
      <c r="N407" s="199"/>
      <c r="O407" s="199"/>
      <c r="P407" s="199"/>
      <c r="Q407" s="199"/>
      <c r="R407" s="199"/>
      <c r="S407" s="199"/>
      <c r="T407" s="199"/>
      <c r="U407" s="199"/>
      <c r="V407" s="199"/>
      <c r="W407" s="199"/>
      <c r="X407" s="199"/>
      <c r="Y407" s="199"/>
      <c r="Z407" s="199"/>
      <c r="AA407" s="199"/>
      <c r="AB407" s="199"/>
      <c r="AC407" s="199"/>
      <c r="AD407" s="199"/>
      <c r="AE407" s="199"/>
      <c r="AF407" s="199"/>
      <c r="AG407" s="199"/>
      <c r="AH407" s="199"/>
      <c r="AI407" s="199"/>
      <c r="AJ407" s="199"/>
      <c r="AK407" s="199"/>
      <c r="AL407" s="199"/>
      <c r="AM407" s="199"/>
      <c r="AN407" s="199"/>
      <c r="AO407" s="199"/>
      <c r="AP407" s="199"/>
      <c r="AQ407" s="199"/>
      <c r="AR407" s="199"/>
      <c r="AS407" s="199"/>
      <c r="AT407" s="199"/>
      <c r="AU407" s="199"/>
      <c r="AV407" s="199"/>
      <c r="AW407" s="199"/>
      <c r="AX407" s="199"/>
      <c r="AY407" s="199"/>
      <c r="AZ407" s="199"/>
      <c r="BA407" s="199"/>
      <c r="BB407" s="199"/>
      <c r="BC407" s="199"/>
      <c r="BD407" s="199"/>
      <c r="BE407" s="199"/>
      <c r="BF407" s="199"/>
      <c r="BG407" s="199"/>
      <c r="BH407" s="199"/>
      <c r="BI407" s="199"/>
      <c r="BJ407" s="199"/>
      <c r="BK407" s="199"/>
      <c r="BL407" s="199"/>
      <c r="BM407" s="199"/>
      <c r="BN407" s="199"/>
      <c r="BO407" s="199"/>
      <c r="BP407" s="199"/>
      <c r="BQ407" s="199"/>
      <c r="BR407" s="199"/>
      <c r="BS407" s="199"/>
      <c r="BT407" s="199"/>
      <c r="BU407" s="199"/>
      <c r="BV407" s="199"/>
      <c r="BW407" s="199"/>
      <c r="BX407" s="199"/>
      <c r="BY407" s="199"/>
      <c r="BZ407" s="199"/>
      <c r="CA407" s="199"/>
      <c r="CB407" s="199"/>
      <c r="CC407" s="199"/>
      <c r="CD407" s="199"/>
      <c r="CE407" s="199"/>
      <c r="CF407" s="199"/>
      <c r="CG407" s="199"/>
      <c r="CH407" s="199"/>
      <c r="CI407" s="199"/>
      <c r="CJ407" s="199"/>
      <c r="CK407" s="199"/>
      <c r="CL407" s="199"/>
      <c r="CM407" s="199"/>
      <c r="CN407" s="199"/>
      <c r="CO407" s="199"/>
      <c r="CP407" s="199"/>
      <c r="CQ407" s="199"/>
      <c r="CR407" s="199"/>
      <c r="CS407" s="199"/>
      <c r="CT407" s="199"/>
      <c r="CU407" s="199"/>
      <c r="CV407" s="199"/>
      <c r="CW407" s="199"/>
      <c r="CX407" s="199"/>
      <c r="CY407" s="199"/>
      <c r="CZ407" s="199"/>
      <c r="DA407" s="199"/>
      <c r="DB407" s="199"/>
      <c r="DC407" s="199"/>
      <c r="DD407" s="199"/>
      <c r="DE407" s="199"/>
      <c r="DF407" s="199"/>
      <c r="DG407" s="199"/>
      <c r="DH407" s="199"/>
      <c r="DI407" s="199"/>
      <c r="DJ407" s="199"/>
      <c r="DK407" s="199"/>
      <c r="DL407" s="199"/>
      <c r="DM407" s="199"/>
      <c r="DN407" s="199"/>
    </row>
    <row r="408" spans="1:118" x14ac:dyDescent="0.2">
      <c r="A408" s="33" t="s">
        <v>140</v>
      </c>
      <c r="B408" s="33" t="s">
        <v>197</v>
      </c>
      <c r="C408" s="33">
        <v>5</v>
      </c>
      <c r="D408" s="33" t="s">
        <v>125</v>
      </c>
      <c r="E408" s="200">
        <v>0</v>
      </c>
      <c r="F408" s="199">
        <v>0</v>
      </c>
      <c r="G408" s="200">
        <v>0</v>
      </c>
      <c r="H408" s="199">
        <v>0</v>
      </c>
      <c r="I408" s="200">
        <v>0</v>
      </c>
      <c r="J408" s="199">
        <v>47411</v>
      </c>
      <c r="K408" s="199">
        <v>0</v>
      </c>
      <c r="L408" s="199">
        <v>0</v>
      </c>
      <c r="M408" s="199"/>
      <c r="N408" s="199"/>
      <c r="O408" s="199"/>
      <c r="P408" s="199"/>
      <c r="Q408" s="199"/>
      <c r="R408" s="199"/>
      <c r="S408" s="199"/>
      <c r="T408" s="199"/>
      <c r="U408" s="199"/>
      <c r="V408" s="199"/>
      <c r="W408" s="199"/>
      <c r="X408" s="199"/>
      <c r="Y408" s="199"/>
      <c r="Z408" s="199"/>
      <c r="AA408" s="199"/>
      <c r="AB408" s="199"/>
      <c r="AC408" s="199"/>
      <c r="AD408" s="199"/>
      <c r="AE408" s="199"/>
      <c r="AF408" s="199"/>
      <c r="AG408" s="199"/>
      <c r="AH408" s="199"/>
      <c r="AI408" s="199"/>
      <c r="AJ408" s="199"/>
      <c r="AK408" s="199"/>
      <c r="AL408" s="199"/>
      <c r="AM408" s="199"/>
      <c r="AN408" s="199"/>
      <c r="AO408" s="199"/>
      <c r="AP408" s="199"/>
      <c r="AQ408" s="199"/>
      <c r="AR408" s="199"/>
      <c r="AS408" s="199"/>
      <c r="AT408" s="199"/>
      <c r="AU408" s="199"/>
      <c r="AV408" s="199"/>
      <c r="AW408" s="199"/>
      <c r="AX408" s="199"/>
      <c r="AY408" s="199"/>
      <c r="AZ408" s="199"/>
      <c r="BA408" s="199"/>
      <c r="BB408" s="199"/>
      <c r="BC408" s="199"/>
      <c r="BD408" s="199"/>
      <c r="BE408" s="199"/>
      <c r="BF408" s="199"/>
      <c r="BG408" s="199"/>
      <c r="BH408" s="199"/>
      <c r="BI408" s="199"/>
      <c r="BJ408" s="199"/>
      <c r="BK408" s="199"/>
      <c r="BL408" s="199"/>
      <c r="BM408" s="199"/>
      <c r="BN408" s="199"/>
      <c r="BO408" s="199"/>
      <c r="BP408" s="199"/>
      <c r="BQ408" s="199"/>
      <c r="BR408" s="199"/>
      <c r="BS408" s="199"/>
      <c r="BT408" s="199"/>
      <c r="BU408" s="199"/>
      <c r="BV408" s="199"/>
      <c r="BW408" s="199"/>
      <c r="BX408" s="199"/>
      <c r="BY408" s="199"/>
      <c r="BZ408" s="199"/>
      <c r="CA408" s="199"/>
      <c r="CB408" s="199"/>
      <c r="CC408" s="199"/>
      <c r="CD408" s="199"/>
      <c r="CE408" s="199"/>
      <c r="CF408" s="199"/>
      <c r="CG408" s="199"/>
      <c r="CH408" s="199"/>
      <c r="CI408" s="199"/>
      <c r="CJ408" s="199"/>
      <c r="CK408" s="199"/>
      <c r="CL408" s="199"/>
      <c r="CM408" s="199"/>
      <c r="CN408" s="199"/>
      <c r="CO408" s="199"/>
      <c r="CP408" s="199"/>
      <c r="CQ408" s="199"/>
      <c r="CR408" s="199"/>
      <c r="CS408" s="199"/>
      <c r="CT408" s="199"/>
      <c r="CU408" s="199"/>
      <c r="CV408" s="199"/>
      <c r="CW408" s="199"/>
      <c r="CX408" s="199"/>
      <c r="CY408" s="199"/>
      <c r="CZ408" s="199"/>
      <c r="DA408" s="199"/>
      <c r="DB408" s="199"/>
      <c r="DC408" s="199"/>
      <c r="DD408" s="199"/>
      <c r="DE408" s="199"/>
      <c r="DF408" s="199"/>
      <c r="DG408" s="199"/>
      <c r="DH408" s="199"/>
      <c r="DI408" s="199"/>
      <c r="DJ408" s="199"/>
      <c r="DK408" s="199"/>
      <c r="DL408" s="199"/>
      <c r="DM408" s="199"/>
      <c r="DN408" s="199"/>
    </row>
    <row r="409" spans="1:118" x14ac:dyDescent="0.2">
      <c r="A409" s="33" t="s">
        <v>140</v>
      </c>
      <c r="B409" s="33" t="s">
        <v>197</v>
      </c>
      <c r="C409" s="33">
        <v>6</v>
      </c>
      <c r="D409" s="33" t="s">
        <v>25</v>
      </c>
      <c r="E409" s="200">
        <v>-900825</v>
      </c>
      <c r="F409" s="199">
        <v>-2577650.23</v>
      </c>
      <c r="G409" s="200">
        <v>0</v>
      </c>
      <c r="H409" s="199">
        <v>-194794.04</v>
      </c>
      <c r="I409" s="200">
        <v>0</v>
      </c>
      <c r="J409" s="199">
        <v>0</v>
      </c>
      <c r="K409" s="199">
        <v>0</v>
      </c>
      <c r="L409" s="199">
        <v>663089.96</v>
      </c>
      <c r="M409" s="199"/>
      <c r="N409" s="199"/>
      <c r="O409" s="199"/>
      <c r="P409" s="199"/>
      <c r="Q409" s="199"/>
      <c r="R409" s="199"/>
      <c r="S409" s="199"/>
      <c r="T409" s="199"/>
      <c r="U409" s="199"/>
      <c r="V409" s="199"/>
      <c r="W409" s="199"/>
      <c r="X409" s="199"/>
      <c r="Y409" s="199"/>
      <c r="Z409" s="199"/>
      <c r="AA409" s="199"/>
      <c r="AB409" s="199"/>
      <c r="AC409" s="199"/>
      <c r="AD409" s="199"/>
      <c r="AE409" s="199"/>
      <c r="AF409" s="199"/>
      <c r="AG409" s="199"/>
      <c r="AH409" s="199"/>
      <c r="AI409" s="199"/>
      <c r="AJ409" s="199"/>
      <c r="AK409" s="199"/>
      <c r="AL409" s="199"/>
      <c r="AM409" s="199"/>
      <c r="AN409" s="199"/>
      <c r="AO409" s="199"/>
      <c r="AP409" s="199"/>
      <c r="AQ409" s="199"/>
      <c r="AR409" s="199"/>
      <c r="AS409" s="199"/>
      <c r="AT409" s="199"/>
      <c r="AU409" s="199"/>
      <c r="AV409" s="199"/>
      <c r="AW409" s="199"/>
      <c r="AX409" s="199"/>
      <c r="AY409" s="199"/>
      <c r="AZ409" s="199"/>
      <c r="BA409" s="199"/>
      <c r="BB409" s="199"/>
      <c r="BC409" s="199"/>
      <c r="BD409" s="199"/>
      <c r="BE409" s="199"/>
      <c r="BF409" s="199"/>
      <c r="BG409" s="199"/>
      <c r="BH409" s="199"/>
      <c r="BI409" s="199"/>
      <c r="BJ409" s="199"/>
      <c r="BK409" s="199"/>
      <c r="BL409" s="199"/>
      <c r="BM409" s="199"/>
      <c r="BN409" s="199"/>
      <c r="BO409" s="199"/>
      <c r="BP409" s="199"/>
      <c r="BQ409" s="199"/>
      <c r="BR409" s="199"/>
      <c r="BS409" s="199"/>
      <c r="BT409" s="199"/>
      <c r="BU409" s="199"/>
      <c r="BV409" s="199"/>
      <c r="BW409" s="199"/>
      <c r="BX409" s="199"/>
      <c r="BY409" s="199"/>
      <c r="BZ409" s="199"/>
      <c r="CA409" s="199"/>
      <c r="CB409" s="199"/>
      <c r="CC409" s="199"/>
      <c r="CD409" s="199"/>
      <c r="CE409" s="199"/>
      <c r="CF409" s="199"/>
      <c r="CG409" s="199"/>
      <c r="CH409" s="199"/>
      <c r="CI409" s="199"/>
      <c r="CJ409" s="199"/>
      <c r="CK409" s="199"/>
      <c r="CL409" s="199"/>
      <c r="CM409" s="199"/>
      <c r="CN409" s="199"/>
      <c r="CO409" s="199"/>
      <c r="CP409" s="199"/>
      <c r="CQ409" s="199"/>
      <c r="CR409" s="199"/>
      <c r="CS409" s="199"/>
      <c r="CT409" s="199"/>
      <c r="CU409" s="199"/>
      <c r="CV409" s="199"/>
      <c r="CW409" s="199"/>
      <c r="CX409" s="199"/>
      <c r="CY409" s="199"/>
      <c r="CZ409" s="199"/>
      <c r="DA409" s="199"/>
      <c r="DB409" s="199"/>
      <c r="DC409" s="199"/>
      <c r="DD409" s="199"/>
      <c r="DE409" s="199"/>
      <c r="DF409" s="199"/>
      <c r="DG409" s="199"/>
      <c r="DH409" s="199"/>
      <c r="DI409" s="199"/>
      <c r="DJ409" s="199"/>
      <c r="DK409" s="199"/>
      <c r="DL409" s="199"/>
      <c r="DM409" s="199"/>
      <c r="DN409" s="199"/>
    </row>
    <row r="410" spans="1:118" x14ac:dyDescent="0.2">
      <c r="A410" s="33" t="s">
        <v>140</v>
      </c>
      <c r="B410" s="33" t="s">
        <v>197</v>
      </c>
      <c r="C410" s="33">
        <v>7</v>
      </c>
      <c r="D410" s="33" t="s">
        <v>26</v>
      </c>
      <c r="E410" s="200">
        <v>0</v>
      </c>
      <c r="F410" s="199">
        <v>0</v>
      </c>
      <c r="G410" s="200">
        <v>0</v>
      </c>
      <c r="H410" s="199">
        <v>0</v>
      </c>
      <c r="I410" s="200">
        <v>0</v>
      </c>
      <c r="J410" s="199">
        <v>0</v>
      </c>
      <c r="K410" s="199">
        <v>0</v>
      </c>
      <c r="L410" s="199">
        <v>0</v>
      </c>
      <c r="M410" s="199"/>
      <c r="N410" s="199"/>
      <c r="O410" s="199"/>
      <c r="P410" s="199"/>
      <c r="Q410" s="199"/>
      <c r="R410" s="199"/>
      <c r="S410" s="199"/>
      <c r="T410" s="199"/>
      <c r="U410" s="199"/>
      <c r="V410" s="199"/>
      <c r="W410" s="199"/>
      <c r="X410" s="199"/>
      <c r="Y410" s="199"/>
      <c r="Z410" s="199"/>
      <c r="AA410" s="199"/>
      <c r="AB410" s="199"/>
      <c r="AC410" s="199"/>
      <c r="AD410" s="199"/>
      <c r="AE410" s="199"/>
      <c r="AF410" s="199"/>
      <c r="AG410" s="199"/>
      <c r="AH410" s="199"/>
      <c r="AI410" s="199"/>
      <c r="AJ410" s="199"/>
      <c r="AK410" s="199"/>
      <c r="AL410" s="199"/>
      <c r="AM410" s="199"/>
      <c r="AN410" s="199"/>
      <c r="AO410" s="199"/>
      <c r="AP410" s="199"/>
      <c r="AQ410" s="199"/>
      <c r="AR410" s="199"/>
      <c r="AS410" s="199"/>
      <c r="AT410" s="199"/>
      <c r="AU410" s="199"/>
      <c r="AV410" s="199"/>
      <c r="AW410" s="199"/>
      <c r="AX410" s="199"/>
      <c r="AY410" s="199"/>
      <c r="AZ410" s="199"/>
      <c r="BA410" s="199"/>
      <c r="BB410" s="199"/>
      <c r="BC410" s="199"/>
      <c r="BD410" s="199"/>
      <c r="BE410" s="199"/>
      <c r="BF410" s="199"/>
      <c r="BG410" s="199"/>
      <c r="BH410" s="199"/>
      <c r="BI410" s="199"/>
      <c r="BJ410" s="199"/>
      <c r="BK410" s="199"/>
      <c r="BL410" s="199"/>
      <c r="BM410" s="199"/>
      <c r="BN410" s="199"/>
      <c r="BO410" s="199"/>
      <c r="BP410" s="199"/>
      <c r="BQ410" s="199"/>
      <c r="BR410" s="199"/>
      <c r="BS410" s="199"/>
      <c r="BT410" s="199"/>
      <c r="BU410" s="199"/>
      <c r="BV410" s="199"/>
      <c r="BW410" s="199"/>
      <c r="BX410" s="199"/>
      <c r="BY410" s="199"/>
      <c r="BZ410" s="199"/>
      <c r="CA410" s="199"/>
      <c r="CB410" s="199"/>
      <c r="CC410" s="199"/>
      <c r="CD410" s="199"/>
      <c r="CE410" s="199"/>
      <c r="CF410" s="199"/>
      <c r="CG410" s="199"/>
      <c r="CH410" s="199"/>
      <c r="CI410" s="199"/>
      <c r="CJ410" s="199"/>
      <c r="CK410" s="199"/>
      <c r="CL410" s="199"/>
      <c r="CM410" s="199"/>
      <c r="CN410" s="199"/>
      <c r="CO410" s="199"/>
      <c r="CP410" s="199"/>
      <c r="CQ410" s="199"/>
      <c r="CR410" s="199"/>
      <c r="CS410" s="199"/>
      <c r="CT410" s="199"/>
      <c r="CU410" s="199"/>
      <c r="CV410" s="199"/>
      <c r="CW410" s="199"/>
      <c r="CX410" s="199"/>
      <c r="CY410" s="199"/>
      <c r="CZ410" s="199"/>
      <c r="DA410" s="199"/>
      <c r="DB410" s="199"/>
      <c r="DC410" s="199"/>
      <c r="DD410" s="199"/>
      <c r="DE410" s="199"/>
      <c r="DF410" s="199"/>
      <c r="DG410" s="199"/>
      <c r="DH410" s="199"/>
      <c r="DI410" s="199"/>
      <c r="DJ410" s="199"/>
      <c r="DK410" s="199"/>
      <c r="DL410" s="199"/>
      <c r="DM410" s="199"/>
      <c r="DN410" s="199"/>
    </row>
    <row r="411" spans="1:118" x14ac:dyDescent="0.2">
      <c r="A411" s="33" t="s">
        <v>140</v>
      </c>
      <c r="B411" s="33" t="s">
        <v>197</v>
      </c>
      <c r="C411" s="33">
        <v>8</v>
      </c>
      <c r="D411" s="33" t="s">
        <v>27</v>
      </c>
      <c r="E411" s="200">
        <v>-2193345</v>
      </c>
      <c r="F411" s="199">
        <v>-5837374</v>
      </c>
      <c r="G411" s="200">
        <v>-27226</v>
      </c>
      <c r="H411" s="199">
        <v>-81106</v>
      </c>
      <c r="I411" s="200">
        <v>0</v>
      </c>
      <c r="J411" s="199">
        <v>0</v>
      </c>
      <c r="K411" s="199">
        <v>-7927467</v>
      </c>
      <c r="L411" s="199">
        <v>-21483418</v>
      </c>
      <c r="M411" s="199"/>
      <c r="N411" s="199"/>
      <c r="O411" s="199"/>
      <c r="P411" s="199"/>
      <c r="Q411" s="199"/>
      <c r="R411" s="199"/>
      <c r="S411" s="199"/>
      <c r="T411" s="199"/>
      <c r="U411" s="199"/>
      <c r="V411" s="199"/>
      <c r="W411" s="199"/>
      <c r="X411" s="199"/>
      <c r="Y411" s="199"/>
      <c r="Z411" s="199"/>
      <c r="AA411" s="199"/>
      <c r="AB411" s="199"/>
      <c r="AC411" s="199"/>
      <c r="AD411" s="199"/>
      <c r="AE411" s="199"/>
      <c r="AF411" s="199"/>
      <c r="AG411" s="199"/>
      <c r="AH411" s="199"/>
      <c r="AI411" s="199"/>
      <c r="AJ411" s="199"/>
      <c r="AK411" s="199"/>
      <c r="AL411" s="199"/>
      <c r="AM411" s="199"/>
      <c r="AN411" s="199"/>
      <c r="AO411" s="199"/>
      <c r="AP411" s="199"/>
      <c r="AQ411" s="199"/>
      <c r="AR411" s="199"/>
      <c r="AS411" s="199"/>
      <c r="AT411" s="199"/>
      <c r="AU411" s="199"/>
      <c r="AV411" s="199"/>
      <c r="AW411" s="199"/>
      <c r="AX411" s="199"/>
      <c r="AY411" s="199"/>
      <c r="AZ411" s="199"/>
      <c r="BA411" s="199"/>
      <c r="BB411" s="199"/>
      <c r="BC411" s="199"/>
      <c r="BD411" s="199"/>
      <c r="BE411" s="199"/>
      <c r="BF411" s="199"/>
      <c r="BG411" s="199"/>
      <c r="BH411" s="199"/>
      <c r="BI411" s="199"/>
      <c r="BJ411" s="199"/>
      <c r="BK411" s="199"/>
      <c r="BL411" s="199"/>
      <c r="BM411" s="199"/>
      <c r="BN411" s="199"/>
      <c r="BO411" s="199"/>
      <c r="BP411" s="199"/>
      <c r="BQ411" s="199"/>
      <c r="BR411" s="199"/>
      <c r="BS411" s="199"/>
      <c r="BT411" s="199"/>
      <c r="BU411" s="199"/>
      <c r="BV411" s="199"/>
      <c r="BW411" s="199"/>
      <c r="BX411" s="199"/>
      <c r="BY411" s="199"/>
      <c r="BZ411" s="199"/>
      <c r="CA411" s="199"/>
      <c r="CB411" s="199"/>
      <c r="CC411" s="199"/>
      <c r="CD411" s="199"/>
      <c r="CE411" s="199"/>
      <c r="CF411" s="199"/>
      <c r="CG411" s="199"/>
      <c r="CH411" s="199"/>
      <c r="CI411" s="199"/>
      <c r="CJ411" s="199"/>
      <c r="CK411" s="199"/>
      <c r="CL411" s="199"/>
      <c r="CM411" s="199"/>
      <c r="CN411" s="199"/>
      <c r="CO411" s="199"/>
      <c r="CP411" s="199"/>
      <c r="CQ411" s="199"/>
      <c r="CR411" s="199"/>
      <c r="CS411" s="199"/>
      <c r="CT411" s="199"/>
      <c r="CU411" s="199"/>
      <c r="CV411" s="199"/>
      <c r="CW411" s="199"/>
      <c r="CX411" s="199"/>
      <c r="CY411" s="199"/>
      <c r="CZ411" s="199"/>
      <c r="DA411" s="199"/>
      <c r="DB411" s="199"/>
      <c r="DC411" s="199"/>
      <c r="DD411" s="199"/>
      <c r="DE411" s="199"/>
      <c r="DF411" s="199"/>
      <c r="DG411" s="199"/>
      <c r="DH411" s="199"/>
      <c r="DI411" s="199"/>
      <c r="DJ411" s="199"/>
      <c r="DK411" s="199"/>
      <c r="DL411" s="199"/>
      <c r="DM411" s="199"/>
      <c r="DN411" s="199"/>
    </row>
    <row r="412" spans="1:118" x14ac:dyDescent="0.2">
      <c r="A412" s="33" t="s">
        <v>140</v>
      </c>
      <c r="B412" s="33" t="s">
        <v>197</v>
      </c>
      <c r="C412" s="33">
        <v>9</v>
      </c>
      <c r="D412" s="33" t="s">
        <v>28</v>
      </c>
      <c r="E412" s="200">
        <v>0</v>
      </c>
      <c r="F412" s="199">
        <v>0</v>
      </c>
      <c r="G412" s="200">
        <v>0</v>
      </c>
      <c r="H412" s="199">
        <v>0</v>
      </c>
      <c r="I412" s="200">
        <v>0</v>
      </c>
      <c r="J412" s="199">
        <v>0</v>
      </c>
      <c r="K412" s="199">
        <v>0</v>
      </c>
      <c r="L412" s="199">
        <v>0</v>
      </c>
      <c r="M412" s="199"/>
      <c r="N412" s="199"/>
      <c r="O412" s="199"/>
      <c r="P412" s="199"/>
      <c r="Q412" s="199"/>
      <c r="R412" s="199"/>
      <c r="S412" s="199"/>
      <c r="T412" s="199"/>
      <c r="U412" s="199"/>
      <c r="V412" s="199"/>
      <c r="W412" s="199"/>
      <c r="X412" s="199"/>
      <c r="Y412" s="199"/>
      <c r="Z412" s="199"/>
      <c r="AA412" s="199"/>
      <c r="AB412" s="199"/>
      <c r="AC412" s="199"/>
      <c r="AD412" s="199"/>
      <c r="AE412" s="199"/>
      <c r="AF412" s="199"/>
      <c r="AG412" s="199"/>
      <c r="AH412" s="199"/>
      <c r="AI412" s="199"/>
      <c r="AJ412" s="199"/>
      <c r="AK412" s="199"/>
      <c r="AL412" s="199"/>
      <c r="AM412" s="199"/>
      <c r="AN412" s="199"/>
      <c r="AO412" s="199"/>
      <c r="AP412" s="199"/>
      <c r="AQ412" s="199"/>
      <c r="AR412" s="199"/>
      <c r="AS412" s="199"/>
      <c r="AT412" s="199"/>
      <c r="AU412" s="199"/>
      <c r="AV412" s="199"/>
      <c r="AW412" s="199"/>
      <c r="AX412" s="199"/>
      <c r="AY412" s="199"/>
      <c r="AZ412" s="199"/>
      <c r="BA412" s="199"/>
      <c r="BB412" s="199"/>
      <c r="BC412" s="199"/>
      <c r="BD412" s="199"/>
      <c r="BE412" s="199"/>
      <c r="BF412" s="199"/>
      <c r="BG412" s="199"/>
      <c r="BH412" s="199"/>
      <c r="BI412" s="199"/>
      <c r="BJ412" s="199"/>
      <c r="BK412" s="199"/>
      <c r="BL412" s="199"/>
      <c r="BM412" s="199"/>
      <c r="BN412" s="199"/>
      <c r="BO412" s="199"/>
      <c r="BP412" s="199"/>
      <c r="BQ412" s="199"/>
      <c r="BR412" s="199"/>
      <c r="BS412" s="199"/>
      <c r="BT412" s="199"/>
      <c r="BU412" s="199"/>
      <c r="BV412" s="199"/>
      <c r="BW412" s="199"/>
      <c r="BX412" s="199"/>
      <c r="BY412" s="199"/>
      <c r="BZ412" s="199"/>
      <c r="CA412" s="199"/>
      <c r="CB412" s="199"/>
      <c r="CC412" s="199"/>
      <c r="CD412" s="199"/>
      <c r="CE412" s="199"/>
      <c r="CF412" s="199"/>
      <c r="CG412" s="199"/>
      <c r="CH412" s="199"/>
      <c r="CI412" s="199"/>
      <c r="CJ412" s="199"/>
      <c r="CK412" s="199"/>
      <c r="CL412" s="199"/>
      <c r="CM412" s="199"/>
      <c r="CN412" s="199"/>
      <c r="CO412" s="199"/>
      <c r="CP412" s="199"/>
      <c r="CQ412" s="199"/>
      <c r="CR412" s="199"/>
      <c r="CS412" s="199"/>
      <c r="CT412" s="199"/>
      <c r="CU412" s="199"/>
      <c r="CV412" s="199"/>
      <c r="CW412" s="199"/>
      <c r="CX412" s="199"/>
      <c r="CY412" s="199"/>
      <c r="CZ412" s="199"/>
      <c r="DA412" s="199"/>
      <c r="DB412" s="199"/>
      <c r="DC412" s="199"/>
      <c r="DD412" s="199"/>
      <c r="DE412" s="199"/>
      <c r="DF412" s="199"/>
      <c r="DG412" s="199"/>
      <c r="DH412" s="199"/>
      <c r="DI412" s="199"/>
      <c r="DJ412" s="199"/>
      <c r="DK412" s="199"/>
      <c r="DL412" s="199"/>
      <c r="DM412" s="199"/>
      <c r="DN412" s="199"/>
    </row>
    <row r="413" spans="1:118" x14ac:dyDescent="0.2">
      <c r="A413" s="33" t="s">
        <v>140</v>
      </c>
      <c r="B413" s="33" t="s">
        <v>197</v>
      </c>
      <c r="C413" s="33">
        <v>10</v>
      </c>
      <c r="D413" s="33" t="s">
        <v>32</v>
      </c>
      <c r="E413" s="200">
        <v>0</v>
      </c>
      <c r="F413" s="199">
        <v>0</v>
      </c>
      <c r="G413" s="200">
        <v>0</v>
      </c>
      <c r="H413" s="199">
        <v>0</v>
      </c>
      <c r="I413" s="200">
        <v>0</v>
      </c>
      <c r="J413" s="199">
        <v>0</v>
      </c>
      <c r="K413" s="199">
        <v>0</v>
      </c>
      <c r="L413" s="199">
        <v>0</v>
      </c>
      <c r="M413" s="199"/>
      <c r="N413" s="199"/>
      <c r="O413" s="199"/>
      <c r="P413" s="199"/>
      <c r="Q413" s="199"/>
      <c r="R413" s="199"/>
      <c r="S413" s="199"/>
      <c r="T413" s="199"/>
      <c r="U413" s="199"/>
      <c r="V413" s="199"/>
      <c r="W413" s="199"/>
      <c r="X413" s="199"/>
      <c r="Y413" s="199"/>
      <c r="Z413" s="199"/>
      <c r="AA413" s="199"/>
      <c r="AB413" s="199"/>
      <c r="AC413" s="199"/>
      <c r="AD413" s="199"/>
      <c r="AE413" s="199"/>
      <c r="AF413" s="199"/>
      <c r="AG413" s="199"/>
      <c r="AH413" s="199"/>
      <c r="AI413" s="199"/>
      <c r="AJ413" s="199"/>
      <c r="AK413" s="199"/>
      <c r="AL413" s="199"/>
      <c r="AM413" s="199"/>
      <c r="AN413" s="199"/>
      <c r="AO413" s="199"/>
      <c r="AP413" s="199"/>
      <c r="AQ413" s="199"/>
      <c r="AR413" s="199"/>
      <c r="AS413" s="199"/>
      <c r="AT413" s="199"/>
      <c r="AU413" s="199"/>
      <c r="AV413" s="199"/>
      <c r="AW413" s="199"/>
      <c r="AX413" s="199"/>
      <c r="AY413" s="199"/>
      <c r="AZ413" s="199"/>
      <c r="BA413" s="199"/>
      <c r="BB413" s="199"/>
      <c r="BC413" s="199"/>
      <c r="BD413" s="199"/>
      <c r="BE413" s="199"/>
      <c r="BF413" s="199"/>
      <c r="BG413" s="199"/>
      <c r="BH413" s="199"/>
      <c r="BI413" s="199"/>
      <c r="BJ413" s="199"/>
      <c r="BK413" s="199"/>
      <c r="BL413" s="199"/>
      <c r="BM413" s="199"/>
      <c r="BN413" s="199"/>
      <c r="BO413" s="199"/>
      <c r="BP413" s="199"/>
      <c r="BQ413" s="199"/>
      <c r="BR413" s="199"/>
      <c r="BS413" s="199"/>
      <c r="BT413" s="199"/>
      <c r="BU413" s="199"/>
      <c r="BV413" s="199"/>
      <c r="BW413" s="199"/>
      <c r="BX413" s="199"/>
      <c r="BY413" s="199"/>
      <c r="BZ413" s="199"/>
      <c r="CA413" s="199"/>
      <c r="CB413" s="199"/>
      <c r="CC413" s="199"/>
      <c r="CD413" s="199"/>
      <c r="CE413" s="199"/>
      <c r="CF413" s="199"/>
      <c r="CG413" s="199"/>
      <c r="CH413" s="199"/>
      <c r="CI413" s="199"/>
      <c r="CJ413" s="199"/>
      <c r="CK413" s="199"/>
      <c r="CL413" s="199"/>
      <c r="CM413" s="199"/>
      <c r="CN413" s="199"/>
      <c r="CO413" s="199"/>
      <c r="CP413" s="199"/>
      <c r="CQ413" s="199"/>
      <c r="CR413" s="199"/>
      <c r="CS413" s="199"/>
      <c r="CT413" s="199"/>
      <c r="CU413" s="199"/>
      <c r="CV413" s="199"/>
      <c r="CW413" s="199"/>
      <c r="CX413" s="199"/>
      <c r="CY413" s="199"/>
      <c r="CZ413" s="199"/>
      <c r="DA413" s="199"/>
      <c r="DB413" s="199"/>
      <c r="DC413" s="199"/>
      <c r="DD413" s="199"/>
      <c r="DE413" s="199"/>
      <c r="DF413" s="199"/>
      <c r="DG413" s="199"/>
      <c r="DH413" s="199"/>
      <c r="DI413" s="199"/>
      <c r="DJ413" s="199"/>
      <c r="DK413" s="199"/>
      <c r="DL413" s="199"/>
      <c r="DM413" s="199"/>
      <c r="DN413" s="199"/>
    </row>
    <row r="414" spans="1:118" x14ac:dyDescent="0.2">
      <c r="A414" s="33" t="s">
        <v>140</v>
      </c>
      <c r="B414" s="33" t="s">
        <v>197</v>
      </c>
      <c r="C414" s="33">
        <v>11</v>
      </c>
      <c r="D414" s="33" t="s">
        <v>35</v>
      </c>
      <c r="E414" s="200">
        <v>0</v>
      </c>
      <c r="F414" s="199">
        <v>0</v>
      </c>
      <c r="G414" s="200">
        <v>0</v>
      </c>
      <c r="H414" s="199">
        <v>0</v>
      </c>
      <c r="I414" s="200">
        <v>0</v>
      </c>
      <c r="J414" s="199">
        <v>0</v>
      </c>
      <c r="K414" s="199">
        <v>0</v>
      </c>
      <c r="L414" s="199">
        <v>0</v>
      </c>
      <c r="M414" s="199"/>
      <c r="N414" s="199"/>
      <c r="O414" s="199"/>
      <c r="P414" s="199"/>
      <c r="Q414" s="199"/>
      <c r="R414" s="199"/>
      <c r="S414" s="199"/>
      <c r="T414" s="199"/>
      <c r="U414" s="199"/>
      <c r="V414" s="199"/>
      <c r="W414" s="199"/>
      <c r="X414" s="199"/>
      <c r="Y414" s="199"/>
      <c r="Z414" s="199"/>
      <c r="AA414" s="199"/>
      <c r="AB414" s="199"/>
      <c r="AC414" s="199"/>
      <c r="AD414" s="199"/>
      <c r="AE414" s="199"/>
      <c r="AF414" s="199"/>
      <c r="AG414" s="199"/>
      <c r="AH414" s="199"/>
      <c r="AI414" s="199"/>
      <c r="AJ414" s="199"/>
      <c r="AK414" s="199"/>
      <c r="AL414" s="199"/>
      <c r="AM414" s="199"/>
      <c r="AN414" s="199"/>
      <c r="AO414" s="199"/>
      <c r="AP414" s="199"/>
      <c r="AQ414" s="199"/>
      <c r="AR414" s="199"/>
      <c r="AS414" s="199"/>
      <c r="AT414" s="199"/>
      <c r="AU414" s="199"/>
      <c r="AV414" s="199"/>
      <c r="AW414" s="199"/>
      <c r="AX414" s="199"/>
      <c r="AY414" s="199"/>
      <c r="AZ414" s="199"/>
      <c r="BA414" s="199"/>
      <c r="BB414" s="199"/>
      <c r="BC414" s="199"/>
      <c r="BD414" s="199"/>
      <c r="BE414" s="199"/>
      <c r="BF414" s="199"/>
      <c r="BG414" s="199"/>
      <c r="BH414" s="199"/>
      <c r="BI414" s="199"/>
      <c r="BJ414" s="199"/>
      <c r="BK414" s="199"/>
      <c r="BL414" s="199"/>
      <c r="BM414" s="199"/>
      <c r="BN414" s="199"/>
      <c r="BO414" s="199"/>
      <c r="BP414" s="199"/>
      <c r="BQ414" s="199"/>
      <c r="BR414" s="199"/>
      <c r="BS414" s="199"/>
      <c r="BT414" s="199"/>
      <c r="BU414" s="199"/>
      <c r="BV414" s="199"/>
      <c r="BW414" s="199"/>
      <c r="BX414" s="199"/>
      <c r="BY414" s="199"/>
      <c r="BZ414" s="199"/>
      <c r="CA414" s="199"/>
      <c r="CB414" s="199"/>
      <c r="CC414" s="199"/>
      <c r="CD414" s="199"/>
      <c r="CE414" s="199"/>
      <c r="CF414" s="199"/>
      <c r="CG414" s="199"/>
      <c r="CH414" s="199"/>
      <c r="CI414" s="199"/>
      <c r="CJ414" s="199"/>
      <c r="CK414" s="199"/>
      <c r="CL414" s="199"/>
      <c r="CM414" s="199"/>
      <c r="CN414" s="199"/>
      <c r="CO414" s="199"/>
      <c r="CP414" s="199"/>
      <c r="CQ414" s="199"/>
      <c r="CR414" s="199"/>
      <c r="CS414" s="199"/>
      <c r="CT414" s="199"/>
      <c r="CU414" s="199"/>
      <c r="CV414" s="199"/>
      <c r="CW414" s="199"/>
      <c r="CX414" s="199"/>
      <c r="CY414" s="199"/>
      <c r="CZ414" s="199"/>
      <c r="DA414" s="199"/>
      <c r="DB414" s="199"/>
      <c r="DC414" s="199"/>
      <c r="DD414" s="199"/>
      <c r="DE414" s="199"/>
      <c r="DF414" s="199"/>
      <c r="DG414" s="199"/>
      <c r="DH414" s="199"/>
      <c r="DI414" s="199"/>
      <c r="DJ414" s="199"/>
      <c r="DK414" s="199"/>
      <c r="DL414" s="199"/>
      <c r="DM414" s="199"/>
      <c r="DN414" s="199"/>
    </row>
    <row r="415" spans="1:118" x14ac:dyDescent="0.2">
      <c r="A415" s="33" t="s">
        <v>140</v>
      </c>
      <c r="B415" s="33" t="s">
        <v>197</v>
      </c>
      <c r="C415" s="33">
        <v>12</v>
      </c>
      <c r="D415" s="33" t="s">
        <v>36</v>
      </c>
      <c r="E415" s="200">
        <v>0</v>
      </c>
      <c r="F415" s="199">
        <v>0</v>
      </c>
      <c r="G415" s="200">
        <v>0</v>
      </c>
      <c r="H415" s="199">
        <v>0</v>
      </c>
      <c r="I415" s="200">
        <v>0</v>
      </c>
      <c r="J415" s="199">
        <v>0</v>
      </c>
      <c r="K415" s="199">
        <v>0</v>
      </c>
      <c r="L415" s="199">
        <v>0</v>
      </c>
      <c r="M415" s="199"/>
      <c r="N415" s="199"/>
      <c r="O415" s="199"/>
      <c r="P415" s="199"/>
      <c r="Q415" s="199"/>
      <c r="R415" s="199"/>
      <c r="S415" s="199"/>
      <c r="T415" s="199"/>
      <c r="U415" s="199"/>
      <c r="V415" s="199"/>
      <c r="W415" s="199"/>
      <c r="X415" s="199"/>
      <c r="Y415" s="199"/>
      <c r="Z415" s="199"/>
      <c r="AA415" s="199"/>
      <c r="AB415" s="199"/>
      <c r="AC415" s="199"/>
      <c r="AD415" s="199"/>
      <c r="AE415" s="199"/>
      <c r="AF415" s="199"/>
      <c r="AG415" s="199"/>
      <c r="AH415" s="199"/>
      <c r="AI415" s="199"/>
      <c r="AJ415" s="199"/>
      <c r="AK415" s="199"/>
      <c r="AL415" s="199"/>
      <c r="AM415" s="199"/>
      <c r="AN415" s="199"/>
      <c r="AO415" s="199"/>
      <c r="AP415" s="199"/>
      <c r="AQ415" s="199"/>
      <c r="AR415" s="199"/>
      <c r="AS415" s="199"/>
      <c r="AT415" s="199"/>
      <c r="AU415" s="199"/>
      <c r="AV415" s="199"/>
      <c r="AW415" s="199"/>
      <c r="AX415" s="199"/>
      <c r="AY415" s="199"/>
      <c r="AZ415" s="199"/>
      <c r="BA415" s="199"/>
      <c r="BB415" s="199"/>
      <c r="BC415" s="199"/>
      <c r="BD415" s="199"/>
      <c r="BE415" s="199"/>
      <c r="BF415" s="199"/>
      <c r="BG415" s="199"/>
      <c r="BH415" s="199"/>
      <c r="BI415" s="199"/>
      <c r="BJ415" s="199"/>
      <c r="BK415" s="199"/>
      <c r="BL415" s="199"/>
      <c r="BM415" s="199"/>
      <c r="BN415" s="199"/>
      <c r="BO415" s="199"/>
      <c r="BP415" s="199"/>
      <c r="BQ415" s="199"/>
      <c r="BR415" s="199"/>
      <c r="BS415" s="199"/>
      <c r="BT415" s="199"/>
      <c r="BU415" s="199"/>
      <c r="BV415" s="199"/>
      <c r="BW415" s="199"/>
      <c r="BX415" s="199"/>
      <c r="BY415" s="199"/>
      <c r="BZ415" s="199"/>
      <c r="CA415" s="199"/>
      <c r="CB415" s="199"/>
      <c r="CC415" s="199"/>
      <c r="CD415" s="199"/>
      <c r="CE415" s="199"/>
      <c r="CF415" s="199"/>
      <c r="CG415" s="199"/>
      <c r="CH415" s="199"/>
      <c r="CI415" s="199"/>
      <c r="CJ415" s="199"/>
      <c r="CK415" s="199"/>
      <c r="CL415" s="199"/>
      <c r="CM415" s="199"/>
      <c r="CN415" s="199"/>
      <c r="CO415" s="199"/>
      <c r="CP415" s="199"/>
      <c r="CQ415" s="199"/>
      <c r="CR415" s="199"/>
      <c r="CS415" s="199"/>
      <c r="CT415" s="199"/>
      <c r="CU415" s="199"/>
      <c r="CV415" s="199"/>
      <c r="CW415" s="199"/>
      <c r="CX415" s="199"/>
      <c r="CY415" s="199"/>
      <c r="CZ415" s="199"/>
      <c r="DA415" s="199"/>
      <c r="DB415" s="199"/>
      <c r="DC415" s="199"/>
      <c r="DD415" s="199"/>
      <c r="DE415" s="199"/>
      <c r="DF415" s="199"/>
      <c r="DG415" s="199"/>
      <c r="DH415" s="199"/>
      <c r="DI415" s="199"/>
      <c r="DJ415" s="199"/>
      <c r="DK415" s="199"/>
      <c r="DL415" s="199"/>
      <c r="DM415" s="199"/>
      <c r="DN415" s="199"/>
    </row>
    <row r="416" spans="1:118" x14ac:dyDescent="0.2">
      <c r="A416" s="33" t="s">
        <v>140</v>
      </c>
      <c r="B416" s="33" t="s">
        <v>197</v>
      </c>
      <c r="C416" s="33">
        <v>13</v>
      </c>
      <c r="D416" s="33" t="s">
        <v>39</v>
      </c>
      <c r="E416" s="200">
        <v>0</v>
      </c>
      <c r="F416" s="199">
        <v>0</v>
      </c>
      <c r="G416" s="200">
        <v>0</v>
      </c>
      <c r="H416" s="199">
        <v>0</v>
      </c>
      <c r="I416" s="200">
        <v>0</v>
      </c>
      <c r="J416" s="199">
        <v>0</v>
      </c>
      <c r="K416" s="199">
        <v>0</v>
      </c>
      <c r="L416" s="199">
        <v>0</v>
      </c>
      <c r="M416" s="199"/>
      <c r="N416" s="199"/>
      <c r="O416" s="199"/>
      <c r="P416" s="199"/>
      <c r="Q416" s="199"/>
      <c r="R416" s="199"/>
      <c r="S416" s="199"/>
      <c r="T416" s="199"/>
      <c r="U416" s="199"/>
      <c r="V416" s="199"/>
      <c r="W416" s="199"/>
      <c r="X416" s="199"/>
      <c r="Y416" s="199"/>
      <c r="Z416" s="199"/>
      <c r="AA416" s="199"/>
      <c r="AB416" s="199"/>
      <c r="AC416" s="199"/>
      <c r="AD416" s="199"/>
      <c r="AE416" s="199"/>
      <c r="AF416" s="199"/>
      <c r="AG416" s="199"/>
      <c r="AH416" s="199"/>
      <c r="AI416" s="199"/>
      <c r="AJ416" s="199"/>
      <c r="AK416" s="199"/>
      <c r="AL416" s="199"/>
      <c r="AM416" s="199"/>
      <c r="AN416" s="199"/>
      <c r="AO416" s="199"/>
      <c r="AP416" s="199"/>
      <c r="AQ416" s="199"/>
      <c r="AR416" s="199"/>
      <c r="AS416" s="199"/>
      <c r="AT416" s="199"/>
      <c r="AU416" s="199"/>
      <c r="AV416" s="199"/>
      <c r="AW416" s="199"/>
      <c r="AX416" s="199"/>
      <c r="AY416" s="199"/>
      <c r="AZ416" s="199"/>
      <c r="BA416" s="199"/>
      <c r="BB416" s="199"/>
      <c r="BC416" s="199"/>
      <c r="BD416" s="199"/>
      <c r="BE416" s="199"/>
      <c r="BF416" s="199"/>
      <c r="BG416" s="199"/>
      <c r="BH416" s="199"/>
      <c r="BI416" s="199"/>
      <c r="BJ416" s="199"/>
      <c r="BK416" s="199"/>
      <c r="BL416" s="199"/>
      <c r="BM416" s="199"/>
      <c r="BN416" s="199"/>
      <c r="BO416" s="199"/>
      <c r="BP416" s="199"/>
      <c r="BQ416" s="199"/>
      <c r="BR416" s="199"/>
      <c r="BS416" s="199"/>
      <c r="BT416" s="199"/>
      <c r="BU416" s="199"/>
      <c r="BV416" s="199"/>
      <c r="BW416" s="199"/>
      <c r="BX416" s="199"/>
      <c r="BY416" s="199"/>
      <c r="BZ416" s="199"/>
      <c r="CA416" s="199"/>
      <c r="CB416" s="199"/>
      <c r="CC416" s="199"/>
      <c r="CD416" s="199"/>
      <c r="CE416" s="199"/>
      <c r="CF416" s="199"/>
      <c r="CG416" s="199"/>
      <c r="CH416" s="199"/>
      <c r="CI416" s="199"/>
      <c r="CJ416" s="199"/>
      <c r="CK416" s="199"/>
      <c r="CL416" s="199"/>
      <c r="CM416" s="199"/>
      <c r="CN416" s="199"/>
      <c r="CO416" s="199"/>
      <c r="CP416" s="199"/>
      <c r="CQ416" s="199"/>
      <c r="CR416" s="199"/>
      <c r="CS416" s="199"/>
      <c r="CT416" s="199"/>
      <c r="CU416" s="199"/>
      <c r="CV416" s="199"/>
      <c r="CW416" s="199"/>
      <c r="CX416" s="199"/>
      <c r="CY416" s="199"/>
      <c r="CZ416" s="199"/>
      <c r="DA416" s="199"/>
      <c r="DB416" s="199"/>
      <c r="DC416" s="199"/>
      <c r="DD416" s="199"/>
      <c r="DE416" s="199"/>
      <c r="DF416" s="199"/>
      <c r="DG416" s="199"/>
      <c r="DH416" s="199"/>
      <c r="DI416" s="199"/>
      <c r="DJ416" s="199"/>
      <c r="DK416" s="199"/>
      <c r="DL416" s="199"/>
      <c r="DM416" s="199"/>
      <c r="DN416" s="199"/>
    </row>
    <row r="417" spans="1:118" x14ac:dyDescent="0.2">
      <c r="A417" s="33" t="s">
        <v>140</v>
      </c>
      <c r="B417" s="33" t="s">
        <v>197</v>
      </c>
      <c r="C417" s="33">
        <v>14</v>
      </c>
      <c r="D417" s="33" t="s">
        <v>40</v>
      </c>
      <c r="E417" s="200">
        <v>0</v>
      </c>
      <c r="F417" s="199">
        <v>0</v>
      </c>
      <c r="G417" s="200">
        <v>0</v>
      </c>
      <c r="H417" s="199">
        <v>0</v>
      </c>
      <c r="I417" s="200">
        <v>0</v>
      </c>
      <c r="J417" s="199">
        <v>0</v>
      </c>
      <c r="K417" s="199">
        <v>0</v>
      </c>
      <c r="L417" s="199">
        <v>0</v>
      </c>
      <c r="M417" s="199"/>
      <c r="N417" s="199"/>
      <c r="O417" s="199"/>
      <c r="P417" s="199"/>
      <c r="Q417" s="199"/>
      <c r="R417" s="199"/>
      <c r="S417" s="199"/>
      <c r="T417" s="199"/>
      <c r="U417" s="199"/>
      <c r="V417" s="199"/>
      <c r="W417" s="199"/>
      <c r="X417" s="199"/>
      <c r="Y417" s="199"/>
      <c r="Z417" s="199"/>
      <c r="AA417" s="199"/>
      <c r="AB417" s="199"/>
      <c r="AC417" s="199"/>
      <c r="AD417" s="199"/>
      <c r="AE417" s="199"/>
      <c r="AF417" s="199"/>
      <c r="AG417" s="199"/>
      <c r="AH417" s="199"/>
      <c r="AI417" s="199"/>
      <c r="AJ417" s="199"/>
      <c r="AK417" s="199"/>
      <c r="AL417" s="199"/>
      <c r="AM417" s="199"/>
      <c r="AN417" s="199"/>
      <c r="AO417" s="199"/>
      <c r="AP417" s="199"/>
      <c r="AQ417" s="199"/>
      <c r="AR417" s="199"/>
      <c r="AS417" s="199"/>
      <c r="AT417" s="199"/>
      <c r="AU417" s="199"/>
      <c r="AV417" s="199"/>
      <c r="AW417" s="199"/>
      <c r="AX417" s="199"/>
      <c r="AY417" s="199"/>
      <c r="AZ417" s="199"/>
      <c r="BA417" s="199"/>
      <c r="BB417" s="199"/>
      <c r="BC417" s="199"/>
      <c r="BD417" s="199"/>
      <c r="BE417" s="199"/>
      <c r="BF417" s="199"/>
      <c r="BG417" s="199"/>
      <c r="BH417" s="199"/>
      <c r="BI417" s="199"/>
      <c r="BJ417" s="199"/>
      <c r="BK417" s="199"/>
      <c r="BL417" s="199"/>
      <c r="BM417" s="199"/>
      <c r="BN417" s="199"/>
      <c r="BO417" s="199"/>
      <c r="BP417" s="199"/>
      <c r="BQ417" s="199"/>
      <c r="BR417" s="199"/>
      <c r="BS417" s="199"/>
      <c r="BT417" s="199"/>
      <c r="BU417" s="199"/>
      <c r="BV417" s="199"/>
      <c r="BW417" s="199"/>
      <c r="BX417" s="199"/>
      <c r="BY417" s="199"/>
      <c r="BZ417" s="199"/>
      <c r="CA417" s="199"/>
      <c r="CB417" s="199"/>
      <c r="CC417" s="199"/>
      <c r="CD417" s="199"/>
      <c r="CE417" s="199"/>
      <c r="CF417" s="199"/>
      <c r="CG417" s="199"/>
      <c r="CH417" s="199"/>
      <c r="CI417" s="199"/>
      <c r="CJ417" s="199"/>
      <c r="CK417" s="199"/>
      <c r="CL417" s="199"/>
      <c r="CM417" s="199"/>
      <c r="CN417" s="199"/>
      <c r="CO417" s="199"/>
      <c r="CP417" s="199"/>
      <c r="CQ417" s="199"/>
      <c r="CR417" s="199"/>
      <c r="CS417" s="199"/>
      <c r="CT417" s="199"/>
      <c r="CU417" s="199"/>
      <c r="CV417" s="199"/>
      <c r="CW417" s="199"/>
      <c r="CX417" s="199"/>
      <c r="CY417" s="199"/>
      <c r="CZ417" s="199"/>
      <c r="DA417" s="199"/>
      <c r="DB417" s="199"/>
      <c r="DC417" s="199"/>
      <c r="DD417" s="199"/>
      <c r="DE417" s="199"/>
      <c r="DF417" s="199"/>
      <c r="DG417" s="199"/>
      <c r="DH417" s="199"/>
      <c r="DI417" s="199"/>
      <c r="DJ417" s="199"/>
      <c r="DK417" s="199"/>
      <c r="DL417" s="199"/>
      <c r="DM417" s="199"/>
      <c r="DN417" s="199"/>
    </row>
    <row r="418" spans="1:118" x14ac:dyDescent="0.2">
      <c r="A418" s="33" t="s">
        <v>140</v>
      </c>
      <c r="B418" s="33" t="s">
        <v>197</v>
      </c>
      <c r="C418" s="33">
        <v>15</v>
      </c>
      <c r="D418" s="33" t="s">
        <v>41</v>
      </c>
      <c r="E418" s="200">
        <v>0</v>
      </c>
      <c r="F418" s="199">
        <v>0</v>
      </c>
      <c r="G418" s="200">
        <v>0</v>
      </c>
      <c r="H418" s="199">
        <v>0</v>
      </c>
      <c r="I418" s="200">
        <v>0</v>
      </c>
      <c r="J418" s="199">
        <v>0</v>
      </c>
      <c r="K418" s="199">
        <v>0</v>
      </c>
      <c r="L418" s="199">
        <v>0</v>
      </c>
      <c r="M418" s="199"/>
      <c r="N418" s="199"/>
      <c r="O418" s="199"/>
      <c r="P418" s="199"/>
      <c r="Q418" s="199"/>
      <c r="R418" s="199"/>
      <c r="S418" s="199"/>
      <c r="T418" s="199"/>
      <c r="U418" s="199"/>
      <c r="V418" s="199"/>
      <c r="W418" s="199"/>
      <c r="X418" s="199"/>
      <c r="Y418" s="199"/>
      <c r="Z418" s="199"/>
      <c r="AA418" s="199"/>
      <c r="AB418" s="199"/>
      <c r="AC418" s="199"/>
      <c r="AD418" s="199"/>
      <c r="AE418" s="199"/>
      <c r="AF418" s="199"/>
      <c r="AG418" s="199"/>
      <c r="AH418" s="199"/>
      <c r="AI418" s="199"/>
      <c r="AJ418" s="199"/>
      <c r="AK418" s="199"/>
      <c r="AL418" s="199"/>
      <c r="AM418" s="199"/>
      <c r="AN418" s="199"/>
      <c r="AO418" s="199"/>
      <c r="AP418" s="199"/>
      <c r="AQ418" s="199"/>
      <c r="AR418" s="199"/>
      <c r="AS418" s="199"/>
      <c r="AT418" s="199"/>
      <c r="AU418" s="199"/>
      <c r="AV418" s="199"/>
      <c r="AW418" s="199"/>
      <c r="AX418" s="199"/>
      <c r="AY418" s="199"/>
      <c r="AZ418" s="199"/>
      <c r="BA418" s="199"/>
      <c r="BB418" s="199"/>
      <c r="BC418" s="199"/>
      <c r="BD418" s="199"/>
      <c r="BE418" s="199"/>
      <c r="BF418" s="199"/>
      <c r="BG418" s="199"/>
      <c r="BH418" s="199"/>
      <c r="BI418" s="199"/>
      <c r="BJ418" s="199"/>
      <c r="BK418" s="199"/>
      <c r="BL418" s="199"/>
      <c r="BM418" s="199"/>
      <c r="BN418" s="199"/>
      <c r="BO418" s="199"/>
      <c r="BP418" s="199"/>
      <c r="BQ418" s="199"/>
      <c r="BR418" s="199"/>
      <c r="BS418" s="199"/>
      <c r="BT418" s="199"/>
      <c r="BU418" s="199"/>
      <c r="BV418" s="199"/>
      <c r="BW418" s="199"/>
      <c r="BX418" s="199"/>
      <c r="BY418" s="199"/>
      <c r="BZ418" s="199"/>
      <c r="CA418" s="199"/>
      <c r="CB418" s="199"/>
      <c r="CC418" s="199"/>
      <c r="CD418" s="199"/>
      <c r="CE418" s="199"/>
      <c r="CF418" s="199"/>
      <c r="CG418" s="199"/>
      <c r="CH418" s="199"/>
      <c r="CI418" s="199"/>
      <c r="CJ418" s="199"/>
      <c r="CK418" s="199"/>
      <c r="CL418" s="199"/>
      <c r="CM418" s="199"/>
      <c r="CN418" s="199"/>
      <c r="CO418" s="199"/>
      <c r="CP418" s="199"/>
      <c r="CQ418" s="199"/>
      <c r="CR418" s="199"/>
      <c r="CS418" s="199"/>
      <c r="CT418" s="199"/>
      <c r="CU418" s="199"/>
      <c r="CV418" s="199"/>
      <c r="CW418" s="199"/>
      <c r="CX418" s="199"/>
      <c r="CY418" s="199"/>
      <c r="CZ418" s="199"/>
      <c r="DA418" s="199"/>
      <c r="DB418" s="199"/>
      <c r="DC418" s="199"/>
      <c r="DD418" s="199"/>
      <c r="DE418" s="199"/>
      <c r="DF418" s="199"/>
      <c r="DG418" s="199"/>
      <c r="DH418" s="199"/>
      <c r="DI418" s="199"/>
      <c r="DJ418" s="199"/>
      <c r="DK418" s="199"/>
      <c r="DL418" s="199"/>
      <c r="DM418" s="199"/>
      <c r="DN418" s="199"/>
    </row>
    <row r="419" spans="1:118" x14ac:dyDescent="0.2">
      <c r="A419" s="33" t="s">
        <v>140</v>
      </c>
      <c r="B419" s="33" t="s">
        <v>197</v>
      </c>
      <c r="C419" s="33">
        <v>16</v>
      </c>
      <c r="D419" s="33" t="s">
        <v>42</v>
      </c>
      <c r="E419" s="200">
        <v>0</v>
      </c>
      <c r="F419" s="199">
        <v>0</v>
      </c>
      <c r="G419" s="200">
        <v>0</v>
      </c>
      <c r="H419" s="199">
        <v>0</v>
      </c>
      <c r="I419" s="200">
        <v>0</v>
      </c>
      <c r="J419" s="199">
        <v>0</v>
      </c>
      <c r="K419" s="199">
        <v>0</v>
      </c>
      <c r="L419" s="199">
        <v>0</v>
      </c>
      <c r="M419" s="199"/>
      <c r="N419" s="199"/>
      <c r="O419" s="199"/>
      <c r="P419" s="199"/>
      <c r="Q419" s="199"/>
      <c r="R419" s="199"/>
      <c r="S419" s="199"/>
      <c r="T419" s="199"/>
      <c r="U419" s="199"/>
      <c r="V419" s="199"/>
      <c r="W419" s="199"/>
      <c r="X419" s="199"/>
      <c r="Y419" s="199"/>
      <c r="Z419" s="199"/>
      <c r="AA419" s="199"/>
      <c r="AB419" s="199"/>
      <c r="AC419" s="199"/>
      <c r="AD419" s="199"/>
      <c r="AE419" s="199"/>
      <c r="AF419" s="199"/>
      <c r="AG419" s="199"/>
      <c r="AH419" s="199"/>
      <c r="AI419" s="199"/>
      <c r="AJ419" s="199"/>
      <c r="AK419" s="199"/>
      <c r="AL419" s="199"/>
      <c r="AM419" s="199"/>
      <c r="AN419" s="199"/>
      <c r="AO419" s="199"/>
      <c r="AP419" s="199"/>
      <c r="AQ419" s="199"/>
      <c r="AR419" s="199"/>
      <c r="AS419" s="199"/>
      <c r="AT419" s="199"/>
      <c r="AU419" s="199"/>
      <c r="AV419" s="199"/>
      <c r="AW419" s="199"/>
      <c r="AX419" s="199"/>
      <c r="AY419" s="199"/>
      <c r="AZ419" s="199"/>
      <c r="BA419" s="199"/>
      <c r="BB419" s="199"/>
      <c r="BC419" s="199"/>
      <c r="BD419" s="199"/>
      <c r="BE419" s="199"/>
      <c r="BF419" s="199"/>
      <c r="BG419" s="199"/>
      <c r="BH419" s="199"/>
      <c r="BI419" s="199"/>
      <c r="BJ419" s="199"/>
      <c r="BK419" s="199"/>
      <c r="BL419" s="199"/>
      <c r="BM419" s="199"/>
      <c r="BN419" s="199"/>
      <c r="BO419" s="199"/>
      <c r="BP419" s="199"/>
      <c r="BQ419" s="199"/>
      <c r="BR419" s="199"/>
      <c r="BS419" s="199"/>
      <c r="BT419" s="199"/>
      <c r="BU419" s="199"/>
      <c r="BV419" s="199"/>
      <c r="BW419" s="199"/>
      <c r="BX419" s="199"/>
      <c r="BY419" s="199"/>
      <c r="BZ419" s="199"/>
      <c r="CA419" s="199"/>
      <c r="CB419" s="199"/>
      <c r="CC419" s="199"/>
      <c r="CD419" s="199"/>
      <c r="CE419" s="199"/>
      <c r="CF419" s="199"/>
      <c r="CG419" s="199"/>
      <c r="CH419" s="199"/>
      <c r="CI419" s="199"/>
      <c r="CJ419" s="199"/>
      <c r="CK419" s="199"/>
      <c r="CL419" s="199"/>
      <c r="CM419" s="199"/>
      <c r="CN419" s="199"/>
      <c r="CO419" s="199"/>
      <c r="CP419" s="199"/>
      <c r="CQ419" s="199"/>
      <c r="CR419" s="199"/>
      <c r="CS419" s="199"/>
      <c r="CT419" s="199"/>
      <c r="CU419" s="199"/>
      <c r="CV419" s="199"/>
      <c r="CW419" s="199"/>
      <c r="CX419" s="199"/>
      <c r="CY419" s="199"/>
      <c r="CZ419" s="199"/>
      <c r="DA419" s="199"/>
      <c r="DB419" s="199"/>
      <c r="DC419" s="199"/>
      <c r="DD419" s="199"/>
      <c r="DE419" s="199"/>
      <c r="DF419" s="199"/>
      <c r="DG419" s="199"/>
      <c r="DH419" s="199"/>
      <c r="DI419" s="199"/>
      <c r="DJ419" s="199"/>
      <c r="DK419" s="199"/>
      <c r="DL419" s="199"/>
      <c r="DM419" s="199"/>
      <c r="DN419" s="199"/>
    </row>
    <row r="420" spans="1:118" x14ac:dyDescent="0.2">
      <c r="A420" s="33" t="s">
        <v>140</v>
      </c>
      <c r="B420" s="33" t="s">
        <v>197</v>
      </c>
      <c r="C420" s="33">
        <v>17</v>
      </c>
      <c r="D420" s="33" t="s">
        <v>126</v>
      </c>
      <c r="E420" s="200">
        <v>0</v>
      </c>
      <c r="F420" s="199">
        <v>0</v>
      </c>
      <c r="G420" s="200">
        <v>0</v>
      </c>
      <c r="H420" s="199">
        <v>0</v>
      </c>
      <c r="I420" s="200">
        <v>0</v>
      </c>
      <c r="J420" s="199">
        <v>0</v>
      </c>
      <c r="K420" s="199">
        <v>0</v>
      </c>
      <c r="L420" s="199">
        <v>0</v>
      </c>
      <c r="M420" s="199"/>
      <c r="N420" s="199"/>
      <c r="O420" s="199"/>
      <c r="P420" s="199"/>
      <c r="Q420" s="199"/>
      <c r="R420" s="199"/>
      <c r="S420" s="199"/>
      <c r="T420" s="199"/>
      <c r="U420" s="199"/>
      <c r="V420" s="199"/>
      <c r="W420" s="199"/>
      <c r="X420" s="199"/>
      <c r="Y420" s="199"/>
      <c r="Z420" s="199"/>
      <c r="AA420" s="199"/>
      <c r="AB420" s="199"/>
      <c r="AC420" s="199"/>
      <c r="AD420" s="199"/>
      <c r="AE420" s="199"/>
      <c r="AF420" s="199"/>
      <c r="AG420" s="199"/>
      <c r="AH420" s="199"/>
      <c r="AI420" s="199"/>
      <c r="AJ420" s="199"/>
      <c r="AK420" s="199"/>
      <c r="AL420" s="199"/>
      <c r="AM420" s="199"/>
      <c r="AN420" s="199"/>
      <c r="AO420" s="199"/>
      <c r="AP420" s="199"/>
      <c r="AQ420" s="199"/>
      <c r="AR420" s="199"/>
      <c r="AS420" s="199"/>
      <c r="AT420" s="199"/>
      <c r="AU420" s="199"/>
      <c r="AV420" s="199"/>
      <c r="AW420" s="199"/>
      <c r="AX420" s="199"/>
      <c r="AY420" s="199"/>
      <c r="AZ420" s="199"/>
      <c r="BA420" s="199"/>
      <c r="BB420" s="199"/>
      <c r="BC420" s="199"/>
      <c r="BD420" s="199"/>
      <c r="BE420" s="199"/>
      <c r="BF420" s="199"/>
      <c r="BG420" s="199"/>
      <c r="BH420" s="199"/>
      <c r="BI420" s="199"/>
      <c r="BJ420" s="199"/>
      <c r="BK420" s="199"/>
      <c r="BL420" s="199"/>
      <c r="BM420" s="199"/>
      <c r="BN420" s="199"/>
      <c r="BO420" s="199"/>
      <c r="BP420" s="199"/>
      <c r="BQ420" s="199"/>
      <c r="BR420" s="199"/>
      <c r="BS420" s="199"/>
      <c r="BT420" s="199"/>
      <c r="BU420" s="199"/>
      <c r="BV420" s="199"/>
      <c r="BW420" s="199"/>
      <c r="BX420" s="199"/>
      <c r="BY420" s="199"/>
      <c r="BZ420" s="199"/>
      <c r="CA420" s="199"/>
      <c r="CB420" s="199"/>
      <c r="CC420" s="199"/>
      <c r="CD420" s="199"/>
      <c r="CE420" s="199"/>
      <c r="CF420" s="199"/>
      <c r="CG420" s="199"/>
      <c r="CH420" s="199"/>
      <c r="CI420" s="199"/>
      <c r="CJ420" s="199"/>
      <c r="CK420" s="199"/>
      <c r="CL420" s="199"/>
      <c r="CM420" s="199"/>
      <c r="CN420" s="199"/>
      <c r="CO420" s="199"/>
      <c r="CP420" s="199"/>
      <c r="CQ420" s="199"/>
      <c r="CR420" s="199"/>
      <c r="CS420" s="199"/>
      <c r="CT420" s="199"/>
      <c r="CU420" s="199"/>
      <c r="CV420" s="199"/>
      <c r="CW420" s="199"/>
      <c r="CX420" s="199"/>
      <c r="CY420" s="199"/>
      <c r="CZ420" s="199"/>
      <c r="DA420" s="199"/>
      <c r="DB420" s="199"/>
      <c r="DC420" s="199"/>
      <c r="DD420" s="199"/>
      <c r="DE420" s="199"/>
      <c r="DF420" s="199"/>
      <c r="DG420" s="199"/>
      <c r="DH420" s="199"/>
      <c r="DI420" s="199"/>
      <c r="DJ420" s="199"/>
      <c r="DK420" s="199"/>
      <c r="DL420" s="199"/>
      <c r="DM420" s="199"/>
      <c r="DN420" s="199"/>
    </row>
    <row r="421" spans="1:118" x14ac:dyDescent="0.2">
      <c r="A421" s="33" t="s">
        <v>140</v>
      </c>
      <c r="B421" s="33" t="s">
        <v>197</v>
      </c>
      <c r="C421" s="33">
        <v>18</v>
      </c>
      <c r="D421" s="33" t="s">
        <v>127</v>
      </c>
      <c r="E421" s="200">
        <v>0</v>
      </c>
      <c r="F421" s="199">
        <v>0</v>
      </c>
      <c r="G421" s="200">
        <v>0</v>
      </c>
      <c r="H421" s="199">
        <v>0</v>
      </c>
      <c r="I421" s="200">
        <v>0</v>
      </c>
      <c r="J421" s="199">
        <v>0</v>
      </c>
      <c r="K421" s="199">
        <v>0</v>
      </c>
      <c r="L421" s="199">
        <v>0</v>
      </c>
      <c r="M421" s="199"/>
      <c r="N421" s="199"/>
      <c r="O421" s="199"/>
      <c r="P421" s="199"/>
      <c r="Q421" s="199"/>
      <c r="R421" s="199"/>
      <c r="S421" s="199"/>
      <c r="T421" s="199"/>
      <c r="U421" s="199"/>
      <c r="V421" s="199"/>
      <c r="W421" s="199"/>
      <c r="X421" s="199"/>
      <c r="Y421" s="199"/>
      <c r="Z421" s="199"/>
      <c r="AA421" s="199"/>
      <c r="AB421" s="199"/>
      <c r="AC421" s="199"/>
      <c r="AD421" s="199"/>
      <c r="AE421" s="199"/>
      <c r="AF421" s="199"/>
      <c r="AG421" s="199"/>
      <c r="AH421" s="199"/>
      <c r="AI421" s="199"/>
      <c r="AJ421" s="199"/>
      <c r="AK421" s="199"/>
      <c r="AL421" s="199"/>
      <c r="AM421" s="199"/>
      <c r="AN421" s="199"/>
      <c r="AO421" s="199"/>
      <c r="AP421" s="199"/>
      <c r="AQ421" s="199"/>
      <c r="AR421" s="199"/>
      <c r="AS421" s="199"/>
      <c r="AT421" s="199"/>
      <c r="AU421" s="199"/>
      <c r="AV421" s="199"/>
      <c r="AW421" s="199"/>
      <c r="AX421" s="199"/>
      <c r="AY421" s="199"/>
      <c r="AZ421" s="199"/>
      <c r="BA421" s="199"/>
      <c r="BB421" s="199"/>
      <c r="BC421" s="199"/>
      <c r="BD421" s="199"/>
      <c r="BE421" s="199"/>
      <c r="BF421" s="199"/>
      <c r="BG421" s="199"/>
      <c r="BH421" s="199"/>
      <c r="BI421" s="199"/>
      <c r="BJ421" s="199"/>
      <c r="BK421" s="199"/>
      <c r="BL421" s="199"/>
      <c r="BM421" s="199"/>
      <c r="BN421" s="199"/>
      <c r="BO421" s="199"/>
      <c r="BP421" s="199"/>
      <c r="BQ421" s="199"/>
      <c r="BR421" s="199"/>
      <c r="BS421" s="199"/>
      <c r="BT421" s="199"/>
      <c r="BU421" s="199"/>
      <c r="BV421" s="199"/>
      <c r="BW421" s="199"/>
      <c r="BX421" s="199"/>
      <c r="BY421" s="199"/>
      <c r="BZ421" s="199"/>
      <c r="CA421" s="199"/>
      <c r="CB421" s="199"/>
      <c r="CC421" s="199"/>
      <c r="CD421" s="199"/>
      <c r="CE421" s="199"/>
      <c r="CF421" s="199"/>
      <c r="CG421" s="199"/>
      <c r="CH421" s="199"/>
      <c r="CI421" s="199"/>
      <c r="CJ421" s="199"/>
      <c r="CK421" s="199"/>
      <c r="CL421" s="199"/>
      <c r="CM421" s="199"/>
      <c r="CN421" s="199"/>
      <c r="CO421" s="199"/>
      <c r="CP421" s="199"/>
      <c r="CQ421" s="199"/>
      <c r="CR421" s="199"/>
      <c r="CS421" s="199"/>
      <c r="CT421" s="199"/>
      <c r="CU421" s="199"/>
      <c r="CV421" s="199"/>
      <c r="CW421" s="199"/>
      <c r="CX421" s="199"/>
      <c r="CY421" s="199"/>
      <c r="CZ421" s="199"/>
      <c r="DA421" s="199"/>
      <c r="DB421" s="199"/>
      <c r="DC421" s="199"/>
      <c r="DD421" s="199"/>
      <c r="DE421" s="199"/>
      <c r="DF421" s="199"/>
      <c r="DG421" s="199"/>
      <c r="DH421" s="199"/>
      <c r="DI421" s="199"/>
      <c r="DJ421" s="199"/>
      <c r="DK421" s="199"/>
      <c r="DL421" s="199"/>
      <c r="DM421" s="199"/>
      <c r="DN421" s="199"/>
    </row>
    <row r="422" spans="1:118" x14ac:dyDescent="0.2">
      <c r="A422" s="33" t="s">
        <v>140</v>
      </c>
      <c r="B422" s="33" t="s">
        <v>197</v>
      </c>
      <c r="C422" s="33">
        <v>19</v>
      </c>
      <c r="D422" s="33" t="s">
        <v>47</v>
      </c>
      <c r="E422" s="200">
        <v>0</v>
      </c>
      <c r="F422" s="199">
        <v>0</v>
      </c>
      <c r="G422" s="200">
        <v>0</v>
      </c>
      <c r="H422" s="199">
        <v>0</v>
      </c>
      <c r="I422" s="200">
        <v>0</v>
      </c>
      <c r="J422" s="199">
        <v>0</v>
      </c>
      <c r="K422" s="199">
        <v>0</v>
      </c>
      <c r="L422" s="199">
        <v>0</v>
      </c>
      <c r="M422" s="199"/>
      <c r="N422" s="199"/>
      <c r="O422" s="199"/>
      <c r="P422" s="199"/>
      <c r="Q422" s="199"/>
      <c r="R422" s="199"/>
      <c r="S422" s="199"/>
      <c r="T422" s="199"/>
      <c r="U422" s="199"/>
      <c r="V422" s="199"/>
      <c r="W422" s="199"/>
      <c r="X422" s="199"/>
      <c r="Y422" s="199"/>
      <c r="Z422" s="199"/>
      <c r="AA422" s="199"/>
      <c r="AB422" s="199"/>
      <c r="AC422" s="199"/>
      <c r="AD422" s="199"/>
      <c r="AE422" s="199"/>
      <c r="AF422" s="199"/>
      <c r="AG422" s="199"/>
      <c r="AH422" s="199"/>
      <c r="AI422" s="199"/>
      <c r="AJ422" s="199"/>
      <c r="AK422" s="199"/>
      <c r="AL422" s="199"/>
      <c r="AM422" s="199"/>
      <c r="AN422" s="199"/>
      <c r="AO422" s="199"/>
      <c r="AP422" s="199"/>
      <c r="AQ422" s="199"/>
      <c r="AR422" s="199"/>
      <c r="AS422" s="199"/>
      <c r="AT422" s="199"/>
      <c r="AU422" s="199"/>
      <c r="AV422" s="199"/>
      <c r="AW422" s="199"/>
      <c r="AX422" s="199"/>
      <c r="AY422" s="199"/>
      <c r="AZ422" s="199"/>
      <c r="BA422" s="199"/>
      <c r="BB422" s="199"/>
      <c r="BC422" s="199"/>
      <c r="BD422" s="199"/>
      <c r="BE422" s="199"/>
      <c r="BF422" s="199"/>
      <c r="BG422" s="199"/>
      <c r="BH422" s="199"/>
      <c r="BI422" s="199"/>
      <c r="BJ422" s="199"/>
      <c r="BK422" s="199"/>
      <c r="BL422" s="199"/>
      <c r="BM422" s="199"/>
      <c r="BN422" s="199"/>
      <c r="BO422" s="199"/>
      <c r="BP422" s="199"/>
      <c r="BQ422" s="199"/>
      <c r="BR422" s="199"/>
      <c r="BS422" s="199"/>
      <c r="BT422" s="199"/>
      <c r="BU422" s="199"/>
      <c r="BV422" s="199"/>
      <c r="BW422" s="199"/>
      <c r="BX422" s="199"/>
      <c r="BY422" s="199"/>
      <c r="BZ422" s="199"/>
      <c r="CA422" s="199"/>
      <c r="CB422" s="199"/>
      <c r="CC422" s="199"/>
      <c r="CD422" s="199"/>
      <c r="CE422" s="199"/>
      <c r="CF422" s="199"/>
      <c r="CG422" s="199"/>
      <c r="CH422" s="199"/>
      <c r="CI422" s="199"/>
      <c r="CJ422" s="199"/>
      <c r="CK422" s="199"/>
      <c r="CL422" s="199"/>
      <c r="CM422" s="199"/>
      <c r="CN422" s="199"/>
      <c r="CO422" s="199"/>
      <c r="CP422" s="199"/>
      <c r="CQ422" s="199"/>
      <c r="CR422" s="199"/>
      <c r="CS422" s="199"/>
      <c r="CT422" s="199"/>
      <c r="CU422" s="199"/>
      <c r="CV422" s="199"/>
      <c r="CW422" s="199"/>
      <c r="CX422" s="199"/>
      <c r="CY422" s="199"/>
      <c r="CZ422" s="199"/>
      <c r="DA422" s="199"/>
      <c r="DB422" s="199"/>
      <c r="DC422" s="199"/>
      <c r="DD422" s="199"/>
      <c r="DE422" s="199"/>
      <c r="DF422" s="199"/>
      <c r="DG422" s="199"/>
      <c r="DH422" s="199"/>
      <c r="DI422" s="199"/>
      <c r="DJ422" s="199"/>
      <c r="DK422" s="199"/>
      <c r="DL422" s="199"/>
      <c r="DM422" s="199"/>
      <c r="DN422" s="199"/>
    </row>
    <row r="423" spans="1:118" x14ac:dyDescent="0.2">
      <c r="A423" s="33" t="s">
        <v>140</v>
      </c>
      <c r="B423" s="33" t="s">
        <v>197</v>
      </c>
      <c r="C423" s="33">
        <v>20</v>
      </c>
      <c r="D423" s="33" t="s">
        <v>128</v>
      </c>
      <c r="E423" s="200">
        <v>0</v>
      </c>
      <c r="F423" s="199">
        <v>0</v>
      </c>
      <c r="G423" s="200">
        <v>0</v>
      </c>
      <c r="H423" s="199">
        <v>0</v>
      </c>
      <c r="I423" s="200">
        <v>0</v>
      </c>
      <c r="J423" s="199">
        <v>0</v>
      </c>
      <c r="K423" s="199">
        <v>0</v>
      </c>
      <c r="L423" s="199">
        <v>0</v>
      </c>
      <c r="M423" s="199"/>
      <c r="N423" s="199"/>
      <c r="O423" s="199"/>
      <c r="P423" s="199"/>
      <c r="Q423" s="199"/>
      <c r="R423" s="199"/>
      <c r="S423" s="199"/>
      <c r="T423" s="199"/>
      <c r="U423" s="199"/>
      <c r="V423" s="199"/>
      <c r="W423" s="199"/>
      <c r="X423" s="199"/>
      <c r="Y423" s="199"/>
      <c r="Z423" s="199"/>
      <c r="AA423" s="199"/>
      <c r="AB423" s="199"/>
      <c r="AC423" s="199"/>
      <c r="AD423" s="199"/>
      <c r="AE423" s="199"/>
      <c r="AF423" s="199"/>
      <c r="AG423" s="199"/>
      <c r="AH423" s="199"/>
      <c r="AI423" s="199"/>
      <c r="AJ423" s="199"/>
      <c r="AK423" s="199"/>
      <c r="AL423" s="199"/>
      <c r="AM423" s="199"/>
      <c r="AN423" s="199"/>
      <c r="AO423" s="199"/>
      <c r="AP423" s="199"/>
      <c r="AQ423" s="199"/>
      <c r="AR423" s="199"/>
      <c r="AS423" s="199"/>
      <c r="AT423" s="199"/>
      <c r="AU423" s="199"/>
      <c r="AV423" s="199"/>
      <c r="AW423" s="199"/>
      <c r="AX423" s="199"/>
      <c r="AY423" s="199"/>
      <c r="AZ423" s="199"/>
      <c r="BA423" s="199"/>
      <c r="BB423" s="199"/>
      <c r="BC423" s="199"/>
      <c r="BD423" s="199"/>
      <c r="BE423" s="199"/>
      <c r="BF423" s="199"/>
      <c r="BG423" s="199"/>
      <c r="BH423" s="199"/>
      <c r="BI423" s="199"/>
      <c r="BJ423" s="199"/>
      <c r="BK423" s="199"/>
      <c r="BL423" s="199"/>
      <c r="BM423" s="199"/>
      <c r="BN423" s="199"/>
      <c r="BO423" s="199"/>
      <c r="BP423" s="199"/>
      <c r="BQ423" s="199"/>
      <c r="BR423" s="199"/>
      <c r="BS423" s="199"/>
      <c r="BT423" s="199"/>
      <c r="BU423" s="199"/>
      <c r="BV423" s="199"/>
      <c r="BW423" s="199"/>
      <c r="BX423" s="199"/>
      <c r="BY423" s="199"/>
      <c r="BZ423" s="199"/>
      <c r="CA423" s="199"/>
      <c r="CB423" s="199"/>
      <c r="CC423" s="199"/>
      <c r="CD423" s="199"/>
      <c r="CE423" s="199"/>
      <c r="CF423" s="199"/>
      <c r="CG423" s="199"/>
      <c r="CH423" s="199"/>
      <c r="CI423" s="199"/>
      <c r="CJ423" s="199"/>
      <c r="CK423" s="199"/>
      <c r="CL423" s="199"/>
      <c r="CM423" s="199"/>
      <c r="CN423" s="199"/>
      <c r="CO423" s="199"/>
      <c r="CP423" s="199"/>
      <c r="CQ423" s="199"/>
      <c r="CR423" s="199"/>
      <c r="CS423" s="199"/>
      <c r="CT423" s="199"/>
      <c r="CU423" s="199"/>
      <c r="CV423" s="199"/>
      <c r="CW423" s="199"/>
      <c r="CX423" s="199"/>
      <c r="CY423" s="199"/>
      <c r="CZ423" s="199"/>
      <c r="DA423" s="199"/>
      <c r="DB423" s="199"/>
      <c r="DC423" s="199"/>
      <c r="DD423" s="199"/>
      <c r="DE423" s="199"/>
      <c r="DF423" s="199"/>
      <c r="DG423" s="199"/>
      <c r="DH423" s="199"/>
      <c r="DI423" s="199"/>
      <c r="DJ423" s="199"/>
      <c r="DK423" s="199"/>
      <c r="DL423" s="199"/>
      <c r="DM423" s="199"/>
      <c r="DN423" s="199"/>
    </row>
    <row r="424" spans="1:118" x14ac:dyDescent="0.2">
      <c r="A424" s="33" t="s">
        <v>140</v>
      </c>
      <c r="B424" s="33" t="s">
        <v>197</v>
      </c>
      <c r="C424" s="33">
        <v>21</v>
      </c>
      <c r="D424" s="33" t="s">
        <v>129</v>
      </c>
      <c r="E424" s="200">
        <v>0</v>
      </c>
      <c r="F424" s="199">
        <v>0</v>
      </c>
      <c r="G424" s="200">
        <v>0</v>
      </c>
      <c r="H424" s="199">
        <v>0</v>
      </c>
      <c r="I424" s="200">
        <v>0</v>
      </c>
      <c r="J424" s="199">
        <v>0</v>
      </c>
      <c r="K424" s="199">
        <v>0</v>
      </c>
      <c r="L424" s="199">
        <v>0</v>
      </c>
      <c r="M424" s="199"/>
      <c r="N424" s="199"/>
      <c r="O424" s="199"/>
      <c r="P424" s="199"/>
      <c r="Q424" s="199"/>
      <c r="R424" s="199"/>
      <c r="S424" s="199"/>
      <c r="T424" s="199"/>
      <c r="U424" s="199"/>
      <c r="V424" s="199"/>
      <c r="W424" s="199"/>
      <c r="X424" s="199"/>
      <c r="Y424" s="199"/>
      <c r="Z424" s="199"/>
      <c r="AA424" s="199"/>
      <c r="AB424" s="199"/>
      <c r="AC424" s="199"/>
      <c r="AD424" s="199"/>
      <c r="AE424" s="199"/>
      <c r="AF424" s="199"/>
      <c r="AG424" s="199"/>
      <c r="AH424" s="199"/>
      <c r="AI424" s="199"/>
      <c r="AJ424" s="199"/>
      <c r="AK424" s="199"/>
      <c r="AL424" s="199"/>
      <c r="AM424" s="199"/>
      <c r="AN424" s="199"/>
      <c r="AO424" s="199"/>
      <c r="AP424" s="199"/>
      <c r="AQ424" s="199"/>
      <c r="AR424" s="199"/>
      <c r="AS424" s="199"/>
      <c r="AT424" s="199"/>
      <c r="AU424" s="199"/>
      <c r="AV424" s="199"/>
      <c r="AW424" s="199"/>
      <c r="AX424" s="199"/>
      <c r="AY424" s="199"/>
      <c r="AZ424" s="199"/>
      <c r="BA424" s="199"/>
      <c r="BB424" s="199"/>
      <c r="BC424" s="199"/>
      <c r="BD424" s="199"/>
      <c r="BE424" s="199"/>
      <c r="BF424" s="199"/>
      <c r="BG424" s="199"/>
      <c r="BH424" s="199"/>
      <c r="BI424" s="199"/>
      <c r="BJ424" s="199"/>
      <c r="BK424" s="199"/>
      <c r="BL424" s="199"/>
      <c r="BM424" s="199"/>
      <c r="BN424" s="199"/>
      <c r="BO424" s="199"/>
      <c r="BP424" s="199"/>
      <c r="BQ424" s="199"/>
      <c r="BR424" s="199"/>
      <c r="BS424" s="199"/>
      <c r="BT424" s="199"/>
      <c r="BU424" s="199"/>
      <c r="BV424" s="199"/>
      <c r="BW424" s="199"/>
      <c r="BX424" s="199"/>
      <c r="BY424" s="199"/>
      <c r="BZ424" s="199"/>
      <c r="CA424" s="199"/>
      <c r="CB424" s="199"/>
      <c r="CC424" s="199"/>
      <c r="CD424" s="199"/>
      <c r="CE424" s="199"/>
      <c r="CF424" s="199"/>
      <c r="CG424" s="199"/>
      <c r="CH424" s="199"/>
      <c r="CI424" s="199"/>
      <c r="CJ424" s="199"/>
      <c r="CK424" s="199"/>
      <c r="CL424" s="199"/>
      <c r="CM424" s="199"/>
      <c r="CN424" s="199"/>
      <c r="CO424" s="199"/>
      <c r="CP424" s="199"/>
      <c r="CQ424" s="199"/>
      <c r="CR424" s="199"/>
      <c r="CS424" s="199"/>
      <c r="CT424" s="199"/>
      <c r="CU424" s="199"/>
      <c r="CV424" s="199"/>
      <c r="CW424" s="199"/>
      <c r="CX424" s="199"/>
      <c r="CY424" s="199"/>
      <c r="CZ424" s="199"/>
      <c r="DA424" s="199"/>
      <c r="DB424" s="199"/>
      <c r="DC424" s="199"/>
      <c r="DD424" s="199"/>
      <c r="DE424" s="199"/>
      <c r="DF424" s="199"/>
      <c r="DG424" s="199"/>
      <c r="DH424" s="199"/>
      <c r="DI424" s="199"/>
      <c r="DJ424" s="199"/>
      <c r="DK424" s="199"/>
      <c r="DL424" s="199"/>
      <c r="DM424" s="199"/>
      <c r="DN424" s="199"/>
    </row>
    <row r="425" spans="1:118" x14ac:dyDescent="0.2">
      <c r="A425" s="33" t="s">
        <v>140</v>
      </c>
      <c r="B425" s="33" t="s">
        <v>197</v>
      </c>
      <c r="C425" s="33">
        <v>22</v>
      </c>
      <c r="D425" s="33" t="s">
        <v>130</v>
      </c>
      <c r="E425" s="200">
        <v>-2946701</v>
      </c>
      <c r="F425" s="199">
        <v>-7499354.0449999999</v>
      </c>
      <c r="G425" s="200">
        <v>27233</v>
      </c>
      <c r="H425" s="199">
        <v>69307.985000000335</v>
      </c>
      <c r="I425" s="200">
        <v>0</v>
      </c>
      <c r="J425" s="199">
        <v>0</v>
      </c>
      <c r="K425" s="199">
        <v>2998967</v>
      </c>
      <c r="L425" s="199">
        <v>7632371.0149999997</v>
      </c>
      <c r="M425" s="199"/>
      <c r="N425" s="199"/>
      <c r="O425" s="199"/>
      <c r="P425" s="199"/>
      <c r="Q425" s="199"/>
      <c r="R425" s="199"/>
      <c r="S425" s="199"/>
      <c r="T425" s="199"/>
      <c r="U425" s="199"/>
      <c r="V425" s="199"/>
      <c r="W425" s="199"/>
      <c r="X425" s="199"/>
      <c r="Y425" s="199"/>
      <c r="Z425" s="199"/>
      <c r="AA425" s="199"/>
      <c r="AB425" s="199"/>
      <c r="AC425" s="199"/>
      <c r="AD425" s="199"/>
      <c r="AE425" s="199"/>
      <c r="AF425" s="199"/>
      <c r="AG425" s="199"/>
      <c r="AH425" s="199"/>
      <c r="AI425" s="199"/>
      <c r="AJ425" s="199"/>
      <c r="AK425" s="199"/>
      <c r="AL425" s="199"/>
      <c r="AM425" s="199"/>
      <c r="AN425" s="199"/>
      <c r="AO425" s="199"/>
      <c r="AP425" s="199"/>
      <c r="AQ425" s="199"/>
      <c r="AR425" s="199"/>
      <c r="AS425" s="199"/>
      <c r="AT425" s="199"/>
      <c r="AU425" s="199"/>
      <c r="AV425" s="199"/>
      <c r="AW425" s="199"/>
      <c r="AX425" s="199"/>
      <c r="AY425" s="199"/>
      <c r="AZ425" s="199"/>
      <c r="BA425" s="199"/>
      <c r="BB425" s="199"/>
      <c r="BC425" s="199"/>
      <c r="BD425" s="199"/>
      <c r="BE425" s="199"/>
      <c r="BF425" s="199"/>
      <c r="BG425" s="199"/>
      <c r="BH425" s="199"/>
      <c r="BI425" s="199"/>
      <c r="BJ425" s="199"/>
      <c r="BK425" s="199"/>
      <c r="BL425" s="199"/>
      <c r="BM425" s="199"/>
      <c r="BN425" s="199"/>
      <c r="BO425" s="199"/>
      <c r="BP425" s="199"/>
      <c r="BQ425" s="199"/>
      <c r="BR425" s="199"/>
      <c r="BS425" s="199"/>
      <c r="BT425" s="199"/>
      <c r="BU425" s="199"/>
      <c r="BV425" s="199"/>
      <c r="BW425" s="199"/>
      <c r="BX425" s="199"/>
      <c r="BY425" s="199"/>
      <c r="BZ425" s="199"/>
      <c r="CA425" s="199"/>
      <c r="CB425" s="199"/>
      <c r="CC425" s="199"/>
      <c r="CD425" s="199"/>
      <c r="CE425" s="199"/>
      <c r="CF425" s="199"/>
      <c r="CG425" s="199"/>
      <c r="CH425" s="199"/>
      <c r="CI425" s="199"/>
      <c r="CJ425" s="199"/>
      <c r="CK425" s="199"/>
      <c r="CL425" s="199"/>
      <c r="CM425" s="199"/>
      <c r="CN425" s="199"/>
      <c r="CO425" s="199"/>
      <c r="CP425" s="199"/>
      <c r="CQ425" s="199"/>
      <c r="CR425" s="199"/>
      <c r="CS425" s="199"/>
      <c r="CT425" s="199"/>
      <c r="CU425" s="199"/>
      <c r="CV425" s="199"/>
      <c r="CW425" s="199"/>
      <c r="CX425" s="199"/>
      <c r="CY425" s="199"/>
      <c r="CZ425" s="199"/>
      <c r="DA425" s="199"/>
      <c r="DB425" s="199"/>
      <c r="DC425" s="199"/>
      <c r="DD425" s="199"/>
      <c r="DE425" s="199"/>
      <c r="DF425" s="199"/>
      <c r="DG425" s="199"/>
      <c r="DH425" s="199"/>
      <c r="DI425" s="199"/>
      <c r="DJ425" s="199"/>
      <c r="DK425" s="199"/>
      <c r="DL425" s="199"/>
      <c r="DM425" s="199"/>
      <c r="DN425" s="199"/>
    </row>
    <row r="426" spans="1:118" x14ac:dyDescent="0.2">
      <c r="A426" s="33" t="s">
        <v>140</v>
      </c>
      <c r="B426" s="33" t="s">
        <v>197</v>
      </c>
      <c r="C426" s="33">
        <v>23</v>
      </c>
      <c r="D426" s="33" t="s">
        <v>131</v>
      </c>
      <c r="E426" s="200">
        <v>0</v>
      </c>
      <c r="F426" s="199">
        <v>0</v>
      </c>
      <c r="G426" s="200">
        <v>0</v>
      </c>
      <c r="H426" s="199">
        <v>0</v>
      </c>
      <c r="I426" s="200">
        <v>0</v>
      </c>
      <c r="J426" s="199">
        <v>0</v>
      </c>
      <c r="K426" s="199">
        <v>0</v>
      </c>
      <c r="L426" s="199">
        <v>0</v>
      </c>
      <c r="M426" s="199"/>
      <c r="N426" s="199"/>
      <c r="O426" s="199"/>
      <c r="P426" s="199"/>
      <c r="Q426" s="199"/>
      <c r="R426" s="199"/>
      <c r="S426" s="199"/>
      <c r="T426" s="199"/>
      <c r="U426" s="199"/>
      <c r="V426" s="199"/>
      <c r="W426" s="199"/>
      <c r="X426" s="199"/>
      <c r="Y426" s="199"/>
      <c r="Z426" s="199"/>
      <c r="AA426" s="199"/>
      <c r="AB426" s="199"/>
      <c r="AC426" s="199"/>
      <c r="AD426" s="199"/>
      <c r="AE426" s="199"/>
      <c r="AF426" s="199"/>
      <c r="AG426" s="199"/>
      <c r="AH426" s="199"/>
      <c r="AI426" s="199"/>
      <c r="AJ426" s="199"/>
      <c r="AK426" s="199"/>
      <c r="AL426" s="199"/>
      <c r="AM426" s="199"/>
      <c r="AN426" s="199"/>
      <c r="AO426" s="199"/>
      <c r="AP426" s="199"/>
      <c r="AQ426" s="199"/>
      <c r="AR426" s="199"/>
      <c r="AS426" s="199"/>
      <c r="AT426" s="199"/>
      <c r="AU426" s="199"/>
      <c r="AV426" s="199"/>
      <c r="AW426" s="199"/>
      <c r="AX426" s="199"/>
      <c r="AY426" s="199"/>
      <c r="AZ426" s="199"/>
      <c r="BA426" s="199"/>
      <c r="BB426" s="199"/>
      <c r="BC426" s="199"/>
      <c r="BD426" s="199"/>
      <c r="BE426" s="199"/>
      <c r="BF426" s="199"/>
      <c r="BG426" s="199"/>
      <c r="BH426" s="199"/>
      <c r="BI426" s="199"/>
      <c r="BJ426" s="199"/>
      <c r="BK426" s="199"/>
      <c r="BL426" s="199"/>
      <c r="BM426" s="199"/>
      <c r="BN426" s="199"/>
      <c r="BO426" s="199"/>
      <c r="BP426" s="199"/>
      <c r="BQ426" s="199"/>
      <c r="BR426" s="199"/>
      <c r="BS426" s="199"/>
      <c r="BT426" s="199"/>
      <c r="BU426" s="199"/>
      <c r="BV426" s="199"/>
      <c r="BW426" s="199"/>
      <c r="BX426" s="199"/>
      <c r="BY426" s="199"/>
      <c r="BZ426" s="199"/>
      <c r="CA426" s="199"/>
      <c r="CB426" s="199"/>
      <c r="CC426" s="199"/>
      <c r="CD426" s="199"/>
      <c r="CE426" s="199"/>
      <c r="CF426" s="199"/>
      <c r="CG426" s="199"/>
      <c r="CH426" s="199"/>
      <c r="CI426" s="199"/>
      <c r="CJ426" s="199"/>
      <c r="CK426" s="199"/>
      <c r="CL426" s="199"/>
      <c r="CM426" s="199"/>
      <c r="CN426" s="199"/>
      <c r="CO426" s="199"/>
      <c r="CP426" s="199"/>
      <c r="CQ426" s="199"/>
      <c r="CR426" s="199"/>
      <c r="CS426" s="199"/>
      <c r="CT426" s="199"/>
      <c r="CU426" s="199"/>
      <c r="CV426" s="199"/>
      <c r="CW426" s="199"/>
      <c r="CX426" s="199"/>
      <c r="CY426" s="199"/>
      <c r="CZ426" s="199"/>
      <c r="DA426" s="199"/>
      <c r="DB426" s="199"/>
      <c r="DC426" s="199"/>
      <c r="DD426" s="199"/>
      <c r="DE426" s="199"/>
      <c r="DF426" s="199"/>
      <c r="DG426" s="199"/>
      <c r="DH426" s="199"/>
      <c r="DI426" s="199"/>
      <c r="DJ426" s="199"/>
      <c r="DK426" s="199"/>
      <c r="DL426" s="199"/>
      <c r="DM426" s="199"/>
      <c r="DN426" s="199"/>
    </row>
    <row r="427" spans="1:118" x14ac:dyDescent="0.2">
      <c r="A427" s="33" t="s">
        <v>140</v>
      </c>
      <c r="B427" s="33" t="s">
        <v>197</v>
      </c>
      <c r="C427" s="33">
        <v>24</v>
      </c>
      <c r="D427" s="33" t="s">
        <v>55</v>
      </c>
      <c r="E427" s="200">
        <v>0</v>
      </c>
      <c r="F427" s="199">
        <v>0</v>
      </c>
      <c r="G427" s="200">
        <v>0</v>
      </c>
      <c r="H427" s="199">
        <v>0</v>
      </c>
      <c r="I427" s="200">
        <v>0</v>
      </c>
      <c r="J427" s="199">
        <v>0</v>
      </c>
      <c r="K427" s="199">
        <v>0</v>
      </c>
      <c r="L427" s="199">
        <v>-663089.96</v>
      </c>
      <c r="M427" s="199"/>
      <c r="N427" s="199"/>
      <c r="O427" s="199"/>
      <c r="P427" s="199"/>
      <c r="Q427" s="199"/>
      <c r="R427" s="199"/>
      <c r="S427" s="199"/>
      <c r="T427" s="199"/>
      <c r="U427" s="199"/>
      <c r="V427" s="199"/>
      <c r="W427" s="199"/>
      <c r="X427" s="199"/>
      <c r="Y427" s="199"/>
      <c r="Z427" s="199"/>
      <c r="AA427" s="199"/>
      <c r="AB427" s="199"/>
      <c r="AC427" s="199"/>
      <c r="AD427" s="199"/>
      <c r="AE427" s="199"/>
      <c r="AF427" s="199"/>
      <c r="AG427" s="199"/>
      <c r="AH427" s="199"/>
      <c r="AI427" s="199"/>
      <c r="AJ427" s="199"/>
      <c r="AK427" s="199"/>
      <c r="AL427" s="199"/>
      <c r="AM427" s="199"/>
      <c r="AN427" s="199"/>
      <c r="AO427" s="199"/>
      <c r="AP427" s="199"/>
      <c r="AQ427" s="199"/>
      <c r="AR427" s="199"/>
      <c r="AS427" s="199"/>
      <c r="AT427" s="199"/>
      <c r="AU427" s="199"/>
      <c r="AV427" s="199"/>
      <c r="AW427" s="199"/>
      <c r="AX427" s="199"/>
      <c r="AY427" s="199"/>
      <c r="AZ427" s="199"/>
      <c r="BA427" s="199"/>
      <c r="BB427" s="199"/>
      <c r="BC427" s="199"/>
      <c r="BD427" s="199"/>
      <c r="BE427" s="199"/>
      <c r="BF427" s="199"/>
      <c r="BG427" s="199"/>
      <c r="BH427" s="199"/>
      <c r="BI427" s="199"/>
      <c r="BJ427" s="199"/>
      <c r="BK427" s="199"/>
      <c r="BL427" s="199"/>
      <c r="BM427" s="199"/>
      <c r="BN427" s="199"/>
      <c r="BO427" s="199"/>
      <c r="BP427" s="199"/>
      <c r="BQ427" s="199"/>
      <c r="BR427" s="199"/>
      <c r="BS427" s="199"/>
      <c r="BT427" s="199"/>
      <c r="BU427" s="199"/>
      <c r="BV427" s="199"/>
      <c r="BW427" s="199"/>
      <c r="BX427" s="199"/>
      <c r="BY427" s="199"/>
      <c r="BZ427" s="199"/>
      <c r="CA427" s="199"/>
      <c r="CB427" s="199"/>
      <c r="CC427" s="199"/>
      <c r="CD427" s="199"/>
      <c r="CE427" s="199"/>
      <c r="CF427" s="199"/>
      <c r="CG427" s="199"/>
      <c r="CH427" s="199"/>
      <c r="CI427" s="199"/>
      <c r="CJ427" s="199"/>
      <c r="CK427" s="199"/>
      <c r="CL427" s="199"/>
      <c r="CM427" s="199"/>
      <c r="CN427" s="199"/>
      <c r="CO427" s="199"/>
      <c r="CP427" s="199"/>
      <c r="CQ427" s="199"/>
      <c r="CR427" s="199"/>
      <c r="CS427" s="199"/>
      <c r="CT427" s="199"/>
      <c r="CU427" s="199"/>
      <c r="CV427" s="199"/>
      <c r="CW427" s="199"/>
      <c r="CX427" s="199"/>
      <c r="CY427" s="199"/>
      <c r="CZ427" s="199"/>
      <c r="DA427" s="199"/>
      <c r="DB427" s="199"/>
      <c r="DC427" s="199"/>
      <c r="DD427" s="199"/>
      <c r="DE427" s="199"/>
      <c r="DF427" s="199"/>
      <c r="DG427" s="199"/>
      <c r="DH427" s="199"/>
      <c r="DI427" s="199"/>
      <c r="DJ427" s="199"/>
      <c r="DK427" s="199"/>
      <c r="DL427" s="199"/>
      <c r="DM427" s="199"/>
      <c r="DN427" s="199"/>
    </row>
    <row r="428" spans="1:118" x14ac:dyDescent="0.2">
      <c r="A428" s="33" t="s">
        <v>140</v>
      </c>
      <c r="B428" s="33" t="s">
        <v>197</v>
      </c>
      <c r="C428" s="33">
        <v>25</v>
      </c>
      <c r="D428" s="33" t="s">
        <v>56</v>
      </c>
      <c r="E428" s="200">
        <v>0</v>
      </c>
      <c r="F428" s="199">
        <v>0</v>
      </c>
      <c r="G428" s="200">
        <v>0</v>
      </c>
      <c r="H428" s="199">
        <v>0</v>
      </c>
      <c r="I428" s="200">
        <v>0</v>
      </c>
      <c r="J428" s="199">
        <v>0</v>
      </c>
      <c r="K428" s="199">
        <v>0</v>
      </c>
      <c r="L428" s="199">
        <v>0</v>
      </c>
      <c r="M428" s="199"/>
      <c r="N428" s="199"/>
      <c r="O428" s="199"/>
      <c r="P428" s="199"/>
      <c r="Q428" s="199"/>
      <c r="R428" s="199"/>
      <c r="S428" s="199"/>
      <c r="T428" s="199"/>
      <c r="U428" s="199"/>
      <c r="V428" s="199"/>
      <c r="W428" s="199"/>
      <c r="X428" s="199"/>
      <c r="Y428" s="199"/>
      <c r="Z428" s="199"/>
      <c r="AA428" s="199"/>
      <c r="AB428" s="199"/>
      <c r="AC428" s="199"/>
      <c r="AD428" s="199"/>
      <c r="AE428" s="199"/>
      <c r="AF428" s="199"/>
      <c r="AG428" s="199"/>
      <c r="AH428" s="199"/>
      <c r="AI428" s="199"/>
      <c r="AJ428" s="199"/>
      <c r="AK428" s="199"/>
      <c r="AL428" s="199"/>
      <c r="AM428" s="199"/>
      <c r="AN428" s="199"/>
      <c r="AO428" s="199"/>
      <c r="AP428" s="199"/>
      <c r="AQ428" s="199"/>
      <c r="AR428" s="199"/>
      <c r="AS428" s="199"/>
      <c r="AT428" s="199"/>
      <c r="AU428" s="199"/>
      <c r="AV428" s="199"/>
      <c r="AW428" s="199"/>
      <c r="AX428" s="199"/>
      <c r="AY428" s="199"/>
      <c r="AZ428" s="199"/>
      <c r="BA428" s="199"/>
      <c r="BB428" s="199"/>
      <c r="BC428" s="199"/>
      <c r="BD428" s="199"/>
      <c r="BE428" s="199"/>
      <c r="BF428" s="199"/>
      <c r="BG428" s="199"/>
      <c r="BH428" s="199"/>
      <c r="BI428" s="199"/>
      <c r="BJ428" s="199"/>
      <c r="BK428" s="199"/>
      <c r="BL428" s="199"/>
      <c r="BM428" s="199"/>
      <c r="BN428" s="199"/>
      <c r="BO428" s="199"/>
      <c r="BP428" s="199"/>
      <c r="BQ428" s="199"/>
      <c r="BR428" s="199"/>
      <c r="BS428" s="199"/>
      <c r="BT428" s="199"/>
      <c r="BU428" s="199"/>
      <c r="BV428" s="199"/>
      <c r="BW428" s="199"/>
      <c r="BX428" s="199"/>
      <c r="BY428" s="199"/>
      <c r="BZ428" s="199"/>
      <c r="CA428" s="199"/>
      <c r="CB428" s="199"/>
      <c r="CC428" s="199"/>
      <c r="CD428" s="199"/>
      <c r="CE428" s="199"/>
      <c r="CF428" s="199"/>
      <c r="CG428" s="199"/>
      <c r="CH428" s="199"/>
      <c r="CI428" s="199"/>
      <c r="CJ428" s="199"/>
      <c r="CK428" s="199"/>
      <c r="CL428" s="199"/>
      <c r="CM428" s="199"/>
      <c r="CN428" s="199"/>
      <c r="CO428" s="199"/>
      <c r="CP428" s="199"/>
      <c r="CQ428" s="199"/>
      <c r="CR428" s="199"/>
      <c r="CS428" s="199"/>
      <c r="CT428" s="199"/>
      <c r="CU428" s="199"/>
      <c r="CV428" s="199"/>
      <c r="CW428" s="199"/>
      <c r="CX428" s="199"/>
      <c r="CY428" s="199"/>
      <c r="CZ428" s="199"/>
      <c r="DA428" s="199"/>
      <c r="DB428" s="199"/>
      <c r="DC428" s="199"/>
      <c r="DD428" s="199"/>
      <c r="DE428" s="199"/>
      <c r="DF428" s="199"/>
      <c r="DG428" s="199"/>
      <c r="DH428" s="199"/>
      <c r="DI428" s="199"/>
      <c r="DJ428" s="199"/>
      <c r="DK428" s="199"/>
      <c r="DL428" s="199"/>
      <c r="DM428" s="199"/>
      <c r="DN428" s="199"/>
    </row>
    <row r="429" spans="1:118" x14ac:dyDescent="0.2">
      <c r="A429" s="33" t="s">
        <v>140</v>
      </c>
      <c r="B429" s="33" t="s">
        <v>197</v>
      </c>
      <c r="C429" s="33">
        <v>26</v>
      </c>
      <c r="D429" s="33" t="s">
        <v>132</v>
      </c>
      <c r="E429" s="200">
        <v>0</v>
      </c>
      <c r="F429" s="199">
        <v>0</v>
      </c>
      <c r="G429" s="200">
        <v>0</v>
      </c>
      <c r="H429" s="199">
        <v>0</v>
      </c>
      <c r="I429" s="200">
        <v>0</v>
      </c>
      <c r="J429" s="199">
        <v>0</v>
      </c>
      <c r="K429" s="199">
        <v>0</v>
      </c>
      <c r="L429" s="199">
        <v>0</v>
      </c>
      <c r="M429" s="199"/>
      <c r="N429" s="199"/>
      <c r="O429" s="199"/>
      <c r="P429" s="199"/>
      <c r="Q429" s="199"/>
      <c r="R429" s="199"/>
      <c r="S429" s="199"/>
      <c r="T429" s="199"/>
      <c r="U429" s="199"/>
      <c r="V429" s="199"/>
      <c r="W429" s="199"/>
      <c r="X429" s="199"/>
      <c r="Y429" s="199"/>
      <c r="Z429" s="199"/>
      <c r="AA429" s="199"/>
      <c r="AB429" s="199"/>
      <c r="AC429" s="199"/>
      <c r="AD429" s="199"/>
      <c r="AE429" s="199"/>
      <c r="AF429" s="199"/>
      <c r="AG429" s="199"/>
      <c r="AH429" s="199"/>
      <c r="AI429" s="199"/>
      <c r="AJ429" s="199"/>
      <c r="AK429" s="199"/>
      <c r="AL429" s="199"/>
      <c r="AM429" s="199"/>
      <c r="AN429" s="199"/>
      <c r="AO429" s="199"/>
      <c r="AP429" s="199"/>
      <c r="AQ429" s="199"/>
      <c r="AR429" s="199"/>
      <c r="AS429" s="199"/>
      <c r="AT429" s="199"/>
      <c r="AU429" s="199"/>
      <c r="AV429" s="199"/>
      <c r="AW429" s="199"/>
      <c r="AX429" s="199"/>
      <c r="AY429" s="199"/>
      <c r="AZ429" s="199"/>
      <c r="BA429" s="199"/>
      <c r="BB429" s="199"/>
      <c r="BC429" s="199"/>
      <c r="BD429" s="199"/>
      <c r="BE429" s="199"/>
      <c r="BF429" s="199"/>
      <c r="BG429" s="199"/>
      <c r="BH429" s="199"/>
      <c r="BI429" s="199"/>
      <c r="BJ429" s="199"/>
      <c r="BK429" s="199"/>
      <c r="BL429" s="199"/>
      <c r="BM429" s="199"/>
      <c r="BN429" s="199"/>
      <c r="BO429" s="199"/>
      <c r="BP429" s="199"/>
      <c r="BQ429" s="199"/>
      <c r="BR429" s="199"/>
      <c r="BS429" s="199"/>
      <c r="BT429" s="199"/>
      <c r="BU429" s="199"/>
      <c r="BV429" s="199"/>
      <c r="BW429" s="199"/>
      <c r="BX429" s="199"/>
      <c r="BY429" s="199"/>
      <c r="BZ429" s="199"/>
      <c r="CA429" s="199"/>
      <c r="CB429" s="199"/>
      <c r="CC429" s="199"/>
      <c r="CD429" s="199"/>
      <c r="CE429" s="199"/>
      <c r="CF429" s="199"/>
      <c r="CG429" s="199"/>
      <c r="CH429" s="199"/>
      <c r="CI429" s="199"/>
      <c r="CJ429" s="199"/>
      <c r="CK429" s="199"/>
      <c r="CL429" s="199"/>
      <c r="CM429" s="199"/>
      <c r="CN429" s="199"/>
      <c r="CO429" s="199"/>
      <c r="CP429" s="199"/>
      <c r="CQ429" s="199"/>
      <c r="CR429" s="199"/>
      <c r="CS429" s="199"/>
      <c r="CT429" s="199"/>
      <c r="CU429" s="199"/>
      <c r="CV429" s="199"/>
      <c r="CW429" s="199"/>
      <c r="CX429" s="199"/>
      <c r="CY429" s="199"/>
      <c r="CZ429" s="199"/>
      <c r="DA429" s="199"/>
      <c r="DB429" s="199"/>
      <c r="DC429" s="199"/>
      <c r="DD429" s="199"/>
      <c r="DE429" s="199"/>
      <c r="DF429" s="199"/>
      <c r="DG429" s="199"/>
      <c r="DH429" s="199"/>
      <c r="DI429" s="199"/>
      <c r="DJ429" s="199"/>
      <c r="DK429" s="199"/>
      <c r="DL429" s="199"/>
      <c r="DM429" s="199"/>
      <c r="DN429" s="199"/>
    </row>
    <row r="430" spans="1:118" x14ac:dyDescent="0.2">
      <c r="A430" s="33" t="s">
        <v>140</v>
      </c>
      <c r="B430" s="33" t="s">
        <v>197</v>
      </c>
      <c r="C430" s="33">
        <v>27</v>
      </c>
      <c r="D430" s="33" t="s">
        <v>133</v>
      </c>
      <c r="E430" s="200">
        <v>0</v>
      </c>
      <c r="F430" s="199">
        <v>0</v>
      </c>
      <c r="G430" s="200">
        <v>0</v>
      </c>
      <c r="H430" s="199">
        <v>0</v>
      </c>
      <c r="I430" s="200">
        <v>0</v>
      </c>
      <c r="J430" s="199">
        <v>0</v>
      </c>
      <c r="K430" s="199">
        <v>0</v>
      </c>
      <c r="L430" s="199">
        <v>0</v>
      </c>
      <c r="M430" s="199"/>
      <c r="N430" s="199"/>
      <c r="O430" s="199"/>
      <c r="P430" s="199"/>
      <c r="Q430" s="199"/>
      <c r="R430" s="199"/>
      <c r="S430" s="199"/>
      <c r="T430" s="199"/>
      <c r="U430" s="199"/>
      <c r="V430" s="199"/>
      <c r="W430" s="199"/>
      <c r="X430" s="199"/>
      <c r="Y430" s="199"/>
      <c r="Z430" s="199"/>
      <c r="AA430" s="199"/>
      <c r="AB430" s="199"/>
      <c r="AC430" s="199"/>
      <c r="AD430" s="199"/>
      <c r="AE430" s="199"/>
      <c r="AF430" s="199"/>
      <c r="AG430" s="199"/>
      <c r="AH430" s="199"/>
      <c r="AI430" s="199"/>
      <c r="AJ430" s="199"/>
      <c r="AK430" s="199"/>
      <c r="AL430" s="199"/>
      <c r="AM430" s="199"/>
      <c r="AN430" s="199"/>
      <c r="AO430" s="199"/>
      <c r="AP430" s="199"/>
      <c r="AQ430" s="199"/>
      <c r="AR430" s="199"/>
      <c r="AS430" s="199"/>
      <c r="AT430" s="199"/>
      <c r="AU430" s="199"/>
      <c r="AV430" s="199"/>
      <c r="AW430" s="199"/>
      <c r="AX430" s="199"/>
      <c r="AY430" s="199"/>
      <c r="AZ430" s="199"/>
      <c r="BA430" s="199"/>
      <c r="BB430" s="199"/>
      <c r="BC430" s="199"/>
      <c r="BD430" s="199"/>
      <c r="BE430" s="199"/>
      <c r="BF430" s="199"/>
      <c r="BG430" s="199"/>
      <c r="BH430" s="199"/>
      <c r="BI430" s="199"/>
      <c r="BJ430" s="199"/>
      <c r="BK430" s="199"/>
      <c r="BL430" s="199"/>
      <c r="BM430" s="199"/>
      <c r="BN430" s="199"/>
      <c r="BO430" s="199"/>
      <c r="BP430" s="199"/>
      <c r="BQ430" s="199"/>
      <c r="BR430" s="199"/>
      <c r="BS430" s="199"/>
      <c r="BT430" s="199"/>
      <c r="BU430" s="199"/>
      <c r="BV430" s="199"/>
      <c r="BW430" s="199"/>
      <c r="BX430" s="199"/>
      <c r="BY430" s="199"/>
      <c r="BZ430" s="199"/>
      <c r="CA430" s="199"/>
      <c r="CB430" s="199"/>
      <c r="CC430" s="199"/>
      <c r="CD430" s="199"/>
      <c r="CE430" s="199"/>
      <c r="CF430" s="199"/>
      <c r="CG430" s="199"/>
      <c r="CH430" s="199"/>
      <c r="CI430" s="199"/>
      <c r="CJ430" s="199"/>
      <c r="CK430" s="199"/>
      <c r="CL430" s="199"/>
      <c r="CM430" s="199"/>
      <c r="CN430" s="199"/>
      <c r="CO430" s="199"/>
      <c r="CP430" s="199"/>
      <c r="CQ430" s="199"/>
      <c r="CR430" s="199"/>
      <c r="CS430" s="199"/>
      <c r="CT430" s="199"/>
      <c r="CU430" s="199"/>
      <c r="CV430" s="199"/>
      <c r="CW430" s="199"/>
      <c r="CX430" s="199"/>
      <c r="CY430" s="199"/>
      <c r="CZ430" s="199"/>
      <c r="DA430" s="199"/>
      <c r="DB430" s="199"/>
      <c r="DC430" s="199"/>
      <c r="DD430" s="199"/>
      <c r="DE430" s="199"/>
      <c r="DF430" s="199"/>
      <c r="DG430" s="199"/>
      <c r="DH430" s="199"/>
      <c r="DI430" s="199"/>
      <c r="DJ430" s="199"/>
      <c r="DK430" s="199"/>
      <c r="DL430" s="199"/>
      <c r="DM430" s="199"/>
      <c r="DN430" s="199"/>
    </row>
    <row r="431" spans="1:118" x14ac:dyDescent="0.2">
      <c r="A431" s="33" t="s">
        <v>140</v>
      </c>
      <c r="B431" s="33" t="s">
        <v>197</v>
      </c>
      <c r="C431" s="33">
        <v>28</v>
      </c>
      <c r="D431" s="33" t="s">
        <v>134</v>
      </c>
      <c r="E431" s="200">
        <v>0</v>
      </c>
      <c r="F431" s="199">
        <v>0</v>
      </c>
      <c r="G431" s="200">
        <v>0</v>
      </c>
      <c r="H431" s="199">
        <v>0</v>
      </c>
      <c r="I431" s="200">
        <v>0</v>
      </c>
      <c r="J431" s="199">
        <v>0</v>
      </c>
      <c r="K431" s="199">
        <v>0</v>
      </c>
      <c r="L431" s="199">
        <v>0</v>
      </c>
      <c r="M431" s="199"/>
      <c r="N431" s="199"/>
      <c r="O431" s="199"/>
      <c r="P431" s="199"/>
      <c r="Q431" s="199"/>
      <c r="R431" s="199"/>
      <c r="S431" s="199"/>
      <c r="T431" s="199"/>
      <c r="U431" s="199"/>
      <c r="V431" s="199"/>
      <c r="W431" s="199"/>
      <c r="X431" s="199"/>
      <c r="Y431" s="199"/>
      <c r="Z431" s="199"/>
      <c r="AA431" s="199"/>
      <c r="AB431" s="199"/>
      <c r="AC431" s="199"/>
      <c r="AD431" s="199"/>
      <c r="AE431" s="199"/>
      <c r="AF431" s="199"/>
      <c r="AG431" s="199"/>
      <c r="AH431" s="199"/>
      <c r="AI431" s="199"/>
      <c r="AJ431" s="199"/>
      <c r="AK431" s="199"/>
      <c r="AL431" s="199"/>
      <c r="AM431" s="199"/>
      <c r="AN431" s="199"/>
      <c r="AO431" s="199"/>
      <c r="AP431" s="199"/>
      <c r="AQ431" s="199"/>
      <c r="AR431" s="199"/>
      <c r="AS431" s="199"/>
      <c r="AT431" s="199"/>
      <c r="AU431" s="199"/>
      <c r="AV431" s="199"/>
      <c r="AW431" s="199"/>
      <c r="AX431" s="199"/>
      <c r="AY431" s="199"/>
      <c r="AZ431" s="199"/>
      <c r="BA431" s="199"/>
      <c r="BB431" s="199"/>
      <c r="BC431" s="199"/>
      <c r="BD431" s="199"/>
      <c r="BE431" s="199"/>
      <c r="BF431" s="199"/>
      <c r="BG431" s="199"/>
      <c r="BH431" s="199"/>
      <c r="BI431" s="199"/>
      <c r="BJ431" s="199"/>
      <c r="BK431" s="199"/>
      <c r="BL431" s="199"/>
      <c r="BM431" s="199"/>
      <c r="BN431" s="199"/>
      <c r="BO431" s="199"/>
      <c r="BP431" s="199"/>
      <c r="BQ431" s="199"/>
      <c r="BR431" s="199"/>
      <c r="BS431" s="199"/>
      <c r="BT431" s="199"/>
      <c r="BU431" s="199"/>
      <c r="BV431" s="199"/>
      <c r="BW431" s="199"/>
      <c r="BX431" s="199"/>
      <c r="BY431" s="199"/>
      <c r="BZ431" s="199"/>
      <c r="CA431" s="199"/>
      <c r="CB431" s="199"/>
      <c r="CC431" s="199"/>
      <c r="CD431" s="199"/>
      <c r="CE431" s="199"/>
      <c r="CF431" s="199"/>
      <c r="CG431" s="199"/>
      <c r="CH431" s="199"/>
      <c r="CI431" s="199"/>
      <c r="CJ431" s="199"/>
      <c r="CK431" s="199"/>
      <c r="CL431" s="199"/>
      <c r="CM431" s="199"/>
      <c r="CN431" s="199"/>
      <c r="CO431" s="199"/>
      <c r="CP431" s="199"/>
      <c r="CQ431" s="199"/>
      <c r="CR431" s="199"/>
      <c r="CS431" s="199"/>
      <c r="CT431" s="199"/>
      <c r="CU431" s="199"/>
      <c r="CV431" s="199"/>
      <c r="CW431" s="199"/>
      <c r="CX431" s="199"/>
      <c r="CY431" s="199"/>
      <c r="CZ431" s="199"/>
      <c r="DA431" s="199"/>
      <c r="DB431" s="199"/>
      <c r="DC431" s="199"/>
      <c r="DD431" s="199"/>
      <c r="DE431" s="199"/>
      <c r="DF431" s="199"/>
      <c r="DG431" s="199"/>
      <c r="DH431" s="199"/>
      <c r="DI431" s="199"/>
      <c r="DJ431" s="199"/>
      <c r="DK431" s="199"/>
      <c r="DL431" s="199"/>
      <c r="DM431" s="199"/>
      <c r="DN431" s="199"/>
    </row>
    <row r="432" spans="1:118" x14ac:dyDescent="0.2">
      <c r="A432" s="33" t="s">
        <v>140</v>
      </c>
      <c r="B432" s="33" t="s">
        <v>197</v>
      </c>
      <c r="C432" s="33">
        <v>29</v>
      </c>
      <c r="D432" s="33" t="s">
        <v>135</v>
      </c>
      <c r="E432" s="200">
        <v>0</v>
      </c>
      <c r="F432" s="199">
        <v>0</v>
      </c>
      <c r="G432" s="200">
        <v>0</v>
      </c>
      <c r="H432" s="199">
        <v>0</v>
      </c>
      <c r="I432" s="200">
        <v>0</v>
      </c>
      <c r="J432" s="199">
        <v>0</v>
      </c>
      <c r="K432" s="199">
        <v>0</v>
      </c>
      <c r="L432" s="199">
        <v>0</v>
      </c>
      <c r="M432" s="199"/>
      <c r="N432" s="199"/>
      <c r="O432" s="199"/>
      <c r="P432" s="199"/>
      <c r="Q432" s="199"/>
      <c r="R432" s="199"/>
      <c r="S432" s="199"/>
      <c r="T432" s="199"/>
      <c r="U432" s="199"/>
      <c r="V432" s="199"/>
      <c r="W432" s="199"/>
      <c r="X432" s="199"/>
      <c r="Y432" s="199"/>
      <c r="Z432" s="199"/>
      <c r="AA432" s="199"/>
      <c r="AB432" s="199"/>
      <c r="AC432" s="199"/>
      <c r="AD432" s="199"/>
      <c r="AE432" s="199"/>
      <c r="AF432" s="199"/>
      <c r="AG432" s="199"/>
      <c r="AH432" s="199"/>
      <c r="AI432" s="199"/>
      <c r="AJ432" s="199"/>
      <c r="AK432" s="199"/>
      <c r="AL432" s="199"/>
      <c r="AM432" s="199"/>
      <c r="AN432" s="199"/>
      <c r="AO432" s="199"/>
      <c r="AP432" s="199"/>
      <c r="AQ432" s="199"/>
      <c r="AR432" s="199"/>
      <c r="AS432" s="199"/>
      <c r="AT432" s="199"/>
      <c r="AU432" s="199"/>
      <c r="AV432" s="199"/>
      <c r="AW432" s="199"/>
      <c r="AX432" s="199"/>
      <c r="AY432" s="199"/>
      <c r="AZ432" s="199"/>
      <c r="BA432" s="199"/>
      <c r="BB432" s="199"/>
      <c r="BC432" s="199"/>
      <c r="BD432" s="199"/>
      <c r="BE432" s="199"/>
      <c r="BF432" s="199"/>
      <c r="BG432" s="199"/>
      <c r="BH432" s="199"/>
      <c r="BI432" s="199"/>
      <c r="BJ432" s="199"/>
      <c r="BK432" s="199"/>
      <c r="BL432" s="199"/>
      <c r="BM432" s="199"/>
      <c r="BN432" s="199"/>
      <c r="BO432" s="199"/>
      <c r="BP432" s="199"/>
      <c r="BQ432" s="199"/>
      <c r="BR432" s="199"/>
      <c r="BS432" s="199"/>
      <c r="BT432" s="199"/>
      <c r="BU432" s="199"/>
      <c r="BV432" s="199"/>
      <c r="BW432" s="199"/>
      <c r="BX432" s="199"/>
      <c r="BY432" s="199"/>
      <c r="BZ432" s="199"/>
      <c r="CA432" s="199"/>
      <c r="CB432" s="199"/>
      <c r="CC432" s="199"/>
      <c r="CD432" s="199"/>
      <c r="CE432" s="199"/>
      <c r="CF432" s="199"/>
      <c r="CG432" s="199"/>
      <c r="CH432" s="199"/>
      <c r="CI432" s="199"/>
      <c r="CJ432" s="199"/>
      <c r="CK432" s="199"/>
      <c r="CL432" s="199"/>
      <c r="CM432" s="199"/>
      <c r="CN432" s="199"/>
      <c r="CO432" s="199"/>
      <c r="CP432" s="199"/>
      <c r="CQ432" s="199"/>
      <c r="CR432" s="199"/>
      <c r="CS432" s="199"/>
      <c r="CT432" s="199"/>
      <c r="CU432" s="199"/>
      <c r="CV432" s="199"/>
      <c r="CW432" s="199"/>
      <c r="CX432" s="199"/>
      <c r="CY432" s="199"/>
      <c r="CZ432" s="199"/>
      <c r="DA432" s="199"/>
      <c r="DB432" s="199"/>
      <c r="DC432" s="199"/>
      <c r="DD432" s="199"/>
      <c r="DE432" s="199"/>
      <c r="DF432" s="199"/>
      <c r="DG432" s="199"/>
      <c r="DH432" s="199"/>
      <c r="DI432" s="199"/>
      <c r="DJ432" s="199"/>
      <c r="DK432" s="199"/>
      <c r="DL432" s="199"/>
      <c r="DM432" s="199"/>
      <c r="DN432" s="199"/>
    </row>
    <row r="433" spans="1:118" x14ac:dyDescent="0.2">
      <c r="A433" s="33" t="s">
        <v>140</v>
      </c>
      <c r="B433" s="33" t="s">
        <v>197</v>
      </c>
      <c r="C433" s="33">
        <v>30</v>
      </c>
      <c r="D433" s="33" t="s">
        <v>136</v>
      </c>
      <c r="E433" s="200">
        <v>0</v>
      </c>
      <c r="F433" s="199">
        <v>0</v>
      </c>
      <c r="G433" s="200">
        <v>0</v>
      </c>
      <c r="H433" s="199">
        <v>0</v>
      </c>
      <c r="I433" s="200">
        <v>0</v>
      </c>
      <c r="J433" s="199">
        <v>0</v>
      </c>
      <c r="K433" s="199">
        <v>0</v>
      </c>
      <c r="L433" s="199">
        <v>0</v>
      </c>
      <c r="M433" s="199"/>
      <c r="N433" s="199"/>
      <c r="O433" s="199"/>
      <c r="P433" s="199"/>
      <c r="Q433" s="199"/>
      <c r="R433" s="199"/>
      <c r="S433" s="199"/>
      <c r="T433" s="199"/>
      <c r="U433" s="199"/>
      <c r="V433" s="199"/>
      <c r="W433" s="199"/>
      <c r="X433" s="199"/>
      <c r="Y433" s="199"/>
      <c r="Z433" s="199"/>
      <c r="AA433" s="199"/>
      <c r="AB433" s="199"/>
      <c r="AC433" s="199"/>
      <c r="AD433" s="199"/>
      <c r="AE433" s="199"/>
      <c r="AF433" s="199"/>
      <c r="AG433" s="199"/>
      <c r="AH433" s="199"/>
      <c r="AI433" s="199"/>
      <c r="AJ433" s="199"/>
      <c r="AK433" s="199"/>
      <c r="AL433" s="199"/>
      <c r="AM433" s="199"/>
      <c r="AN433" s="199"/>
      <c r="AO433" s="199"/>
      <c r="AP433" s="199"/>
      <c r="AQ433" s="199"/>
      <c r="AR433" s="199"/>
      <c r="AS433" s="199"/>
      <c r="AT433" s="199"/>
      <c r="AU433" s="199"/>
      <c r="AV433" s="199"/>
      <c r="AW433" s="199"/>
      <c r="AX433" s="199"/>
      <c r="AY433" s="199"/>
      <c r="AZ433" s="199"/>
      <c r="BA433" s="199"/>
      <c r="BB433" s="199"/>
      <c r="BC433" s="199"/>
      <c r="BD433" s="199"/>
      <c r="BE433" s="199"/>
      <c r="BF433" s="199"/>
      <c r="BG433" s="199"/>
      <c r="BH433" s="199"/>
      <c r="BI433" s="199"/>
      <c r="BJ433" s="199"/>
      <c r="BK433" s="199"/>
      <c r="BL433" s="199"/>
      <c r="BM433" s="199"/>
      <c r="BN433" s="199"/>
      <c r="BO433" s="199"/>
      <c r="BP433" s="199"/>
      <c r="BQ433" s="199"/>
      <c r="BR433" s="199"/>
      <c r="BS433" s="199"/>
      <c r="BT433" s="199"/>
      <c r="BU433" s="199"/>
      <c r="BV433" s="199"/>
      <c r="BW433" s="199"/>
      <c r="BX433" s="199"/>
      <c r="BY433" s="199"/>
      <c r="BZ433" s="199"/>
      <c r="CA433" s="199"/>
      <c r="CB433" s="199"/>
      <c r="CC433" s="199"/>
      <c r="CD433" s="199"/>
      <c r="CE433" s="199"/>
      <c r="CF433" s="199"/>
      <c r="CG433" s="199"/>
      <c r="CH433" s="199"/>
      <c r="CI433" s="199"/>
      <c r="CJ433" s="199"/>
      <c r="CK433" s="199"/>
      <c r="CL433" s="199"/>
      <c r="CM433" s="199"/>
      <c r="CN433" s="199"/>
      <c r="CO433" s="199"/>
      <c r="CP433" s="199"/>
      <c r="CQ433" s="199"/>
      <c r="CR433" s="199"/>
      <c r="CS433" s="199"/>
      <c r="CT433" s="199"/>
      <c r="CU433" s="199"/>
      <c r="CV433" s="199"/>
      <c r="CW433" s="199"/>
      <c r="CX433" s="199"/>
      <c r="CY433" s="199"/>
      <c r="CZ433" s="199"/>
      <c r="DA433" s="199"/>
      <c r="DB433" s="199"/>
      <c r="DC433" s="199"/>
      <c r="DD433" s="199"/>
      <c r="DE433" s="199"/>
      <c r="DF433" s="199"/>
      <c r="DG433" s="199"/>
      <c r="DH433" s="199"/>
      <c r="DI433" s="199"/>
      <c r="DJ433" s="199"/>
      <c r="DK433" s="199"/>
      <c r="DL433" s="199"/>
      <c r="DM433" s="199"/>
      <c r="DN433" s="199"/>
    </row>
    <row r="434" spans="1:118" x14ac:dyDescent="0.2">
      <c r="A434" s="33" t="s">
        <v>140</v>
      </c>
      <c r="B434" s="33" t="s">
        <v>197</v>
      </c>
      <c r="C434" s="33">
        <v>31</v>
      </c>
      <c r="D434" s="33" t="s">
        <v>137</v>
      </c>
      <c r="E434" s="200">
        <v>0</v>
      </c>
      <c r="F434" s="199">
        <v>0</v>
      </c>
      <c r="G434" s="200">
        <v>0</v>
      </c>
      <c r="H434" s="199">
        <v>0</v>
      </c>
      <c r="I434" s="200">
        <v>0</v>
      </c>
      <c r="J434" s="199">
        <v>0</v>
      </c>
      <c r="K434" s="199">
        <v>0</v>
      </c>
      <c r="L434" s="199">
        <v>0</v>
      </c>
      <c r="M434" s="199"/>
      <c r="N434" s="199"/>
      <c r="O434" s="199"/>
      <c r="P434" s="199"/>
      <c r="Q434" s="199"/>
      <c r="R434" s="199"/>
      <c r="S434" s="199"/>
      <c r="T434" s="199"/>
      <c r="U434" s="199"/>
      <c r="V434" s="199"/>
      <c r="W434" s="199"/>
      <c r="X434" s="199"/>
      <c r="Y434" s="199"/>
      <c r="Z434" s="199"/>
      <c r="AA434" s="199"/>
      <c r="AB434" s="199"/>
      <c r="AC434" s="199"/>
      <c r="AD434" s="199"/>
      <c r="AE434" s="199"/>
      <c r="AF434" s="199"/>
      <c r="AG434" s="199"/>
      <c r="AH434" s="199"/>
      <c r="AI434" s="199"/>
      <c r="AJ434" s="199"/>
      <c r="AK434" s="199"/>
      <c r="AL434" s="199"/>
      <c r="AM434" s="199"/>
      <c r="AN434" s="199"/>
      <c r="AO434" s="199"/>
      <c r="AP434" s="199"/>
      <c r="AQ434" s="199"/>
      <c r="AR434" s="199"/>
      <c r="AS434" s="199"/>
      <c r="AT434" s="199"/>
      <c r="AU434" s="199"/>
      <c r="AV434" s="199"/>
      <c r="AW434" s="199"/>
      <c r="AX434" s="199"/>
      <c r="AY434" s="199"/>
      <c r="AZ434" s="199"/>
      <c r="BA434" s="199"/>
      <c r="BB434" s="199"/>
      <c r="BC434" s="199"/>
      <c r="BD434" s="199"/>
      <c r="BE434" s="199"/>
      <c r="BF434" s="199"/>
      <c r="BG434" s="199"/>
      <c r="BH434" s="199"/>
      <c r="BI434" s="199"/>
      <c r="BJ434" s="199"/>
      <c r="BK434" s="199"/>
      <c r="BL434" s="199"/>
      <c r="BM434" s="199"/>
      <c r="BN434" s="199"/>
      <c r="BO434" s="199"/>
      <c r="BP434" s="199"/>
      <c r="BQ434" s="199"/>
      <c r="BR434" s="199"/>
      <c r="BS434" s="199"/>
      <c r="BT434" s="199"/>
      <c r="BU434" s="199"/>
      <c r="BV434" s="199"/>
      <c r="BW434" s="199"/>
      <c r="BX434" s="199"/>
      <c r="BY434" s="199"/>
      <c r="BZ434" s="199"/>
      <c r="CA434" s="199"/>
      <c r="CB434" s="199"/>
      <c r="CC434" s="199"/>
      <c r="CD434" s="199"/>
      <c r="CE434" s="199"/>
      <c r="CF434" s="199"/>
      <c r="CG434" s="199"/>
      <c r="CH434" s="199"/>
      <c r="CI434" s="199"/>
      <c r="CJ434" s="199"/>
      <c r="CK434" s="199"/>
      <c r="CL434" s="199"/>
      <c r="CM434" s="199"/>
      <c r="CN434" s="199"/>
      <c r="CO434" s="199"/>
      <c r="CP434" s="199"/>
      <c r="CQ434" s="199"/>
      <c r="CR434" s="199"/>
      <c r="CS434" s="199"/>
      <c r="CT434" s="199"/>
      <c r="CU434" s="199"/>
      <c r="CV434" s="199"/>
      <c r="CW434" s="199"/>
      <c r="CX434" s="199"/>
      <c r="CY434" s="199"/>
      <c r="CZ434" s="199"/>
      <c r="DA434" s="199"/>
      <c r="DB434" s="199"/>
      <c r="DC434" s="199"/>
      <c r="DD434" s="199"/>
      <c r="DE434" s="199"/>
      <c r="DF434" s="199"/>
      <c r="DG434" s="199"/>
      <c r="DH434" s="199"/>
      <c r="DI434" s="199"/>
      <c r="DJ434" s="199"/>
      <c r="DK434" s="199"/>
      <c r="DL434" s="199"/>
      <c r="DM434" s="199"/>
      <c r="DN434" s="199"/>
    </row>
    <row r="435" spans="1:118" x14ac:dyDescent="0.2">
      <c r="A435" s="33" t="s">
        <v>140</v>
      </c>
      <c r="B435" s="33" t="s">
        <v>197</v>
      </c>
      <c r="C435" s="33">
        <v>32</v>
      </c>
      <c r="D435" s="33" t="s">
        <v>70</v>
      </c>
      <c r="E435" s="200">
        <v>0</v>
      </c>
      <c r="F435" s="199">
        <v>0</v>
      </c>
      <c r="G435" s="200">
        <v>0</v>
      </c>
      <c r="H435" s="199">
        <v>0</v>
      </c>
      <c r="I435" s="200">
        <v>0</v>
      </c>
      <c r="J435" s="199">
        <v>0</v>
      </c>
      <c r="K435" s="199">
        <v>0</v>
      </c>
      <c r="L435" s="199">
        <v>0</v>
      </c>
      <c r="M435" s="199"/>
      <c r="N435" s="199"/>
      <c r="O435" s="199"/>
      <c r="P435" s="199"/>
      <c r="Q435" s="199"/>
      <c r="R435" s="199"/>
      <c r="S435" s="199"/>
      <c r="T435" s="199"/>
      <c r="U435" s="199"/>
      <c r="V435" s="199"/>
      <c r="W435" s="199"/>
      <c r="X435" s="199"/>
      <c r="Y435" s="199"/>
      <c r="Z435" s="199"/>
      <c r="AA435" s="199"/>
      <c r="AB435" s="199"/>
      <c r="AC435" s="199"/>
      <c r="AD435" s="199"/>
      <c r="AE435" s="199"/>
      <c r="AF435" s="199"/>
      <c r="AG435" s="199"/>
      <c r="AH435" s="199"/>
      <c r="AI435" s="199"/>
      <c r="AJ435" s="199"/>
      <c r="AK435" s="199"/>
      <c r="AL435" s="199"/>
      <c r="AM435" s="199"/>
      <c r="AN435" s="199"/>
      <c r="AO435" s="199"/>
      <c r="AP435" s="199"/>
      <c r="AQ435" s="199"/>
      <c r="AR435" s="199"/>
      <c r="AS435" s="199"/>
      <c r="AT435" s="199"/>
      <c r="AU435" s="199"/>
      <c r="AV435" s="199"/>
      <c r="AW435" s="199"/>
      <c r="AX435" s="199"/>
      <c r="AY435" s="199"/>
      <c r="AZ435" s="199"/>
      <c r="BA435" s="199"/>
      <c r="BB435" s="199"/>
      <c r="BC435" s="199"/>
      <c r="BD435" s="199"/>
      <c r="BE435" s="199"/>
      <c r="BF435" s="199"/>
      <c r="BG435" s="199"/>
      <c r="BH435" s="199"/>
      <c r="BI435" s="199"/>
      <c r="BJ435" s="199"/>
      <c r="BK435" s="199"/>
      <c r="BL435" s="199"/>
      <c r="BM435" s="199"/>
      <c r="BN435" s="199"/>
      <c r="BO435" s="199"/>
      <c r="BP435" s="199"/>
      <c r="BQ435" s="199"/>
      <c r="BR435" s="199"/>
      <c r="BS435" s="199"/>
      <c r="BT435" s="199"/>
      <c r="BU435" s="199"/>
      <c r="BV435" s="199"/>
      <c r="BW435" s="199"/>
      <c r="BX435" s="199"/>
      <c r="BY435" s="199"/>
      <c r="BZ435" s="199"/>
      <c r="CA435" s="199"/>
      <c r="CB435" s="199"/>
      <c r="CC435" s="199"/>
      <c r="CD435" s="199"/>
      <c r="CE435" s="199"/>
      <c r="CF435" s="199"/>
      <c r="CG435" s="199"/>
      <c r="CH435" s="199"/>
      <c r="CI435" s="199"/>
      <c r="CJ435" s="199"/>
      <c r="CK435" s="199"/>
      <c r="CL435" s="199"/>
      <c r="CM435" s="199"/>
      <c r="CN435" s="199"/>
      <c r="CO435" s="199"/>
      <c r="CP435" s="199"/>
      <c r="CQ435" s="199"/>
      <c r="CR435" s="199"/>
      <c r="CS435" s="199"/>
      <c r="CT435" s="199"/>
      <c r="CU435" s="199"/>
      <c r="CV435" s="199"/>
      <c r="CW435" s="199"/>
      <c r="CX435" s="199"/>
      <c r="CY435" s="199"/>
      <c r="CZ435" s="199"/>
      <c r="DA435" s="199"/>
      <c r="DB435" s="199"/>
      <c r="DC435" s="199"/>
      <c r="DD435" s="199"/>
      <c r="DE435" s="199"/>
      <c r="DF435" s="199"/>
      <c r="DG435" s="199"/>
      <c r="DH435" s="199"/>
      <c r="DI435" s="199"/>
      <c r="DJ435" s="199"/>
      <c r="DK435" s="199"/>
      <c r="DL435" s="199"/>
      <c r="DM435" s="199"/>
      <c r="DN435" s="199"/>
    </row>
    <row r="436" spans="1:118" x14ac:dyDescent="0.2">
      <c r="A436" s="33" t="s">
        <v>140</v>
      </c>
      <c r="B436" s="33" t="s">
        <v>197</v>
      </c>
      <c r="C436" s="33">
        <v>33</v>
      </c>
      <c r="D436" s="33" t="s">
        <v>71</v>
      </c>
      <c r="E436" s="200">
        <v>0</v>
      </c>
      <c r="F436" s="199">
        <v>0</v>
      </c>
      <c r="G436" s="200">
        <v>0</v>
      </c>
      <c r="H436" s="199">
        <v>0</v>
      </c>
      <c r="I436" s="200">
        <v>0</v>
      </c>
      <c r="J436" s="199">
        <v>0</v>
      </c>
      <c r="K436" s="199">
        <v>0</v>
      </c>
      <c r="L436" s="199">
        <v>0</v>
      </c>
      <c r="M436" s="199"/>
      <c r="N436" s="199"/>
      <c r="O436" s="199"/>
      <c r="P436" s="199"/>
      <c r="Q436" s="199"/>
      <c r="R436" s="199"/>
      <c r="S436" s="199"/>
      <c r="T436" s="199"/>
      <c r="U436" s="199"/>
      <c r="V436" s="199"/>
      <c r="W436" s="199"/>
      <c r="X436" s="199"/>
      <c r="Y436" s="199"/>
      <c r="Z436" s="199"/>
      <c r="AA436" s="199"/>
      <c r="AB436" s="199"/>
      <c r="AC436" s="199"/>
      <c r="AD436" s="199"/>
      <c r="AE436" s="199"/>
      <c r="AF436" s="199"/>
      <c r="AG436" s="199"/>
      <c r="AH436" s="199"/>
      <c r="AI436" s="199"/>
      <c r="AJ436" s="199"/>
      <c r="AK436" s="199"/>
      <c r="AL436" s="199"/>
      <c r="AM436" s="199"/>
      <c r="AN436" s="199"/>
      <c r="AO436" s="199"/>
      <c r="AP436" s="199"/>
      <c r="AQ436" s="199"/>
      <c r="AR436" s="199"/>
      <c r="AS436" s="199"/>
      <c r="AT436" s="199"/>
      <c r="AU436" s="199"/>
      <c r="AV436" s="199"/>
      <c r="AW436" s="199"/>
      <c r="AX436" s="199"/>
      <c r="AY436" s="199"/>
      <c r="AZ436" s="199"/>
      <c r="BA436" s="199"/>
      <c r="BB436" s="199"/>
      <c r="BC436" s="199"/>
      <c r="BD436" s="199"/>
      <c r="BE436" s="199"/>
      <c r="BF436" s="199"/>
      <c r="BG436" s="199"/>
      <c r="BH436" s="199"/>
      <c r="BI436" s="199"/>
      <c r="BJ436" s="199"/>
      <c r="BK436" s="199"/>
      <c r="BL436" s="199"/>
      <c r="BM436" s="199"/>
      <c r="BN436" s="199"/>
      <c r="BO436" s="199"/>
      <c r="BP436" s="199"/>
      <c r="BQ436" s="199"/>
      <c r="BR436" s="199"/>
      <c r="BS436" s="199"/>
      <c r="BT436" s="199"/>
      <c r="BU436" s="199"/>
      <c r="BV436" s="199"/>
      <c r="BW436" s="199"/>
      <c r="BX436" s="199"/>
      <c r="BY436" s="199"/>
      <c r="BZ436" s="199"/>
      <c r="CA436" s="199"/>
      <c r="CB436" s="199"/>
      <c r="CC436" s="199"/>
      <c r="CD436" s="199"/>
      <c r="CE436" s="199"/>
      <c r="CF436" s="199"/>
      <c r="CG436" s="199"/>
      <c r="CH436" s="199"/>
      <c r="CI436" s="199"/>
      <c r="CJ436" s="199"/>
      <c r="CK436" s="199"/>
      <c r="CL436" s="199"/>
      <c r="CM436" s="199"/>
      <c r="CN436" s="199"/>
      <c r="CO436" s="199"/>
      <c r="CP436" s="199"/>
      <c r="CQ436" s="199"/>
      <c r="CR436" s="199"/>
      <c r="CS436" s="199"/>
      <c r="CT436" s="199"/>
      <c r="CU436" s="199"/>
      <c r="CV436" s="199"/>
      <c r="CW436" s="199"/>
      <c r="CX436" s="199"/>
      <c r="CY436" s="199"/>
      <c r="CZ436" s="199"/>
      <c r="DA436" s="199"/>
      <c r="DB436" s="199"/>
      <c r="DC436" s="199"/>
      <c r="DD436" s="199"/>
      <c r="DE436" s="199"/>
      <c r="DF436" s="199"/>
      <c r="DG436" s="199"/>
      <c r="DH436" s="199"/>
      <c r="DI436" s="199"/>
      <c r="DJ436" s="199"/>
      <c r="DK436" s="199"/>
      <c r="DL436" s="199"/>
      <c r="DM436" s="199"/>
      <c r="DN436" s="199"/>
    </row>
    <row r="437" spans="1:118" x14ac:dyDescent="0.2">
      <c r="A437" s="33" t="s">
        <v>140</v>
      </c>
      <c r="B437" s="33" t="s">
        <v>197</v>
      </c>
      <c r="C437" s="33">
        <v>34</v>
      </c>
      <c r="D437" s="33" t="s">
        <v>72</v>
      </c>
      <c r="E437" s="200">
        <v>0</v>
      </c>
      <c r="F437" s="199">
        <v>0</v>
      </c>
      <c r="G437" s="200">
        <v>0</v>
      </c>
      <c r="H437" s="199">
        <v>0</v>
      </c>
      <c r="I437" s="200">
        <v>0</v>
      </c>
      <c r="J437" s="199">
        <v>0</v>
      </c>
      <c r="K437" s="199">
        <v>0</v>
      </c>
      <c r="L437" s="199">
        <v>0</v>
      </c>
      <c r="M437" s="199"/>
      <c r="N437" s="199"/>
      <c r="O437" s="199"/>
      <c r="P437" s="199"/>
      <c r="Q437" s="199"/>
      <c r="R437" s="199"/>
      <c r="S437" s="199"/>
      <c r="T437" s="199"/>
      <c r="U437" s="199"/>
      <c r="V437" s="199"/>
      <c r="W437" s="199"/>
      <c r="X437" s="199"/>
      <c r="Y437" s="199"/>
      <c r="Z437" s="199"/>
      <c r="AA437" s="199"/>
      <c r="AB437" s="199"/>
      <c r="AC437" s="199"/>
      <c r="AD437" s="199"/>
      <c r="AE437" s="199"/>
      <c r="AF437" s="199"/>
      <c r="AG437" s="199"/>
      <c r="AH437" s="199"/>
      <c r="AI437" s="199"/>
      <c r="AJ437" s="199"/>
      <c r="AK437" s="199"/>
      <c r="AL437" s="199"/>
      <c r="AM437" s="199"/>
      <c r="AN437" s="199"/>
      <c r="AO437" s="199"/>
      <c r="AP437" s="199"/>
      <c r="AQ437" s="199"/>
      <c r="AR437" s="199"/>
      <c r="AS437" s="199"/>
      <c r="AT437" s="199"/>
      <c r="AU437" s="199"/>
      <c r="AV437" s="199"/>
      <c r="AW437" s="199"/>
      <c r="AX437" s="199"/>
      <c r="AY437" s="199"/>
      <c r="AZ437" s="199"/>
      <c r="BA437" s="199"/>
      <c r="BB437" s="199"/>
      <c r="BC437" s="199"/>
      <c r="BD437" s="199"/>
      <c r="BE437" s="199"/>
      <c r="BF437" s="199"/>
      <c r="BG437" s="199"/>
      <c r="BH437" s="199"/>
      <c r="BI437" s="199"/>
      <c r="BJ437" s="199"/>
      <c r="BK437" s="199"/>
      <c r="BL437" s="199"/>
      <c r="BM437" s="199"/>
      <c r="BN437" s="199"/>
      <c r="BO437" s="199"/>
      <c r="BP437" s="199"/>
      <c r="BQ437" s="199"/>
      <c r="BR437" s="199"/>
      <c r="BS437" s="199"/>
      <c r="BT437" s="199"/>
      <c r="BU437" s="199"/>
      <c r="BV437" s="199"/>
      <c r="BW437" s="199"/>
      <c r="BX437" s="199"/>
      <c r="BY437" s="199"/>
      <c r="BZ437" s="199"/>
      <c r="CA437" s="199"/>
      <c r="CB437" s="199"/>
      <c r="CC437" s="199"/>
      <c r="CD437" s="199"/>
      <c r="CE437" s="199"/>
      <c r="CF437" s="199"/>
      <c r="CG437" s="199"/>
      <c r="CH437" s="199"/>
      <c r="CI437" s="199"/>
      <c r="CJ437" s="199"/>
      <c r="CK437" s="199"/>
      <c r="CL437" s="199"/>
      <c r="CM437" s="199"/>
      <c r="CN437" s="199"/>
      <c r="CO437" s="199"/>
      <c r="CP437" s="199"/>
      <c r="CQ437" s="199"/>
      <c r="CR437" s="199"/>
      <c r="CS437" s="199"/>
      <c r="CT437" s="199"/>
      <c r="CU437" s="199"/>
      <c r="CV437" s="199"/>
      <c r="CW437" s="199"/>
      <c r="CX437" s="199"/>
      <c r="CY437" s="199"/>
      <c r="CZ437" s="199"/>
      <c r="DA437" s="199"/>
      <c r="DB437" s="199"/>
      <c r="DC437" s="199"/>
      <c r="DD437" s="199"/>
      <c r="DE437" s="199"/>
      <c r="DF437" s="199"/>
      <c r="DG437" s="199"/>
      <c r="DH437" s="199"/>
      <c r="DI437" s="199"/>
      <c r="DJ437" s="199"/>
      <c r="DK437" s="199"/>
      <c r="DL437" s="199"/>
      <c r="DM437" s="199"/>
      <c r="DN437" s="199"/>
    </row>
    <row r="438" spans="1:118" x14ac:dyDescent="0.2">
      <c r="A438" s="33" t="s">
        <v>140</v>
      </c>
      <c r="B438" s="33" t="s">
        <v>197</v>
      </c>
      <c r="C438" s="33">
        <v>35</v>
      </c>
      <c r="D438" s="33" t="s">
        <v>73</v>
      </c>
      <c r="E438" s="200">
        <v>0</v>
      </c>
      <c r="F438" s="199">
        <v>0</v>
      </c>
      <c r="G438" s="200">
        <v>0</v>
      </c>
      <c r="H438" s="199">
        <v>0</v>
      </c>
      <c r="I438" s="200">
        <v>0</v>
      </c>
      <c r="J438" s="199">
        <v>0</v>
      </c>
      <c r="K438" s="199">
        <v>0</v>
      </c>
      <c r="L438" s="199">
        <v>0</v>
      </c>
      <c r="M438" s="199"/>
      <c r="N438" s="199"/>
      <c r="O438" s="199"/>
      <c r="P438" s="199"/>
      <c r="Q438" s="199"/>
      <c r="R438" s="199"/>
      <c r="S438" s="199"/>
      <c r="T438" s="199"/>
      <c r="U438" s="199"/>
      <c r="V438" s="199"/>
      <c r="W438" s="199"/>
      <c r="X438" s="199"/>
      <c r="Y438" s="199"/>
      <c r="Z438" s="199"/>
      <c r="AA438" s="199"/>
      <c r="AB438" s="199"/>
      <c r="AC438" s="199"/>
      <c r="AD438" s="199"/>
      <c r="AE438" s="199"/>
      <c r="AF438" s="199"/>
      <c r="AG438" s="199"/>
      <c r="AH438" s="199"/>
      <c r="AI438" s="199"/>
      <c r="AJ438" s="199"/>
      <c r="AK438" s="199"/>
      <c r="AL438" s="199"/>
      <c r="AM438" s="199"/>
      <c r="AN438" s="199"/>
      <c r="AO438" s="199"/>
      <c r="AP438" s="199"/>
      <c r="AQ438" s="199"/>
      <c r="AR438" s="199"/>
      <c r="AS438" s="199"/>
      <c r="AT438" s="199"/>
      <c r="AU438" s="199"/>
      <c r="AV438" s="199"/>
      <c r="AW438" s="199"/>
      <c r="AX438" s="199"/>
      <c r="AY438" s="199"/>
      <c r="AZ438" s="199"/>
      <c r="BA438" s="199"/>
      <c r="BB438" s="199"/>
      <c r="BC438" s="199"/>
      <c r="BD438" s="199"/>
      <c r="BE438" s="199"/>
      <c r="BF438" s="199"/>
      <c r="BG438" s="199"/>
      <c r="BH438" s="199"/>
      <c r="BI438" s="199"/>
      <c r="BJ438" s="199"/>
      <c r="BK438" s="199"/>
      <c r="BL438" s="199"/>
      <c r="BM438" s="199"/>
      <c r="BN438" s="199"/>
      <c r="BO438" s="199"/>
      <c r="BP438" s="199"/>
      <c r="BQ438" s="199"/>
      <c r="BR438" s="199"/>
      <c r="BS438" s="199"/>
      <c r="BT438" s="199"/>
      <c r="BU438" s="199"/>
      <c r="BV438" s="199"/>
      <c r="BW438" s="199"/>
      <c r="BX438" s="199"/>
      <c r="BY438" s="199"/>
      <c r="BZ438" s="199"/>
      <c r="CA438" s="199"/>
      <c r="CB438" s="199"/>
      <c r="CC438" s="199"/>
      <c r="CD438" s="199"/>
      <c r="CE438" s="199"/>
      <c r="CF438" s="199"/>
      <c r="CG438" s="199"/>
      <c r="CH438" s="199"/>
      <c r="CI438" s="199"/>
      <c r="CJ438" s="199"/>
      <c r="CK438" s="199"/>
      <c r="CL438" s="199"/>
      <c r="CM438" s="199"/>
      <c r="CN438" s="199"/>
      <c r="CO438" s="199"/>
      <c r="CP438" s="199"/>
      <c r="CQ438" s="199"/>
      <c r="CR438" s="199"/>
      <c r="CS438" s="199"/>
      <c r="CT438" s="199"/>
      <c r="CU438" s="199"/>
      <c r="CV438" s="199"/>
      <c r="CW438" s="199"/>
      <c r="CX438" s="199"/>
      <c r="CY438" s="199"/>
      <c r="CZ438" s="199"/>
      <c r="DA438" s="199"/>
      <c r="DB438" s="199"/>
      <c r="DC438" s="199"/>
      <c r="DD438" s="199"/>
      <c r="DE438" s="199"/>
      <c r="DF438" s="199"/>
      <c r="DG438" s="199"/>
      <c r="DH438" s="199"/>
      <c r="DI438" s="199"/>
      <c r="DJ438" s="199"/>
      <c r="DK438" s="199"/>
      <c r="DL438" s="199"/>
      <c r="DM438" s="199"/>
      <c r="DN438" s="199"/>
    </row>
    <row r="439" spans="1:118" x14ac:dyDescent="0.2">
      <c r="A439" s="33" t="s">
        <v>140</v>
      </c>
      <c r="B439" s="33" t="s">
        <v>197</v>
      </c>
      <c r="C439" s="33">
        <v>36</v>
      </c>
      <c r="D439" s="33" t="s">
        <v>74</v>
      </c>
      <c r="E439" s="200">
        <v>0</v>
      </c>
      <c r="F439" s="199">
        <v>0</v>
      </c>
      <c r="G439" s="200">
        <v>0</v>
      </c>
      <c r="H439" s="199">
        <v>0</v>
      </c>
      <c r="I439" s="200">
        <v>0</v>
      </c>
      <c r="J439" s="199">
        <v>0</v>
      </c>
      <c r="K439" s="199">
        <v>0</v>
      </c>
      <c r="L439" s="199">
        <v>0</v>
      </c>
      <c r="M439" s="199"/>
      <c r="N439" s="199"/>
      <c r="O439" s="199"/>
      <c r="P439" s="199"/>
      <c r="Q439" s="199"/>
      <c r="R439" s="199"/>
      <c r="S439" s="199"/>
      <c r="T439" s="199"/>
      <c r="U439" s="199"/>
      <c r="V439" s="199"/>
      <c r="W439" s="199"/>
      <c r="X439" s="199"/>
      <c r="Y439" s="199"/>
      <c r="Z439" s="199"/>
      <c r="AA439" s="199"/>
      <c r="AB439" s="199"/>
      <c r="AC439" s="199"/>
      <c r="AD439" s="199"/>
      <c r="AE439" s="199"/>
      <c r="AF439" s="199"/>
      <c r="AG439" s="199"/>
      <c r="AH439" s="199"/>
      <c r="AI439" s="199"/>
      <c r="AJ439" s="199"/>
      <c r="AK439" s="199"/>
      <c r="AL439" s="199"/>
      <c r="AM439" s="199"/>
      <c r="AN439" s="199"/>
      <c r="AO439" s="199"/>
      <c r="AP439" s="199"/>
      <c r="AQ439" s="199"/>
      <c r="AR439" s="199"/>
      <c r="AS439" s="199"/>
      <c r="AT439" s="199"/>
      <c r="AU439" s="199"/>
      <c r="AV439" s="199"/>
      <c r="AW439" s="199"/>
      <c r="AX439" s="199"/>
      <c r="AY439" s="199"/>
      <c r="AZ439" s="199"/>
      <c r="BA439" s="199"/>
      <c r="BB439" s="199"/>
      <c r="BC439" s="199"/>
      <c r="BD439" s="199"/>
      <c r="BE439" s="199"/>
      <c r="BF439" s="199"/>
      <c r="BG439" s="199"/>
      <c r="BH439" s="199"/>
      <c r="BI439" s="199"/>
      <c r="BJ439" s="199"/>
      <c r="BK439" s="199"/>
      <c r="BL439" s="199"/>
      <c r="BM439" s="199"/>
      <c r="BN439" s="199"/>
      <c r="BO439" s="199"/>
      <c r="BP439" s="199"/>
      <c r="BQ439" s="199"/>
      <c r="BR439" s="199"/>
      <c r="BS439" s="199"/>
      <c r="BT439" s="199"/>
      <c r="BU439" s="199"/>
      <c r="BV439" s="199"/>
      <c r="BW439" s="199"/>
      <c r="BX439" s="199"/>
      <c r="BY439" s="199"/>
      <c r="BZ439" s="199"/>
      <c r="CA439" s="199"/>
      <c r="CB439" s="199"/>
      <c r="CC439" s="199"/>
      <c r="CD439" s="199"/>
      <c r="CE439" s="199"/>
      <c r="CF439" s="199"/>
      <c r="CG439" s="199"/>
      <c r="CH439" s="199"/>
      <c r="CI439" s="199"/>
      <c r="CJ439" s="199"/>
      <c r="CK439" s="199"/>
      <c r="CL439" s="199"/>
      <c r="CM439" s="199"/>
      <c r="CN439" s="199"/>
      <c r="CO439" s="199"/>
      <c r="CP439" s="199"/>
      <c r="CQ439" s="199"/>
      <c r="CR439" s="199"/>
      <c r="CS439" s="199"/>
      <c r="CT439" s="199"/>
      <c r="CU439" s="199"/>
      <c r="CV439" s="199"/>
      <c r="CW439" s="199"/>
      <c r="CX439" s="199"/>
      <c r="CY439" s="199"/>
      <c r="CZ439" s="199"/>
      <c r="DA439" s="199"/>
      <c r="DB439" s="199"/>
      <c r="DC439" s="199"/>
      <c r="DD439" s="199"/>
      <c r="DE439" s="199"/>
      <c r="DF439" s="199"/>
      <c r="DG439" s="199"/>
      <c r="DH439" s="199"/>
      <c r="DI439" s="199"/>
      <c r="DJ439" s="199"/>
      <c r="DK439" s="199"/>
      <c r="DL439" s="199"/>
      <c r="DM439" s="199"/>
      <c r="DN439" s="199"/>
    </row>
    <row r="440" spans="1:118" x14ac:dyDescent="0.2">
      <c r="A440" s="33" t="s">
        <v>140</v>
      </c>
      <c r="B440" s="33" t="s">
        <v>197</v>
      </c>
      <c r="C440" s="33">
        <v>37</v>
      </c>
      <c r="D440" s="33" t="s">
        <v>75</v>
      </c>
      <c r="E440" s="200">
        <v>0</v>
      </c>
      <c r="F440" s="199">
        <v>0</v>
      </c>
      <c r="G440" s="200">
        <v>0</v>
      </c>
      <c r="H440" s="199">
        <v>0</v>
      </c>
      <c r="I440" s="200">
        <v>0</v>
      </c>
      <c r="J440" s="199">
        <v>0</v>
      </c>
      <c r="K440" s="199">
        <v>0</v>
      </c>
      <c r="L440" s="199">
        <v>0</v>
      </c>
      <c r="M440" s="199"/>
      <c r="N440" s="199"/>
      <c r="O440" s="199"/>
      <c r="P440" s="199"/>
      <c r="Q440" s="199"/>
      <c r="R440" s="199"/>
      <c r="S440" s="199"/>
      <c r="T440" s="199"/>
      <c r="U440" s="199"/>
      <c r="V440" s="199"/>
      <c r="W440" s="199"/>
      <c r="X440" s="199"/>
      <c r="Y440" s="199"/>
      <c r="Z440" s="199"/>
      <c r="AA440" s="199"/>
      <c r="AB440" s="199"/>
      <c r="AC440" s="199"/>
      <c r="AD440" s="199"/>
      <c r="AE440" s="199"/>
      <c r="AF440" s="199"/>
      <c r="AG440" s="199"/>
      <c r="AH440" s="199"/>
      <c r="AI440" s="199"/>
      <c r="AJ440" s="199"/>
      <c r="AK440" s="199"/>
      <c r="AL440" s="199"/>
      <c r="AM440" s="199"/>
      <c r="AN440" s="199"/>
      <c r="AO440" s="199"/>
      <c r="AP440" s="199"/>
      <c r="AQ440" s="199"/>
      <c r="AR440" s="199"/>
      <c r="AS440" s="199"/>
      <c r="AT440" s="199"/>
      <c r="AU440" s="199"/>
      <c r="AV440" s="199"/>
      <c r="AW440" s="199"/>
      <c r="AX440" s="199"/>
      <c r="AY440" s="199"/>
      <c r="AZ440" s="199"/>
      <c r="BA440" s="199"/>
      <c r="BB440" s="199"/>
      <c r="BC440" s="199"/>
      <c r="BD440" s="199"/>
      <c r="BE440" s="199"/>
      <c r="BF440" s="199"/>
      <c r="BG440" s="199"/>
      <c r="BH440" s="199"/>
      <c r="BI440" s="199"/>
      <c r="BJ440" s="199"/>
      <c r="BK440" s="199"/>
      <c r="BL440" s="199"/>
      <c r="BM440" s="199"/>
      <c r="BN440" s="199"/>
      <c r="BO440" s="199"/>
      <c r="BP440" s="199"/>
      <c r="BQ440" s="199"/>
      <c r="BR440" s="199"/>
      <c r="BS440" s="199"/>
      <c r="BT440" s="199"/>
      <c r="BU440" s="199"/>
      <c r="BV440" s="199"/>
      <c r="BW440" s="199"/>
      <c r="BX440" s="199"/>
      <c r="BY440" s="199"/>
      <c r="BZ440" s="199"/>
      <c r="CA440" s="199"/>
      <c r="CB440" s="199"/>
      <c r="CC440" s="199"/>
      <c r="CD440" s="199"/>
      <c r="CE440" s="199"/>
      <c r="CF440" s="199"/>
      <c r="CG440" s="199"/>
      <c r="CH440" s="199"/>
      <c r="CI440" s="199"/>
      <c r="CJ440" s="199"/>
      <c r="CK440" s="199"/>
      <c r="CL440" s="199"/>
      <c r="CM440" s="199"/>
      <c r="CN440" s="199"/>
      <c r="CO440" s="199"/>
      <c r="CP440" s="199"/>
      <c r="CQ440" s="199"/>
      <c r="CR440" s="199"/>
      <c r="CS440" s="199"/>
      <c r="CT440" s="199"/>
      <c r="CU440" s="199"/>
      <c r="CV440" s="199"/>
      <c r="CW440" s="199"/>
      <c r="CX440" s="199"/>
      <c r="CY440" s="199"/>
      <c r="CZ440" s="199"/>
      <c r="DA440" s="199"/>
      <c r="DB440" s="199"/>
      <c r="DC440" s="199"/>
      <c r="DD440" s="199"/>
      <c r="DE440" s="199"/>
      <c r="DF440" s="199"/>
      <c r="DG440" s="199"/>
      <c r="DH440" s="199"/>
      <c r="DI440" s="199"/>
      <c r="DJ440" s="199"/>
      <c r="DK440" s="199"/>
      <c r="DL440" s="199"/>
      <c r="DM440" s="199"/>
      <c r="DN440" s="199"/>
    </row>
    <row r="441" spans="1:118" x14ac:dyDescent="0.2">
      <c r="A441" s="33" t="s">
        <v>140</v>
      </c>
      <c r="B441" s="33" t="s">
        <v>197</v>
      </c>
      <c r="C441" s="33">
        <v>38</v>
      </c>
      <c r="D441" s="33" t="s">
        <v>76</v>
      </c>
      <c r="E441" s="200">
        <v>0</v>
      </c>
      <c r="F441" s="199">
        <v>0</v>
      </c>
      <c r="G441" s="200">
        <v>0</v>
      </c>
      <c r="H441" s="199">
        <v>0</v>
      </c>
      <c r="I441" s="200">
        <v>0</v>
      </c>
      <c r="J441" s="199">
        <v>0</v>
      </c>
      <c r="K441" s="199">
        <v>0</v>
      </c>
      <c r="L441" s="199">
        <v>0</v>
      </c>
      <c r="M441" s="199"/>
      <c r="N441" s="199"/>
      <c r="O441" s="199"/>
      <c r="P441" s="199"/>
      <c r="Q441" s="199"/>
      <c r="R441" s="199"/>
      <c r="S441" s="199"/>
      <c r="T441" s="199"/>
      <c r="U441" s="199"/>
      <c r="V441" s="199"/>
      <c r="W441" s="199"/>
      <c r="X441" s="199"/>
      <c r="Y441" s="199"/>
      <c r="Z441" s="199"/>
      <c r="AA441" s="199"/>
      <c r="AB441" s="199"/>
      <c r="AC441" s="199"/>
      <c r="AD441" s="199"/>
      <c r="AE441" s="199"/>
      <c r="AF441" s="199"/>
      <c r="AG441" s="199"/>
      <c r="AH441" s="199"/>
      <c r="AI441" s="199"/>
      <c r="AJ441" s="199"/>
      <c r="AK441" s="199"/>
      <c r="AL441" s="199"/>
      <c r="AM441" s="199"/>
      <c r="AN441" s="199"/>
      <c r="AO441" s="199"/>
      <c r="AP441" s="199"/>
      <c r="AQ441" s="199"/>
      <c r="AR441" s="199"/>
      <c r="AS441" s="199"/>
      <c r="AT441" s="199"/>
      <c r="AU441" s="199"/>
      <c r="AV441" s="199"/>
      <c r="AW441" s="199"/>
      <c r="AX441" s="199"/>
      <c r="AY441" s="199"/>
      <c r="AZ441" s="199"/>
      <c r="BA441" s="199"/>
      <c r="BB441" s="199"/>
      <c r="BC441" s="199"/>
      <c r="BD441" s="199"/>
      <c r="BE441" s="199"/>
      <c r="BF441" s="199"/>
      <c r="BG441" s="199"/>
      <c r="BH441" s="199"/>
      <c r="BI441" s="199"/>
      <c r="BJ441" s="199"/>
      <c r="BK441" s="199"/>
      <c r="BL441" s="199"/>
      <c r="BM441" s="199"/>
      <c r="BN441" s="199"/>
      <c r="BO441" s="199"/>
      <c r="BP441" s="199"/>
      <c r="BQ441" s="199"/>
      <c r="BR441" s="199"/>
      <c r="BS441" s="199"/>
      <c r="BT441" s="199"/>
      <c r="BU441" s="199"/>
      <c r="BV441" s="199"/>
      <c r="BW441" s="199"/>
      <c r="BX441" s="199"/>
      <c r="BY441" s="199"/>
      <c r="BZ441" s="199"/>
      <c r="CA441" s="199"/>
      <c r="CB441" s="199"/>
      <c r="CC441" s="199"/>
      <c r="CD441" s="199"/>
      <c r="CE441" s="199"/>
      <c r="CF441" s="199"/>
      <c r="CG441" s="199"/>
      <c r="CH441" s="199"/>
      <c r="CI441" s="199"/>
      <c r="CJ441" s="199"/>
      <c r="CK441" s="199"/>
      <c r="CL441" s="199"/>
      <c r="CM441" s="199"/>
      <c r="CN441" s="199"/>
      <c r="CO441" s="199"/>
      <c r="CP441" s="199"/>
      <c r="CQ441" s="199"/>
      <c r="CR441" s="199"/>
      <c r="CS441" s="199"/>
      <c r="CT441" s="199"/>
      <c r="CU441" s="199"/>
      <c r="CV441" s="199"/>
      <c r="CW441" s="199"/>
      <c r="CX441" s="199"/>
      <c r="CY441" s="199"/>
      <c r="CZ441" s="199"/>
      <c r="DA441" s="199"/>
      <c r="DB441" s="199"/>
      <c r="DC441" s="199"/>
      <c r="DD441" s="199"/>
      <c r="DE441" s="199"/>
      <c r="DF441" s="199"/>
      <c r="DG441" s="199"/>
      <c r="DH441" s="199"/>
      <c r="DI441" s="199"/>
      <c r="DJ441" s="199"/>
      <c r="DK441" s="199"/>
      <c r="DL441" s="199"/>
      <c r="DM441" s="199"/>
      <c r="DN441" s="199"/>
    </row>
    <row r="442" spans="1:118" x14ac:dyDescent="0.2">
      <c r="A442" s="33" t="s">
        <v>140</v>
      </c>
      <c r="B442" s="33" t="s">
        <v>197</v>
      </c>
      <c r="C442" s="33">
        <v>39</v>
      </c>
      <c r="D442" s="33" t="s">
        <v>77</v>
      </c>
      <c r="E442" s="200">
        <v>0</v>
      </c>
      <c r="F442" s="199">
        <v>0</v>
      </c>
      <c r="G442" s="200">
        <v>0</v>
      </c>
      <c r="H442" s="199">
        <v>0</v>
      </c>
      <c r="I442" s="200">
        <v>0</v>
      </c>
      <c r="J442" s="199">
        <v>0</v>
      </c>
      <c r="K442" s="199">
        <v>0</v>
      </c>
      <c r="L442" s="199">
        <v>0</v>
      </c>
      <c r="M442" s="199"/>
      <c r="N442" s="199"/>
      <c r="O442" s="199"/>
      <c r="P442" s="199"/>
      <c r="Q442" s="199"/>
      <c r="R442" s="199"/>
      <c r="S442" s="199"/>
      <c r="T442" s="199"/>
      <c r="U442" s="199"/>
      <c r="V442" s="199"/>
      <c r="W442" s="199"/>
      <c r="X442" s="199"/>
      <c r="Y442" s="199"/>
      <c r="Z442" s="199"/>
      <c r="AA442" s="199"/>
      <c r="AB442" s="199"/>
      <c r="AC442" s="199"/>
      <c r="AD442" s="199"/>
      <c r="AE442" s="199"/>
      <c r="AF442" s="199"/>
      <c r="AG442" s="199"/>
      <c r="AH442" s="199"/>
      <c r="AI442" s="199"/>
      <c r="AJ442" s="199"/>
      <c r="AK442" s="199"/>
      <c r="AL442" s="199"/>
      <c r="AM442" s="199"/>
      <c r="AN442" s="199"/>
      <c r="AO442" s="199"/>
      <c r="AP442" s="199"/>
      <c r="AQ442" s="199"/>
      <c r="AR442" s="199"/>
      <c r="AS442" s="199"/>
      <c r="AT442" s="199"/>
      <c r="AU442" s="199"/>
      <c r="AV442" s="199"/>
      <c r="AW442" s="199"/>
      <c r="AX442" s="199"/>
      <c r="AY442" s="199"/>
      <c r="AZ442" s="199"/>
      <c r="BA442" s="199"/>
      <c r="BB442" s="199"/>
      <c r="BC442" s="199"/>
      <c r="BD442" s="199"/>
      <c r="BE442" s="199"/>
      <c r="BF442" s="199"/>
      <c r="BG442" s="199"/>
      <c r="BH442" s="199"/>
      <c r="BI442" s="199"/>
      <c r="BJ442" s="199"/>
      <c r="BK442" s="199"/>
      <c r="BL442" s="199"/>
      <c r="BM442" s="199"/>
      <c r="BN442" s="199"/>
      <c r="BO442" s="199"/>
      <c r="BP442" s="199"/>
      <c r="BQ442" s="199"/>
      <c r="BR442" s="199"/>
      <c r="BS442" s="199"/>
      <c r="BT442" s="199"/>
      <c r="BU442" s="199"/>
      <c r="BV442" s="199"/>
      <c r="BW442" s="199"/>
      <c r="BX442" s="199"/>
      <c r="BY442" s="199"/>
      <c r="BZ442" s="199"/>
      <c r="CA442" s="199"/>
      <c r="CB442" s="199"/>
      <c r="CC442" s="199"/>
      <c r="CD442" s="199"/>
      <c r="CE442" s="199"/>
      <c r="CF442" s="199"/>
      <c r="CG442" s="199"/>
      <c r="CH442" s="199"/>
      <c r="CI442" s="199"/>
      <c r="CJ442" s="199"/>
      <c r="CK442" s="199"/>
      <c r="CL442" s="199"/>
      <c r="CM442" s="199"/>
      <c r="CN442" s="199"/>
      <c r="CO442" s="199"/>
      <c r="CP442" s="199"/>
      <c r="CQ442" s="199"/>
      <c r="CR442" s="199"/>
      <c r="CS442" s="199"/>
      <c r="CT442" s="199"/>
      <c r="CU442" s="199"/>
      <c r="CV442" s="199"/>
      <c r="CW442" s="199"/>
      <c r="CX442" s="199"/>
      <c r="CY442" s="199"/>
      <c r="CZ442" s="199"/>
      <c r="DA442" s="199"/>
      <c r="DB442" s="199"/>
      <c r="DC442" s="199"/>
      <c r="DD442" s="199"/>
      <c r="DE442" s="199"/>
      <c r="DF442" s="199"/>
      <c r="DG442" s="199"/>
      <c r="DH442" s="199"/>
      <c r="DI442" s="199"/>
      <c r="DJ442" s="199"/>
      <c r="DK442" s="199"/>
      <c r="DL442" s="199"/>
      <c r="DM442" s="199"/>
      <c r="DN442" s="199"/>
    </row>
    <row r="443" spans="1:118" x14ac:dyDescent="0.2">
      <c r="A443" s="33" t="s">
        <v>140</v>
      </c>
      <c r="B443" s="33" t="s">
        <v>197</v>
      </c>
      <c r="C443" s="33">
        <v>40</v>
      </c>
      <c r="D443" s="33" t="s">
        <v>78</v>
      </c>
      <c r="E443" s="200">
        <v>0</v>
      </c>
      <c r="F443" s="199">
        <v>0</v>
      </c>
      <c r="G443" s="200">
        <v>0</v>
      </c>
      <c r="H443" s="199">
        <v>0</v>
      </c>
      <c r="I443" s="200">
        <v>0</v>
      </c>
      <c r="J443" s="199">
        <v>0</v>
      </c>
      <c r="K443" s="199">
        <v>0</v>
      </c>
      <c r="L443" s="199">
        <v>0</v>
      </c>
      <c r="M443" s="199"/>
      <c r="N443" s="199"/>
      <c r="O443" s="199"/>
      <c r="P443" s="199"/>
      <c r="Q443" s="199"/>
      <c r="R443" s="199"/>
      <c r="S443" s="199"/>
      <c r="T443" s="199"/>
      <c r="U443" s="199"/>
      <c r="V443" s="199"/>
      <c r="W443" s="199"/>
      <c r="X443" s="199"/>
      <c r="Y443" s="199"/>
      <c r="Z443" s="199"/>
      <c r="AA443" s="199"/>
      <c r="AB443" s="199"/>
      <c r="AC443" s="199"/>
      <c r="AD443" s="199"/>
      <c r="AE443" s="199"/>
      <c r="AF443" s="199"/>
      <c r="AG443" s="199"/>
      <c r="AH443" s="199"/>
      <c r="AI443" s="199"/>
      <c r="AJ443" s="199"/>
      <c r="AK443" s="199"/>
      <c r="AL443" s="199"/>
      <c r="AM443" s="199"/>
      <c r="AN443" s="199"/>
      <c r="AO443" s="199"/>
      <c r="AP443" s="199"/>
      <c r="AQ443" s="199"/>
      <c r="AR443" s="199"/>
      <c r="AS443" s="199"/>
      <c r="AT443" s="199"/>
      <c r="AU443" s="199"/>
      <c r="AV443" s="199"/>
      <c r="AW443" s="199"/>
      <c r="AX443" s="199"/>
      <c r="AY443" s="199"/>
      <c r="AZ443" s="199"/>
      <c r="BA443" s="199"/>
      <c r="BB443" s="199"/>
      <c r="BC443" s="199"/>
      <c r="BD443" s="199"/>
      <c r="BE443" s="199"/>
      <c r="BF443" s="199"/>
      <c r="BG443" s="199"/>
      <c r="BH443" s="199"/>
      <c r="BI443" s="199"/>
      <c r="BJ443" s="199"/>
      <c r="BK443" s="199"/>
      <c r="BL443" s="199"/>
      <c r="BM443" s="199"/>
      <c r="BN443" s="199"/>
      <c r="BO443" s="199"/>
      <c r="BP443" s="199"/>
      <c r="BQ443" s="199"/>
      <c r="BR443" s="199"/>
      <c r="BS443" s="199"/>
      <c r="BT443" s="199"/>
      <c r="BU443" s="199"/>
      <c r="BV443" s="199"/>
      <c r="BW443" s="199"/>
      <c r="BX443" s="199"/>
      <c r="BY443" s="199"/>
      <c r="BZ443" s="199"/>
      <c r="CA443" s="199"/>
      <c r="CB443" s="199"/>
      <c r="CC443" s="199"/>
      <c r="CD443" s="199"/>
      <c r="CE443" s="199"/>
      <c r="CF443" s="199"/>
      <c r="CG443" s="199"/>
      <c r="CH443" s="199"/>
      <c r="CI443" s="199"/>
      <c r="CJ443" s="199"/>
      <c r="CK443" s="199"/>
      <c r="CL443" s="199"/>
      <c r="CM443" s="199"/>
      <c r="CN443" s="199"/>
      <c r="CO443" s="199"/>
      <c r="CP443" s="199"/>
      <c r="CQ443" s="199"/>
      <c r="CR443" s="199"/>
      <c r="CS443" s="199"/>
      <c r="CT443" s="199"/>
      <c r="CU443" s="199"/>
      <c r="CV443" s="199"/>
      <c r="CW443" s="199"/>
      <c r="CX443" s="199"/>
      <c r="CY443" s="199"/>
      <c r="CZ443" s="199"/>
      <c r="DA443" s="199"/>
      <c r="DB443" s="199"/>
      <c r="DC443" s="199"/>
      <c r="DD443" s="199"/>
      <c r="DE443" s="199"/>
      <c r="DF443" s="199"/>
      <c r="DG443" s="199"/>
      <c r="DH443" s="199"/>
      <c r="DI443" s="199"/>
      <c r="DJ443" s="199"/>
      <c r="DK443" s="199"/>
      <c r="DL443" s="199"/>
      <c r="DM443" s="199"/>
      <c r="DN443" s="199"/>
    </row>
    <row r="444" spans="1:118" x14ac:dyDescent="0.2">
      <c r="A444" s="33" t="s">
        <v>140</v>
      </c>
      <c r="B444" s="33" t="s">
        <v>143</v>
      </c>
      <c r="C444" s="33">
        <v>1</v>
      </c>
      <c r="D444" s="33" t="s">
        <v>25</v>
      </c>
      <c r="E444" s="200">
        <v>14094413</v>
      </c>
      <c r="F444" s="199">
        <v>38590088.68</v>
      </c>
      <c r="G444" s="200">
        <v>-239972</v>
      </c>
      <c r="H444" s="199">
        <v>-794636.36</v>
      </c>
      <c r="I444" s="200">
        <v>60989</v>
      </c>
      <c r="J444" s="199">
        <v>171297.78</v>
      </c>
      <c r="K444" s="199">
        <v>-21258</v>
      </c>
      <c r="L444" s="199">
        <v>-138251.85</v>
      </c>
      <c r="M444" s="199"/>
      <c r="N444" s="199"/>
      <c r="O444" s="199"/>
      <c r="P444" s="199"/>
      <c r="Q444" s="199"/>
      <c r="R444" s="199"/>
      <c r="S444" s="199"/>
      <c r="T444" s="199"/>
      <c r="U444" s="199"/>
      <c r="V444" s="199"/>
      <c r="W444" s="199"/>
      <c r="X444" s="199"/>
      <c r="Y444" s="199"/>
      <c r="Z444" s="199"/>
      <c r="AA444" s="199"/>
      <c r="AB444" s="199"/>
      <c r="AC444" s="199"/>
      <c r="AD444" s="199"/>
      <c r="AE444" s="199"/>
      <c r="AF444" s="199"/>
      <c r="AG444" s="199"/>
      <c r="AH444" s="199"/>
      <c r="AI444" s="199"/>
      <c r="AJ444" s="199"/>
      <c r="AK444" s="199"/>
      <c r="AL444" s="199"/>
      <c r="AM444" s="199"/>
      <c r="AN444" s="199"/>
      <c r="AO444" s="199"/>
      <c r="AP444" s="199"/>
      <c r="AQ444" s="199"/>
      <c r="AR444" s="199"/>
      <c r="AS444" s="199"/>
      <c r="AT444" s="199"/>
      <c r="AU444" s="199"/>
      <c r="AV444" s="199"/>
      <c r="AW444" s="199"/>
      <c r="AX444" s="199"/>
      <c r="AY444" s="199"/>
      <c r="AZ444" s="199"/>
      <c r="BA444" s="199"/>
      <c r="BB444" s="199"/>
      <c r="BC444" s="199"/>
      <c r="BD444" s="199"/>
      <c r="BE444" s="199"/>
      <c r="BF444" s="199"/>
      <c r="BG444" s="199"/>
      <c r="BH444" s="199"/>
      <c r="BI444" s="199"/>
      <c r="BJ444" s="199"/>
      <c r="BK444" s="199"/>
      <c r="BL444" s="199"/>
      <c r="BM444" s="199"/>
      <c r="BN444" s="199"/>
      <c r="BO444" s="199"/>
      <c r="BP444" s="199"/>
      <c r="BQ444" s="199"/>
      <c r="BR444" s="199"/>
      <c r="BS444" s="199"/>
      <c r="BT444" s="199"/>
      <c r="BU444" s="199"/>
      <c r="BV444" s="199"/>
      <c r="BW444" s="199"/>
      <c r="BX444" s="199"/>
      <c r="BY444" s="199"/>
      <c r="BZ444" s="199"/>
      <c r="CA444" s="199"/>
      <c r="CB444" s="199"/>
      <c r="CC444" s="199"/>
      <c r="CD444" s="199"/>
      <c r="CE444" s="199"/>
      <c r="CF444" s="199"/>
      <c r="CG444" s="199"/>
      <c r="CH444" s="199"/>
      <c r="CI444" s="199"/>
      <c r="CJ444" s="199"/>
      <c r="CK444" s="199"/>
      <c r="CL444" s="199"/>
      <c r="CM444" s="199"/>
      <c r="CN444" s="199"/>
      <c r="CO444" s="199"/>
      <c r="CP444" s="199"/>
      <c r="CQ444" s="199"/>
      <c r="CR444" s="199"/>
      <c r="CS444" s="199"/>
      <c r="CT444" s="199"/>
      <c r="CU444" s="199"/>
      <c r="CV444" s="199"/>
      <c r="CW444" s="199"/>
      <c r="CX444" s="199"/>
      <c r="CY444" s="199"/>
      <c r="CZ444" s="199"/>
      <c r="DA444" s="199"/>
      <c r="DB444" s="199"/>
      <c r="DC444" s="199"/>
      <c r="DD444" s="199"/>
      <c r="DE444" s="199"/>
      <c r="DF444" s="199"/>
      <c r="DG444" s="199"/>
      <c r="DH444" s="199"/>
      <c r="DI444" s="199"/>
      <c r="DJ444" s="199"/>
      <c r="DK444" s="199"/>
      <c r="DL444" s="199"/>
      <c r="DM444" s="199"/>
      <c r="DN444" s="199"/>
    </row>
    <row r="445" spans="1:118" x14ac:dyDescent="0.2">
      <c r="A445" s="33" t="s">
        <v>140</v>
      </c>
      <c r="B445" s="33" t="s">
        <v>143</v>
      </c>
      <c r="C445" s="33">
        <v>2</v>
      </c>
      <c r="D445" s="33" t="s">
        <v>26</v>
      </c>
      <c r="E445" s="200">
        <v>0</v>
      </c>
      <c r="F445" s="199">
        <v>0</v>
      </c>
      <c r="G445" s="200">
        <v>0</v>
      </c>
      <c r="H445" s="199">
        <v>0</v>
      </c>
      <c r="I445" s="200">
        <v>0</v>
      </c>
      <c r="J445" s="199">
        <v>0</v>
      </c>
      <c r="K445" s="199">
        <v>0</v>
      </c>
      <c r="L445" s="199">
        <v>0</v>
      </c>
      <c r="M445" s="199"/>
      <c r="N445" s="199"/>
      <c r="O445" s="199"/>
      <c r="P445" s="199"/>
      <c r="Q445" s="199"/>
      <c r="R445" s="199"/>
      <c r="S445" s="199"/>
      <c r="T445" s="199"/>
      <c r="U445" s="199"/>
      <c r="V445" s="199"/>
      <c r="W445" s="199"/>
      <c r="X445" s="199"/>
      <c r="Y445" s="199"/>
      <c r="Z445" s="199"/>
      <c r="AA445" s="199"/>
      <c r="AB445" s="199"/>
      <c r="AC445" s="199"/>
      <c r="AD445" s="199"/>
      <c r="AE445" s="199"/>
      <c r="AF445" s="199"/>
      <c r="AG445" s="199"/>
      <c r="AH445" s="199"/>
      <c r="AI445" s="199"/>
      <c r="AJ445" s="199"/>
      <c r="AK445" s="199"/>
      <c r="AL445" s="199"/>
      <c r="AM445" s="199"/>
      <c r="AN445" s="199"/>
      <c r="AO445" s="199"/>
      <c r="AP445" s="199"/>
      <c r="AQ445" s="199"/>
      <c r="AR445" s="199"/>
      <c r="AS445" s="199"/>
      <c r="AT445" s="199"/>
      <c r="AU445" s="199"/>
      <c r="AV445" s="199"/>
      <c r="AW445" s="199"/>
      <c r="AX445" s="199"/>
      <c r="AY445" s="199"/>
      <c r="AZ445" s="199"/>
      <c r="BA445" s="199"/>
      <c r="BB445" s="199"/>
      <c r="BC445" s="199"/>
      <c r="BD445" s="199"/>
      <c r="BE445" s="199"/>
      <c r="BF445" s="199"/>
      <c r="BG445" s="199"/>
      <c r="BH445" s="199"/>
      <c r="BI445" s="199"/>
      <c r="BJ445" s="199"/>
      <c r="BK445" s="199"/>
      <c r="BL445" s="199"/>
      <c r="BM445" s="199"/>
      <c r="BN445" s="199"/>
      <c r="BO445" s="199"/>
      <c r="BP445" s="199"/>
      <c r="BQ445" s="199"/>
      <c r="BR445" s="199"/>
      <c r="BS445" s="199"/>
      <c r="BT445" s="199"/>
      <c r="BU445" s="199"/>
      <c r="BV445" s="199"/>
      <c r="BW445" s="199"/>
      <c r="BX445" s="199"/>
      <c r="BY445" s="199"/>
      <c r="BZ445" s="199"/>
      <c r="CA445" s="199"/>
      <c r="CB445" s="199"/>
      <c r="CC445" s="199"/>
      <c r="CD445" s="199"/>
      <c r="CE445" s="199"/>
      <c r="CF445" s="199"/>
      <c r="CG445" s="199"/>
      <c r="CH445" s="199"/>
      <c r="CI445" s="199"/>
      <c r="CJ445" s="199"/>
      <c r="CK445" s="199"/>
      <c r="CL445" s="199"/>
      <c r="CM445" s="199"/>
      <c r="CN445" s="199"/>
      <c r="CO445" s="199"/>
      <c r="CP445" s="199"/>
      <c r="CQ445" s="199"/>
      <c r="CR445" s="199"/>
      <c r="CS445" s="199"/>
      <c r="CT445" s="199"/>
      <c r="CU445" s="199"/>
      <c r="CV445" s="199"/>
      <c r="CW445" s="199"/>
      <c r="CX445" s="199"/>
      <c r="CY445" s="199"/>
      <c r="CZ445" s="199"/>
      <c r="DA445" s="199"/>
      <c r="DB445" s="199"/>
      <c r="DC445" s="199"/>
      <c r="DD445" s="199"/>
      <c r="DE445" s="199"/>
      <c r="DF445" s="199"/>
      <c r="DG445" s="199"/>
      <c r="DH445" s="199"/>
      <c r="DI445" s="199"/>
      <c r="DJ445" s="199"/>
      <c r="DK445" s="199"/>
      <c r="DL445" s="199"/>
      <c r="DM445" s="199"/>
      <c r="DN445" s="199"/>
    </row>
    <row r="446" spans="1:118" x14ac:dyDescent="0.2">
      <c r="A446" s="33" t="s">
        <v>140</v>
      </c>
      <c r="B446" s="33" t="s">
        <v>143</v>
      </c>
      <c r="C446" s="33">
        <v>3</v>
      </c>
      <c r="D446" s="33" t="s">
        <v>27</v>
      </c>
      <c r="E446" s="200">
        <v>429232</v>
      </c>
      <c r="F446" s="199">
        <v>1157267</v>
      </c>
      <c r="G446" s="200">
        <v>0</v>
      </c>
      <c r="H446" s="199">
        <v>0</v>
      </c>
      <c r="I446" s="200">
        <v>0</v>
      </c>
      <c r="J446" s="199">
        <v>0</v>
      </c>
      <c r="K446" s="199">
        <v>14936040</v>
      </c>
      <c r="L446" s="199">
        <v>41539172</v>
      </c>
      <c r="M446" s="199"/>
      <c r="N446" s="199"/>
      <c r="O446" s="199"/>
      <c r="P446" s="199"/>
      <c r="Q446" s="199"/>
      <c r="R446" s="199"/>
      <c r="S446" s="199"/>
      <c r="T446" s="199"/>
      <c r="U446" s="199"/>
      <c r="V446" s="199"/>
      <c r="W446" s="199"/>
      <c r="X446" s="199"/>
      <c r="Y446" s="199"/>
      <c r="Z446" s="199"/>
      <c r="AA446" s="199"/>
      <c r="AB446" s="199"/>
      <c r="AC446" s="199"/>
      <c r="AD446" s="199"/>
      <c r="AE446" s="199"/>
      <c r="AF446" s="199"/>
      <c r="AG446" s="199"/>
      <c r="AH446" s="199"/>
      <c r="AI446" s="199"/>
      <c r="AJ446" s="199"/>
      <c r="AK446" s="199"/>
      <c r="AL446" s="199"/>
      <c r="AM446" s="199"/>
      <c r="AN446" s="199"/>
      <c r="AO446" s="199"/>
      <c r="AP446" s="199"/>
      <c r="AQ446" s="199"/>
      <c r="AR446" s="199"/>
      <c r="AS446" s="199"/>
      <c r="AT446" s="199"/>
      <c r="AU446" s="199"/>
      <c r="AV446" s="199"/>
      <c r="AW446" s="199"/>
      <c r="AX446" s="199"/>
      <c r="AY446" s="199"/>
      <c r="AZ446" s="199"/>
      <c r="BA446" s="199"/>
      <c r="BB446" s="199"/>
      <c r="BC446" s="199"/>
      <c r="BD446" s="199"/>
      <c r="BE446" s="199"/>
      <c r="BF446" s="199"/>
      <c r="BG446" s="199"/>
      <c r="BH446" s="199"/>
      <c r="BI446" s="199"/>
      <c r="BJ446" s="199"/>
      <c r="BK446" s="199"/>
      <c r="BL446" s="199"/>
      <c r="BM446" s="199"/>
      <c r="BN446" s="199"/>
      <c r="BO446" s="199"/>
      <c r="BP446" s="199"/>
      <c r="BQ446" s="199"/>
      <c r="BR446" s="199"/>
      <c r="BS446" s="199"/>
      <c r="BT446" s="199"/>
      <c r="BU446" s="199"/>
      <c r="BV446" s="199"/>
      <c r="BW446" s="199"/>
      <c r="BX446" s="199"/>
      <c r="BY446" s="199"/>
      <c r="BZ446" s="199"/>
      <c r="CA446" s="199"/>
      <c r="CB446" s="199"/>
      <c r="CC446" s="199"/>
      <c r="CD446" s="199"/>
      <c r="CE446" s="199"/>
      <c r="CF446" s="199"/>
      <c r="CG446" s="199"/>
      <c r="CH446" s="199"/>
      <c r="CI446" s="199"/>
      <c r="CJ446" s="199"/>
      <c r="CK446" s="199"/>
      <c r="CL446" s="199"/>
      <c r="CM446" s="199"/>
      <c r="CN446" s="199"/>
      <c r="CO446" s="199"/>
      <c r="CP446" s="199"/>
      <c r="CQ446" s="199"/>
      <c r="CR446" s="199"/>
      <c r="CS446" s="199"/>
      <c r="CT446" s="199"/>
      <c r="CU446" s="199"/>
      <c r="CV446" s="199"/>
      <c r="CW446" s="199"/>
      <c r="CX446" s="199"/>
      <c r="CY446" s="199"/>
      <c r="CZ446" s="199"/>
      <c r="DA446" s="199"/>
      <c r="DB446" s="199"/>
      <c r="DC446" s="199"/>
      <c r="DD446" s="199"/>
      <c r="DE446" s="199"/>
      <c r="DF446" s="199"/>
      <c r="DG446" s="199"/>
      <c r="DH446" s="199"/>
      <c r="DI446" s="199"/>
      <c r="DJ446" s="199"/>
      <c r="DK446" s="199"/>
      <c r="DL446" s="199"/>
      <c r="DM446" s="199"/>
      <c r="DN446" s="199"/>
    </row>
    <row r="447" spans="1:118" x14ac:dyDescent="0.2">
      <c r="A447" s="33" t="s">
        <v>140</v>
      </c>
      <c r="B447" s="33" t="s">
        <v>143</v>
      </c>
      <c r="C447" s="33">
        <v>4</v>
      </c>
      <c r="D447" s="33" t="s">
        <v>28</v>
      </c>
      <c r="E447" s="200">
        <v>0</v>
      </c>
      <c r="F447" s="199">
        <v>0</v>
      </c>
      <c r="G447" s="200">
        <v>0</v>
      </c>
      <c r="H447" s="199">
        <v>0</v>
      </c>
      <c r="I447" s="200">
        <v>0</v>
      </c>
      <c r="J447" s="199">
        <v>0</v>
      </c>
      <c r="K447" s="199">
        <v>0</v>
      </c>
      <c r="L447" s="199">
        <v>0</v>
      </c>
      <c r="M447" s="199"/>
      <c r="N447" s="199"/>
      <c r="O447" s="199"/>
      <c r="P447" s="199"/>
      <c r="Q447" s="199"/>
      <c r="R447" s="199"/>
      <c r="S447" s="199"/>
      <c r="T447" s="199"/>
      <c r="U447" s="199"/>
      <c r="V447" s="199"/>
      <c r="W447" s="199"/>
      <c r="X447" s="199"/>
      <c r="Y447" s="199"/>
      <c r="Z447" s="199"/>
      <c r="AA447" s="199"/>
      <c r="AB447" s="199"/>
      <c r="AC447" s="199"/>
      <c r="AD447" s="199"/>
      <c r="AE447" s="199"/>
      <c r="AF447" s="199"/>
      <c r="AG447" s="199"/>
      <c r="AH447" s="199"/>
      <c r="AI447" s="199"/>
      <c r="AJ447" s="199"/>
      <c r="AK447" s="199"/>
      <c r="AL447" s="199"/>
      <c r="AM447" s="199"/>
      <c r="AN447" s="199"/>
      <c r="AO447" s="199"/>
      <c r="AP447" s="199"/>
      <c r="AQ447" s="199"/>
      <c r="AR447" s="199"/>
      <c r="AS447" s="199"/>
      <c r="AT447" s="199"/>
      <c r="AU447" s="199"/>
      <c r="AV447" s="199"/>
      <c r="AW447" s="199"/>
      <c r="AX447" s="199"/>
      <c r="AY447" s="199"/>
      <c r="AZ447" s="199"/>
      <c r="BA447" s="199"/>
      <c r="BB447" s="199"/>
      <c r="BC447" s="199"/>
      <c r="BD447" s="199"/>
      <c r="BE447" s="199"/>
      <c r="BF447" s="199"/>
      <c r="BG447" s="199"/>
      <c r="BH447" s="199"/>
      <c r="BI447" s="199"/>
      <c r="BJ447" s="199"/>
      <c r="BK447" s="199"/>
      <c r="BL447" s="199"/>
      <c r="BM447" s="199"/>
      <c r="BN447" s="199"/>
      <c r="BO447" s="199"/>
      <c r="BP447" s="199"/>
      <c r="BQ447" s="199"/>
      <c r="BR447" s="199"/>
      <c r="BS447" s="199"/>
      <c r="BT447" s="199"/>
      <c r="BU447" s="199"/>
      <c r="BV447" s="199"/>
      <c r="BW447" s="199"/>
      <c r="BX447" s="199"/>
      <c r="BY447" s="199"/>
      <c r="BZ447" s="199"/>
      <c r="CA447" s="199"/>
      <c r="CB447" s="199"/>
      <c r="CC447" s="199"/>
      <c r="CD447" s="199"/>
      <c r="CE447" s="199"/>
      <c r="CF447" s="199"/>
      <c r="CG447" s="199"/>
      <c r="CH447" s="199"/>
      <c r="CI447" s="199"/>
      <c r="CJ447" s="199"/>
      <c r="CK447" s="199"/>
      <c r="CL447" s="199"/>
      <c r="CM447" s="199"/>
      <c r="CN447" s="199"/>
      <c r="CO447" s="199"/>
      <c r="CP447" s="199"/>
      <c r="CQ447" s="199"/>
      <c r="CR447" s="199"/>
      <c r="CS447" s="199"/>
      <c r="CT447" s="199"/>
      <c r="CU447" s="199"/>
      <c r="CV447" s="199"/>
      <c r="CW447" s="199"/>
      <c r="CX447" s="199"/>
      <c r="CY447" s="199"/>
      <c r="CZ447" s="199"/>
      <c r="DA447" s="199"/>
      <c r="DB447" s="199"/>
      <c r="DC447" s="199"/>
      <c r="DD447" s="199"/>
      <c r="DE447" s="199"/>
      <c r="DF447" s="199"/>
      <c r="DG447" s="199"/>
      <c r="DH447" s="199"/>
      <c r="DI447" s="199"/>
      <c r="DJ447" s="199"/>
      <c r="DK447" s="199"/>
      <c r="DL447" s="199"/>
      <c r="DM447" s="199"/>
      <c r="DN447" s="199"/>
    </row>
    <row r="448" spans="1:118" x14ac:dyDescent="0.2">
      <c r="A448" s="33" t="s">
        <v>140</v>
      </c>
      <c r="B448" s="33" t="s">
        <v>143</v>
      </c>
      <c r="C448" s="33">
        <v>5</v>
      </c>
      <c r="D448" s="33" t="s">
        <v>125</v>
      </c>
      <c r="E448" s="200">
        <v>0</v>
      </c>
      <c r="F448" s="199">
        <v>1875810</v>
      </c>
      <c r="G448" s="200">
        <v>0</v>
      </c>
      <c r="H448" s="199">
        <v>465</v>
      </c>
      <c r="I448" s="200">
        <v>0</v>
      </c>
      <c r="J448" s="199">
        <v>0</v>
      </c>
      <c r="K448" s="199">
        <v>0</v>
      </c>
      <c r="L448" s="199">
        <v>0</v>
      </c>
      <c r="M448" s="199"/>
      <c r="N448" s="199"/>
      <c r="O448" s="199"/>
      <c r="P448" s="199"/>
      <c r="Q448" s="199"/>
      <c r="R448" s="199"/>
      <c r="S448" s="199"/>
      <c r="T448" s="199"/>
      <c r="U448" s="199"/>
      <c r="V448" s="199"/>
      <c r="W448" s="199"/>
      <c r="X448" s="199"/>
      <c r="Y448" s="199"/>
      <c r="Z448" s="199"/>
      <c r="AA448" s="199"/>
      <c r="AB448" s="199"/>
      <c r="AC448" s="199"/>
      <c r="AD448" s="199"/>
      <c r="AE448" s="199"/>
      <c r="AF448" s="199"/>
      <c r="AG448" s="199"/>
      <c r="AH448" s="199"/>
      <c r="AI448" s="199"/>
      <c r="AJ448" s="199"/>
      <c r="AK448" s="199"/>
      <c r="AL448" s="199"/>
      <c r="AM448" s="199"/>
      <c r="AN448" s="199"/>
      <c r="AO448" s="199"/>
      <c r="AP448" s="199"/>
      <c r="AQ448" s="199"/>
      <c r="AR448" s="199"/>
      <c r="AS448" s="199"/>
      <c r="AT448" s="199"/>
      <c r="AU448" s="199"/>
      <c r="AV448" s="199"/>
      <c r="AW448" s="199"/>
      <c r="AX448" s="199"/>
      <c r="AY448" s="199"/>
      <c r="AZ448" s="199"/>
      <c r="BA448" s="199"/>
      <c r="BB448" s="199"/>
      <c r="BC448" s="199"/>
      <c r="BD448" s="199"/>
      <c r="BE448" s="199"/>
      <c r="BF448" s="199"/>
      <c r="BG448" s="199"/>
      <c r="BH448" s="199"/>
      <c r="BI448" s="199"/>
      <c r="BJ448" s="199"/>
      <c r="BK448" s="199"/>
      <c r="BL448" s="199"/>
      <c r="BM448" s="199"/>
      <c r="BN448" s="199"/>
      <c r="BO448" s="199"/>
      <c r="BP448" s="199"/>
      <c r="BQ448" s="199"/>
      <c r="BR448" s="199"/>
      <c r="BS448" s="199"/>
      <c r="BT448" s="199"/>
      <c r="BU448" s="199"/>
      <c r="BV448" s="199"/>
      <c r="BW448" s="199"/>
      <c r="BX448" s="199"/>
      <c r="BY448" s="199"/>
      <c r="BZ448" s="199"/>
      <c r="CA448" s="199"/>
      <c r="CB448" s="199"/>
      <c r="CC448" s="199"/>
      <c r="CD448" s="199"/>
      <c r="CE448" s="199"/>
      <c r="CF448" s="199"/>
      <c r="CG448" s="199"/>
      <c r="CH448" s="199"/>
      <c r="CI448" s="199"/>
      <c r="CJ448" s="199"/>
      <c r="CK448" s="199"/>
      <c r="CL448" s="199"/>
      <c r="CM448" s="199"/>
      <c r="CN448" s="199"/>
      <c r="CO448" s="199"/>
      <c r="CP448" s="199"/>
      <c r="CQ448" s="199"/>
      <c r="CR448" s="199"/>
      <c r="CS448" s="199"/>
      <c r="CT448" s="199"/>
      <c r="CU448" s="199"/>
      <c r="CV448" s="199"/>
      <c r="CW448" s="199"/>
      <c r="CX448" s="199"/>
      <c r="CY448" s="199"/>
      <c r="CZ448" s="199"/>
      <c r="DA448" s="199"/>
      <c r="DB448" s="199"/>
      <c r="DC448" s="199"/>
      <c r="DD448" s="199"/>
      <c r="DE448" s="199"/>
      <c r="DF448" s="199"/>
      <c r="DG448" s="199"/>
      <c r="DH448" s="199"/>
      <c r="DI448" s="199"/>
      <c r="DJ448" s="199"/>
      <c r="DK448" s="199"/>
      <c r="DL448" s="199"/>
      <c r="DM448" s="199"/>
      <c r="DN448" s="199"/>
    </row>
    <row r="449" spans="1:118" x14ac:dyDescent="0.2">
      <c r="A449" s="33" t="s">
        <v>140</v>
      </c>
      <c r="B449" s="33" t="s">
        <v>143</v>
      </c>
      <c r="C449" s="33">
        <v>6</v>
      </c>
      <c r="D449" s="33" t="s">
        <v>25</v>
      </c>
      <c r="E449" s="200">
        <v>-4564560</v>
      </c>
      <c r="F449" s="199">
        <v>-11643619.66</v>
      </c>
      <c r="G449" s="200">
        <v>-130571</v>
      </c>
      <c r="H449" s="199">
        <v>-335409.28999999998</v>
      </c>
      <c r="I449" s="200">
        <v>-77125</v>
      </c>
      <c r="J449" s="199">
        <v>-202596.17</v>
      </c>
      <c r="K449" s="199">
        <v>70389</v>
      </c>
      <c r="L449" s="199">
        <v>163404.44</v>
      </c>
      <c r="M449" s="199"/>
      <c r="N449" s="199"/>
      <c r="O449" s="199"/>
      <c r="P449" s="199"/>
      <c r="Q449" s="199"/>
      <c r="R449" s="199"/>
      <c r="S449" s="199"/>
      <c r="T449" s="199"/>
      <c r="U449" s="199"/>
      <c r="V449" s="199"/>
      <c r="W449" s="199"/>
      <c r="X449" s="199"/>
      <c r="Y449" s="199"/>
      <c r="Z449" s="199"/>
      <c r="AA449" s="199"/>
      <c r="AB449" s="199"/>
      <c r="AC449" s="199"/>
      <c r="AD449" s="199"/>
      <c r="AE449" s="199"/>
      <c r="AF449" s="199"/>
      <c r="AG449" s="199"/>
      <c r="AH449" s="199"/>
      <c r="AI449" s="199"/>
      <c r="AJ449" s="199"/>
      <c r="AK449" s="199"/>
      <c r="AL449" s="199"/>
      <c r="AM449" s="199"/>
      <c r="AN449" s="199"/>
      <c r="AO449" s="199"/>
      <c r="AP449" s="199"/>
      <c r="AQ449" s="199"/>
      <c r="AR449" s="199"/>
      <c r="AS449" s="199"/>
      <c r="AT449" s="199"/>
      <c r="AU449" s="199"/>
      <c r="AV449" s="199"/>
      <c r="AW449" s="199"/>
      <c r="AX449" s="199"/>
      <c r="AY449" s="199"/>
      <c r="AZ449" s="199"/>
      <c r="BA449" s="199"/>
      <c r="BB449" s="199"/>
      <c r="BC449" s="199"/>
      <c r="BD449" s="199"/>
      <c r="BE449" s="199"/>
      <c r="BF449" s="199"/>
      <c r="BG449" s="199"/>
      <c r="BH449" s="199"/>
      <c r="BI449" s="199"/>
      <c r="BJ449" s="199"/>
      <c r="BK449" s="199"/>
      <c r="BL449" s="199"/>
      <c r="BM449" s="199"/>
      <c r="BN449" s="199"/>
      <c r="BO449" s="199"/>
      <c r="BP449" s="199"/>
      <c r="BQ449" s="199"/>
      <c r="BR449" s="199"/>
      <c r="BS449" s="199"/>
      <c r="BT449" s="199"/>
      <c r="BU449" s="199"/>
      <c r="BV449" s="199"/>
      <c r="BW449" s="199"/>
      <c r="BX449" s="199"/>
      <c r="BY449" s="199"/>
      <c r="BZ449" s="199"/>
      <c r="CA449" s="199"/>
      <c r="CB449" s="199"/>
      <c r="CC449" s="199"/>
      <c r="CD449" s="199"/>
      <c r="CE449" s="199"/>
      <c r="CF449" s="199"/>
      <c r="CG449" s="199"/>
      <c r="CH449" s="199"/>
      <c r="CI449" s="199"/>
      <c r="CJ449" s="199"/>
      <c r="CK449" s="199"/>
      <c r="CL449" s="199"/>
      <c r="CM449" s="199"/>
      <c r="CN449" s="199"/>
      <c r="CO449" s="199"/>
      <c r="CP449" s="199"/>
      <c r="CQ449" s="199"/>
      <c r="CR449" s="199"/>
      <c r="CS449" s="199"/>
      <c r="CT449" s="199"/>
      <c r="CU449" s="199"/>
      <c r="CV449" s="199"/>
      <c r="CW449" s="199"/>
      <c r="CX449" s="199"/>
      <c r="CY449" s="199"/>
      <c r="CZ449" s="199"/>
      <c r="DA449" s="199"/>
      <c r="DB449" s="199"/>
      <c r="DC449" s="199"/>
      <c r="DD449" s="199"/>
      <c r="DE449" s="199"/>
      <c r="DF449" s="199"/>
      <c r="DG449" s="199"/>
      <c r="DH449" s="199"/>
      <c r="DI449" s="199"/>
      <c r="DJ449" s="199"/>
      <c r="DK449" s="199"/>
      <c r="DL449" s="199"/>
      <c r="DM449" s="199"/>
      <c r="DN449" s="199"/>
    </row>
    <row r="450" spans="1:118" x14ac:dyDescent="0.2">
      <c r="A450" s="33" t="s">
        <v>140</v>
      </c>
      <c r="B450" s="33" t="s">
        <v>143</v>
      </c>
      <c r="C450" s="33">
        <v>7</v>
      </c>
      <c r="D450" s="33" t="s">
        <v>26</v>
      </c>
      <c r="E450" s="200">
        <v>0</v>
      </c>
      <c r="F450" s="199">
        <v>0</v>
      </c>
      <c r="G450" s="200">
        <v>0</v>
      </c>
      <c r="H450" s="199">
        <v>0</v>
      </c>
      <c r="I450" s="200">
        <v>0</v>
      </c>
      <c r="J450" s="199">
        <v>0</v>
      </c>
      <c r="K450" s="199">
        <v>0</v>
      </c>
      <c r="L450" s="199">
        <v>0</v>
      </c>
      <c r="M450" s="199"/>
      <c r="N450" s="199"/>
      <c r="O450" s="199"/>
      <c r="P450" s="199"/>
      <c r="Q450" s="199"/>
      <c r="R450" s="199"/>
      <c r="S450" s="199"/>
      <c r="T450" s="199"/>
      <c r="U450" s="199"/>
      <c r="V450" s="199"/>
      <c r="W450" s="199"/>
      <c r="X450" s="199"/>
      <c r="Y450" s="199"/>
      <c r="Z450" s="199"/>
      <c r="AA450" s="199"/>
      <c r="AB450" s="199"/>
      <c r="AC450" s="199"/>
      <c r="AD450" s="199"/>
      <c r="AE450" s="199"/>
      <c r="AF450" s="199"/>
      <c r="AG450" s="199"/>
      <c r="AH450" s="199"/>
      <c r="AI450" s="199"/>
      <c r="AJ450" s="199"/>
      <c r="AK450" s="199"/>
      <c r="AL450" s="199"/>
      <c r="AM450" s="199"/>
      <c r="AN450" s="199"/>
      <c r="AO450" s="199"/>
      <c r="AP450" s="199"/>
      <c r="AQ450" s="199"/>
      <c r="AR450" s="199"/>
      <c r="AS450" s="199"/>
      <c r="AT450" s="199"/>
      <c r="AU450" s="199"/>
      <c r="AV450" s="199"/>
      <c r="AW450" s="199"/>
      <c r="AX450" s="199"/>
      <c r="AY450" s="199"/>
      <c r="AZ450" s="199"/>
      <c r="BA450" s="199"/>
      <c r="BB450" s="199"/>
      <c r="BC450" s="199"/>
      <c r="BD450" s="199"/>
      <c r="BE450" s="199"/>
      <c r="BF450" s="199"/>
      <c r="BG450" s="199"/>
      <c r="BH450" s="199"/>
      <c r="BI450" s="199"/>
      <c r="BJ450" s="199"/>
      <c r="BK450" s="199"/>
      <c r="BL450" s="199"/>
      <c r="BM450" s="199"/>
      <c r="BN450" s="199"/>
      <c r="BO450" s="199"/>
      <c r="BP450" s="199"/>
      <c r="BQ450" s="199"/>
      <c r="BR450" s="199"/>
      <c r="BS450" s="199"/>
      <c r="BT450" s="199"/>
      <c r="BU450" s="199"/>
      <c r="BV450" s="199"/>
      <c r="BW450" s="199"/>
      <c r="BX450" s="199"/>
      <c r="BY450" s="199"/>
      <c r="BZ450" s="199"/>
      <c r="CA450" s="199"/>
      <c r="CB450" s="199"/>
      <c r="CC450" s="199"/>
      <c r="CD450" s="199"/>
      <c r="CE450" s="199"/>
      <c r="CF450" s="199"/>
      <c r="CG450" s="199"/>
      <c r="CH450" s="199"/>
      <c r="CI450" s="199"/>
      <c r="CJ450" s="199"/>
      <c r="CK450" s="199"/>
      <c r="CL450" s="199"/>
      <c r="CM450" s="199"/>
      <c r="CN450" s="199"/>
      <c r="CO450" s="199"/>
      <c r="CP450" s="199"/>
      <c r="CQ450" s="199"/>
      <c r="CR450" s="199"/>
      <c r="CS450" s="199"/>
      <c r="CT450" s="199"/>
      <c r="CU450" s="199"/>
      <c r="CV450" s="199"/>
      <c r="CW450" s="199"/>
      <c r="CX450" s="199"/>
      <c r="CY450" s="199"/>
      <c r="CZ450" s="199"/>
      <c r="DA450" s="199"/>
      <c r="DB450" s="199"/>
      <c r="DC450" s="199"/>
      <c r="DD450" s="199"/>
      <c r="DE450" s="199"/>
      <c r="DF450" s="199"/>
      <c r="DG450" s="199"/>
      <c r="DH450" s="199"/>
      <c r="DI450" s="199"/>
      <c r="DJ450" s="199"/>
      <c r="DK450" s="199"/>
      <c r="DL450" s="199"/>
      <c r="DM450" s="199"/>
      <c r="DN450" s="199"/>
    </row>
    <row r="451" spans="1:118" x14ac:dyDescent="0.2">
      <c r="A451" s="33" t="s">
        <v>140</v>
      </c>
      <c r="B451" s="33" t="s">
        <v>143</v>
      </c>
      <c r="C451" s="33">
        <v>8</v>
      </c>
      <c r="D451" s="33" t="s">
        <v>27</v>
      </c>
      <c r="E451" s="200">
        <v>-19000</v>
      </c>
      <c r="F451" s="199">
        <v>-50650</v>
      </c>
      <c r="G451" s="200">
        <v>-2000</v>
      </c>
      <c r="H451" s="199">
        <v>-5332</v>
      </c>
      <c r="I451" s="200">
        <v>0</v>
      </c>
      <c r="J451" s="199">
        <v>0</v>
      </c>
      <c r="K451" s="199">
        <v>-15455079</v>
      </c>
      <c r="L451" s="199">
        <v>-42986856</v>
      </c>
      <c r="M451" s="199"/>
      <c r="N451" s="199"/>
      <c r="O451" s="199"/>
      <c r="P451" s="199"/>
      <c r="Q451" s="199"/>
      <c r="R451" s="199"/>
      <c r="S451" s="199"/>
      <c r="T451" s="199"/>
      <c r="U451" s="199"/>
      <c r="V451" s="199"/>
      <c r="W451" s="199"/>
      <c r="X451" s="199"/>
      <c r="Y451" s="199"/>
      <c r="Z451" s="199"/>
      <c r="AA451" s="199"/>
      <c r="AB451" s="199"/>
      <c r="AC451" s="199"/>
      <c r="AD451" s="199"/>
      <c r="AE451" s="199"/>
      <c r="AF451" s="199"/>
      <c r="AG451" s="199"/>
      <c r="AH451" s="199"/>
      <c r="AI451" s="199"/>
      <c r="AJ451" s="199"/>
      <c r="AK451" s="199"/>
      <c r="AL451" s="199"/>
      <c r="AM451" s="199"/>
      <c r="AN451" s="199"/>
      <c r="AO451" s="199"/>
      <c r="AP451" s="199"/>
      <c r="AQ451" s="199"/>
      <c r="AR451" s="199"/>
      <c r="AS451" s="199"/>
      <c r="AT451" s="199"/>
      <c r="AU451" s="199"/>
      <c r="AV451" s="199"/>
      <c r="AW451" s="199"/>
      <c r="AX451" s="199"/>
      <c r="AY451" s="199"/>
      <c r="AZ451" s="199"/>
      <c r="BA451" s="199"/>
      <c r="BB451" s="199"/>
      <c r="BC451" s="199"/>
      <c r="BD451" s="199"/>
      <c r="BE451" s="199"/>
      <c r="BF451" s="199"/>
      <c r="BG451" s="199"/>
      <c r="BH451" s="199"/>
      <c r="BI451" s="199"/>
      <c r="BJ451" s="199"/>
      <c r="BK451" s="199"/>
      <c r="BL451" s="199"/>
      <c r="BM451" s="199"/>
      <c r="BN451" s="199"/>
      <c r="BO451" s="199"/>
      <c r="BP451" s="199"/>
      <c r="BQ451" s="199"/>
      <c r="BR451" s="199"/>
      <c r="BS451" s="199"/>
      <c r="BT451" s="199"/>
      <c r="BU451" s="199"/>
      <c r="BV451" s="199"/>
      <c r="BW451" s="199"/>
      <c r="BX451" s="199"/>
      <c r="BY451" s="199"/>
      <c r="BZ451" s="199"/>
      <c r="CA451" s="199"/>
      <c r="CB451" s="199"/>
      <c r="CC451" s="199"/>
      <c r="CD451" s="199"/>
      <c r="CE451" s="199"/>
      <c r="CF451" s="199"/>
      <c r="CG451" s="199"/>
      <c r="CH451" s="199"/>
      <c r="CI451" s="199"/>
      <c r="CJ451" s="199"/>
      <c r="CK451" s="199"/>
      <c r="CL451" s="199"/>
      <c r="CM451" s="199"/>
      <c r="CN451" s="199"/>
      <c r="CO451" s="199"/>
      <c r="CP451" s="199"/>
      <c r="CQ451" s="199"/>
      <c r="CR451" s="199"/>
      <c r="CS451" s="199"/>
      <c r="CT451" s="199"/>
      <c r="CU451" s="199"/>
      <c r="CV451" s="199"/>
      <c r="CW451" s="199"/>
      <c r="CX451" s="199"/>
      <c r="CY451" s="199"/>
      <c r="CZ451" s="199"/>
      <c r="DA451" s="199"/>
      <c r="DB451" s="199"/>
      <c r="DC451" s="199"/>
      <c r="DD451" s="199"/>
      <c r="DE451" s="199"/>
      <c r="DF451" s="199"/>
      <c r="DG451" s="199"/>
      <c r="DH451" s="199"/>
      <c r="DI451" s="199"/>
      <c r="DJ451" s="199"/>
      <c r="DK451" s="199"/>
      <c r="DL451" s="199"/>
      <c r="DM451" s="199"/>
      <c r="DN451" s="199"/>
    </row>
    <row r="452" spans="1:118" x14ac:dyDescent="0.2">
      <c r="A452" s="33" t="s">
        <v>140</v>
      </c>
      <c r="B452" s="33" t="s">
        <v>143</v>
      </c>
      <c r="C452" s="33">
        <v>9</v>
      </c>
      <c r="D452" s="33" t="s">
        <v>28</v>
      </c>
      <c r="E452" s="200">
        <v>0</v>
      </c>
      <c r="F452" s="199">
        <v>0</v>
      </c>
      <c r="G452" s="200">
        <v>0</v>
      </c>
      <c r="H452" s="199">
        <v>0</v>
      </c>
      <c r="I452" s="200">
        <v>0</v>
      </c>
      <c r="J452" s="199">
        <v>0</v>
      </c>
      <c r="K452" s="199">
        <v>0</v>
      </c>
      <c r="L452" s="199">
        <v>0</v>
      </c>
      <c r="M452" s="199"/>
      <c r="N452" s="199"/>
      <c r="O452" s="199"/>
      <c r="P452" s="199"/>
      <c r="Q452" s="199"/>
      <c r="R452" s="199"/>
      <c r="S452" s="199"/>
      <c r="T452" s="199"/>
      <c r="U452" s="199"/>
      <c r="V452" s="199"/>
      <c r="W452" s="199"/>
      <c r="X452" s="199"/>
      <c r="Y452" s="199"/>
      <c r="Z452" s="199"/>
      <c r="AA452" s="199"/>
      <c r="AB452" s="199"/>
      <c r="AC452" s="199"/>
      <c r="AD452" s="199"/>
      <c r="AE452" s="199"/>
      <c r="AF452" s="199"/>
      <c r="AG452" s="199"/>
      <c r="AH452" s="199"/>
      <c r="AI452" s="199"/>
      <c r="AJ452" s="199"/>
      <c r="AK452" s="199"/>
      <c r="AL452" s="199"/>
      <c r="AM452" s="199"/>
      <c r="AN452" s="199"/>
      <c r="AO452" s="199"/>
      <c r="AP452" s="199"/>
      <c r="AQ452" s="199"/>
      <c r="AR452" s="199"/>
      <c r="AS452" s="199"/>
      <c r="AT452" s="199"/>
      <c r="AU452" s="199"/>
      <c r="AV452" s="199"/>
      <c r="AW452" s="199"/>
      <c r="AX452" s="199"/>
      <c r="AY452" s="199"/>
      <c r="AZ452" s="199"/>
      <c r="BA452" s="199"/>
      <c r="BB452" s="199"/>
      <c r="BC452" s="199"/>
      <c r="BD452" s="199"/>
      <c r="BE452" s="199"/>
      <c r="BF452" s="199"/>
      <c r="BG452" s="199"/>
      <c r="BH452" s="199"/>
      <c r="BI452" s="199"/>
      <c r="BJ452" s="199"/>
      <c r="BK452" s="199"/>
      <c r="BL452" s="199"/>
      <c r="BM452" s="199"/>
      <c r="BN452" s="199"/>
      <c r="BO452" s="199"/>
      <c r="BP452" s="199"/>
      <c r="BQ452" s="199"/>
      <c r="BR452" s="199"/>
      <c r="BS452" s="199"/>
      <c r="BT452" s="199"/>
      <c r="BU452" s="199"/>
      <c r="BV452" s="199"/>
      <c r="BW452" s="199"/>
      <c r="BX452" s="199"/>
      <c r="BY452" s="199"/>
      <c r="BZ452" s="199"/>
      <c r="CA452" s="199"/>
      <c r="CB452" s="199"/>
      <c r="CC452" s="199"/>
      <c r="CD452" s="199"/>
      <c r="CE452" s="199"/>
      <c r="CF452" s="199"/>
      <c r="CG452" s="199"/>
      <c r="CH452" s="199"/>
      <c r="CI452" s="199"/>
      <c r="CJ452" s="199"/>
      <c r="CK452" s="199"/>
      <c r="CL452" s="199"/>
      <c r="CM452" s="199"/>
      <c r="CN452" s="199"/>
      <c r="CO452" s="199"/>
      <c r="CP452" s="199"/>
      <c r="CQ452" s="199"/>
      <c r="CR452" s="199"/>
      <c r="CS452" s="199"/>
      <c r="CT452" s="199"/>
      <c r="CU452" s="199"/>
      <c r="CV452" s="199"/>
      <c r="CW452" s="199"/>
      <c r="CX452" s="199"/>
      <c r="CY452" s="199"/>
      <c r="CZ452" s="199"/>
      <c r="DA452" s="199"/>
      <c r="DB452" s="199"/>
      <c r="DC452" s="199"/>
      <c r="DD452" s="199"/>
      <c r="DE452" s="199"/>
      <c r="DF452" s="199"/>
      <c r="DG452" s="199"/>
      <c r="DH452" s="199"/>
      <c r="DI452" s="199"/>
      <c r="DJ452" s="199"/>
      <c r="DK452" s="199"/>
      <c r="DL452" s="199"/>
      <c r="DM452" s="199"/>
      <c r="DN452" s="199"/>
    </row>
    <row r="453" spans="1:118" x14ac:dyDescent="0.2">
      <c r="A453" s="33" t="s">
        <v>140</v>
      </c>
      <c r="B453" s="33" t="s">
        <v>143</v>
      </c>
      <c r="C453" s="33">
        <v>10</v>
      </c>
      <c r="D453" s="33" t="s">
        <v>32</v>
      </c>
      <c r="E453" s="200">
        <v>15521</v>
      </c>
      <c r="F453" s="199">
        <v>39423.339999999997</v>
      </c>
      <c r="G453" s="200">
        <v>3871</v>
      </c>
      <c r="H453" s="199">
        <v>9832.34</v>
      </c>
      <c r="I453" s="200">
        <v>0</v>
      </c>
      <c r="J453" s="199">
        <v>0</v>
      </c>
      <c r="K453" s="199">
        <v>0</v>
      </c>
      <c r="L453" s="199">
        <v>0</v>
      </c>
      <c r="M453" s="199"/>
      <c r="N453" s="199"/>
      <c r="O453" s="199"/>
      <c r="P453" s="199"/>
      <c r="Q453" s="199"/>
      <c r="R453" s="199"/>
      <c r="S453" s="199"/>
      <c r="T453" s="199"/>
      <c r="U453" s="199"/>
      <c r="V453" s="199"/>
      <c r="W453" s="199"/>
      <c r="X453" s="199"/>
      <c r="Y453" s="199"/>
      <c r="Z453" s="199"/>
      <c r="AA453" s="199"/>
      <c r="AB453" s="199"/>
      <c r="AC453" s="199"/>
      <c r="AD453" s="199"/>
      <c r="AE453" s="199"/>
      <c r="AF453" s="199"/>
      <c r="AG453" s="199"/>
      <c r="AH453" s="199"/>
      <c r="AI453" s="199"/>
      <c r="AJ453" s="199"/>
      <c r="AK453" s="199"/>
      <c r="AL453" s="199"/>
      <c r="AM453" s="199"/>
      <c r="AN453" s="199"/>
      <c r="AO453" s="199"/>
      <c r="AP453" s="199"/>
      <c r="AQ453" s="199"/>
      <c r="AR453" s="199"/>
      <c r="AS453" s="199"/>
      <c r="AT453" s="199"/>
      <c r="AU453" s="199"/>
      <c r="AV453" s="199"/>
      <c r="AW453" s="199"/>
      <c r="AX453" s="199"/>
      <c r="AY453" s="199"/>
      <c r="AZ453" s="199"/>
      <c r="BA453" s="199"/>
      <c r="BB453" s="199"/>
      <c r="BC453" s="199"/>
      <c r="BD453" s="199"/>
      <c r="BE453" s="199"/>
      <c r="BF453" s="199"/>
      <c r="BG453" s="199"/>
      <c r="BH453" s="199"/>
      <c r="BI453" s="199"/>
      <c r="BJ453" s="199"/>
      <c r="BK453" s="199"/>
      <c r="BL453" s="199"/>
      <c r="BM453" s="199"/>
      <c r="BN453" s="199"/>
      <c r="BO453" s="199"/>
      <c r="BP453" s="199"/>
      <c r="BQ453" s="199"/>
      <c r="BR453" s="199"/>
      <c r="BS453" s="199"/>
      <c r="BT453" s="199"/>
      <c r="BU453" s="199"/>
      <c r="BV453" s="199"/>
      <c r="BW453" s="199"/>
      <c r="BX453" s="199"/>
      <c r="BY453" s="199"/>
      <c r="BZ453" s="199"/>
      <c r="CA453" s="199"/>
      <c r="CB453" s="199"/>
      <c r="CC453" s="199"/>
      <c r="CD453" s="199"/>
      <c r="CE453" s="199"/>
      <c r="CF453" s="199"/>
      <c r="CG453" s="199"/>
      <c r="CH453" s="199"/>
      <c r="CI453" s="199"/>
      <c r="CJ453" s="199"/>
      <c r="CK453" s="199"/>
      <c r="CL453" s="199"/>
      <c r="CM453" s="199"/>
      <c r="CN453" s="199"/>
      <c r="CO453" s="199"/>
      <c r="CP453" s="199"/>
      <c r="CQ453" s="199"/>
      <c r="CR453" s="199"/>
      <c r="CS453" s="199"/>
      <c r="CT453" s="199"/>
      <c r="CU453" s="199"/>
      <c r="CV453" s="199"/>
      <c r="CW453" s="199"/>
      <c r="CX453" s="199"/>
      <c r="CY453" s="199"/>
      <c r="CZ453" s="199"/>
      <c r="DA453" s="199"/>
      <c r="DB453" s="199"/>
      <c r="DC453" s="199"/>
      <c r="DD453" s="199"/>
      <c r="DE453" s="199"/>
      <c r="DF453" s="199"/>
      <c r="DG453" s="199"/>
      <c r="DH453" s="199"/>
      <c r="DI453" s="199"/>
      <c r="DJ453" s="199"/>
      <c r="DK453" s="199"/>
      <c r="DL453" s="199"/>
      <c r="DM453" s="199"/>
      <c r="DN453" s="199"/>
    </row>
    <row r="454" spans="1:118" x14ac:dyDescent="0.2">
      <c r="A454" s="33" t="s">
        <v>140</v>
      </c>
      <c r="B454" s="33" t="s">
        <v>143</v>
      </c>
      <c r="C454" s="33">
        <v>11</v>
      </c>
      <c r="D454" s="33" t="s">
        <v>35</v>
      </c>
      <c r="E454" s="200">
        <v>9231229</v>
      </c>
      <c r="F454" s="199">
        <v>25897214.210000001</v>
      </c>
      <c r="G454" s="200">
        <v>580194</v>
      </c>
      <c r="H454" s="199">
        <v>1616374.29</v>
      </c>
      <c r="I454" s="200">
        <v>44257</v>
      </c>
      <c r="J454" s="199">
        <v>124020.06</v>
      </c>
      <c r="K454" s="199">
        <v>-55715</v>
      </c>
      <c r="L454" s="199">
        <v>-156146.43</v>
      </c>
      <c r="M454" s="199"/>
      <c r="N454" s="199"/>
      <c r="O454" s="199"/>
      <c r="P454" s="199"/>
      <c r="Q454" s="199"/>
      <c r="R454" s="199"/>
      <c r="S454" s="199"/>
      <c r="T454" s="199"/>
      <c r="U454" s="199"/>
      <c r="V454" s="199"/>
      <c r="W454" s="199"/>
      <c r="X454" s="199"/>
      <c r="Y454" s="199"/>
      <c r="Z454" s="199"/>
      <c r="AA454" s="199"/>
      <c r="AB454" s="199"/>
      <c r="AC454" s="199"/>
      <c r="AD454" s="199"/>
      <c r="AE454" s="199"/>
      <c r="AF454" s="199"/>
      <c r="AG454" s="199"/>
      <c r="AH454" s="199"/>
      <c r="AI454" s="199"/>
      <c r="AJ454" s="199"/>
      <c r="AK454" s="199"/>
      <c r="AL454" s="199"/>
      <c r="AM454" s="199"/>
      <c r="AN454" s="199"/>
      <c r="AO454" s="199"/>
      <c r="AP454" s="199"/>
      <c r="AQ454" s="199"/>
      <c r="AR454" s="199"/>
      <c r="AS454" s="199"/>
      <c r="AT454" s="199"/>
      <c r="AU454" s="199"/>
      <c r="AV454" s="199"/>
      <c r="AW454" s="199"/>
      <c r="AX454" s="199"/>
      <c r="AY454" s="199"/>
      <c r="AZ454" s="199"/>
      <c r="BA454" s="199"/>
      <c r="BB454" s="199"/>
      <c r="BC454" s="199"/>
      <c r="BD454" s="199"/>
      <c r="BE454" s="199"/>
      <c r="BF454" s="199"/>
      <c r="BG454" s="199"/>
      <c r="BH454" s="199"/>
      <c r="BI454" s="199"/>
      <c r="BJ454" s="199"/>
      <c r="BK454" s="199"/>
      <c r="BL454" s="199"/>
      <c r="BM454" s="199"/>
      <c r="BN454" s="199"/>
      <c r="BO454" s="199"/>
      <c r="BP454" s="199"/>
      <c r="BQ454" s="199"/>
      <c r="BR454" s="199"/>
      <c r="BS454" s="199"/>
      <c r="BT454" s="199"/>
      <c r="BU454" s="199"/>
      <c r="BV454" s="199"/>
      <c r="BW454" s="199"/>
      <c r="BX454" s="199"/>
      <c r="BY454" s="199"/>
      <c r="BZ454" s="199"/>
      <c r="CA454" s="199"/>
      <c r="CB454" s="199"/>
      <c r="CC454" s="199"/>
      <c r="CD454" s="199"/>
      <c r="CE454" s="199"/>
      <c r="CF454" s="199"/>
      <c r="CG454" s="199"/>
      <c r="CH454" s="199"/>
      <c r="CI454" s="199"/>
      <c r="CJ454" s="199"/>
      <c r="CK454" s="199"/>
      <c r="CL454" s="199"/>
      <c r="CM454" s="199"/>
      <c r="CN454" s="199"/>
      <c r="CO454" s="199"/>
      <c r="CP454" s="199"/>
      <c r="CQ454" s="199"/>
      <c r="CR454" s="199"/>
      <c r="CS454" s="199"/>
      <c r="CT454" s="199"/>
      <c r="CU454" s="199"/>
      <c r="CV454" s="199"/>
      <c r="CW454" s="199"/>
      <c r="CX454" s="199"/>
      <c r="CY454" s="199"/>
      <c r="CZ454" s="199"/>
      <c r="DA454" s="199"/>
      <c r="DB454" s="199"/>
      <c r="DC454" s="199"/>
      <c r="DD454" s="199"/>
      <c r="DE454" s="199"/>
      <c r="DF454" s="199"/>
      <c r="DG454" s="199"/>
      <c r="DH454" s="199"/>
      <c r="DI454" s="199"/>
      <c r="DJ454" s="199"/>
      <c r="DK454" s="199"/>
      <c r="DL454" s="199"/>
      <c r="DM454" s="199"/>
      <c r="DN454" s="199"/>
    </row>
    <row r="455" spans="1:118" x14ac:dyDescent="0.2">
      <c r="A455" s="33" t="s">
        <v>140</v>
      </c>
      <c r="B455" s="33" t="s">
        <v>143</v>
      </c>
      <c r="C455" s="33">
        <v>12</v>
      </c>
      <c r="D455" s="33" t="s">
        <v>36</v>
      </c>
      <c r="E455" s="200">
        <v>-10208075</v>
      </c>
      <c r="F455" s="199">
        <v>-28614529.800000001</v>
      </c>
      <c r="G455" s="200">
        <v>-8919714</v>
      </c>
      <c r="H455" s="199">
        <v>-24996958.199999999</v>
      </c>
      <c r="I455" s="200">
        <v>-5161</v>
      </c>
      <c r="J455" s="199">
        <v>-14142.09</v>
      </c>
      <c r="K455" s="199">
        <v>-16407</v>
      </c>
      <c r="L455" s="199">
        <v>-46133.39</v>
      </c>
      <c r="M455" s="199"/>
      <c r="N455" s="199"/>
      <c r="O455" s="199"/>
      <c r="P455" s="199"/>
      <c r="Q455" s="199"/>
      <c r="R455" s="199"/>
      <c r="S455" s="199"/>
      <c r="T455" s="199"/>
      <c r="U455" s="199"/>
      <c r="V455" s="199"/>
      <c r="W455" s="199"/>
      <c r="X455" s="199"/>
      <c r="Y455" s="199"/>
      <c r="Z455" s="199"/>
      <c r="AA455" s="199"/>
      <c r="AB455" s="199"/>
      <c r="AC455" s="199"/>
      <c r="AD455" s="199"/>
      <c r="AE455" s="199"/>
      <c r="AF455" s="199"/>
      <c r="AG455" s="199"/>
      <c r="AH455" s="199"/>
      <c r="AI455" s="199"/>
      <c r="AJ455" s="199"/>
      <c r="AK455" s="199"/>
      <c r="AL455" s="199"/>
      <c r="AM455" s="199"/>
      <c r="AN455" s="199"/>
      <c r="AO455" s="199"/>
      <c r="AP455" s="199"/>
      <c r="AQ455" s="199"/>
      <c r="AR455" s="199"/>
      <c r="AS455" s="199"/>
      <c r="AT455" s="199"/>
      <c r="AU455" s="199"/>
      <c r="AV455" s="199"/>
      <c r="AW455" s="199"/>
      <c r="AX455" s="199"/>
      <c r="AY455" s="199"/>
      <c r="AZ455" s="199"/>
      <c r="BA455" s="199"/>
      <c r="BB455" s="199"/>
      <c r="BC455" s="199"/>
      <c r="BD455" s="199"/>
      <c r="BE455" s="199"/>
      <c r="BF455" s="199"/>
      <c r="BG455" s="199"/>
      <c r="BH455" s="199"/>
      <c r="BI455" s="199"/>
      <c r="BJ455" s="199"/>
      <c r="BK455" s="199"/>
      <c r="BL455" s="199"/>
      <c r="BM455" s="199"/>
      <c r="BN455" s="199"/>
      <c r="BO455" s="199"/>
      <c r="BP455" s="199"/>
      <c r="BQ455" s="199"/>
      <c r="BR455" s="199"/>
      <c r="BS455" s="199"/>
      <c r="BT455" s="199"/>
      <c r="BU455" s="199"/>
      <c r="BV455" s="199"/>
      <c r="BW455" s="199"/>
      <c r="BX455" s="199"/>
      <c r="BY455" s="199"/>
      <c r="BZ455" s="199"/>
      <c r="CA455" s="199"/>
      <c r="CB455" s="199"/>
      <c r="CC455" s="199"/>
      <c r="CD455" s="199"/>
      <c r="CE455" s="199"/>
      <c r="CF455" s="199"/>
      <c r="CG455" s="199"/>
      <c r="CH455" s="199"/>
      <c r="CI455" s="199"/>
      <c r="CJ455" s="199"/>
      <c r="CK455" s="199"/>
      <c r="CL455" s="199"/>
      <c r="CM455" s="199"/>
      <c r="CN455" s="199"/>
      <c r="CO455" s="199"/>
      <c r="CP455" s="199"/>
      <c r="CQ455" s="199"/>
      <c r="CR455" s="199"/>
      <c r="CS455" s="199"/>
      <c r="CT455" s="199"/>
      <c r="CU455" s="199"/>
      <c r="CV455" s="199"/>
      <c r="CW455" s="199"/>
      <c r="CX455" s="199"/>
      <c r="CY455" s="199"/>
      <c r="CZ455" s="199"/>
      <c r="DA455" s="199"/>
      <c r="DB455" s="199"/>
      <c r="DC455" s="199"/>
      <c r="DD455" s="199"/>
      <c r="DE455" s="199"/>
      <c r="DF455" s="199"/>
      <c r="DG455" s="199"/>
      <c r="DH455" s="199"/>
      <c r="DI455" s="199"/>
      <c r="DJ455" s="199"/>
      <c r="DK455" s="199"/>
      <c r="DL455" s="199"/>
      <c r="DM455" s="199"/>
      <c r="DN455" s="199"/>
    </row>
    <row r="456" spans="1:118" x14ac:dyDescent="0.2">
      <c r="A456" s="33" t="s">
        <v>140</v>
      </c>
      <c r="B456" s="33" t="s">
        <v>143</v>
      </c>
      <c r="C456" s="33">
        <v>13</v>
      </c>
      <c r="D456" s="33" t="s">
        <v>39</v>
      </c>
      <c r="E456" s="200">
        <v>-8940288</v>
      </c>
      <c r="F456" s="199">
        <v>-22708331.52</v>
      </c>
      <c r="G456" s="200">
        <v>8705392</v>
      </c>
      <c r="H456" s="199">
        <v>22111695.68</v>
      </c>
      <c r="I456" s="200">
        <v>231211</v>
      </c>
      <c r="J456" s="199">
        <v>587275.93999999994</v>
      </c>
      <c r="K456" s="199">
        <v>62</v>
      </c>
      <c r="L456" s="199">
        <v>157.47999999999999</v>
      </c>
      <c r="M456" s="199"/>
      <c r="N456" s="199"/>
      <c r="O456" s="199"/>
      <c r="P456" s="199"/>
      <c r="Q456" s="199"/>
      <c r="R456" s="199"/>
      <c r="S456" s="199"/>
      <c r="T456" s="199"/>
      <c r="U456" s="199"/>
      <c r="V456" s="199"/>
      <c r="W456" s="199"/>
      <c r="X456" s="199"/>
      <c r="Y456" s="199"/>
      <c r="Z456" s="199"/>
      <c r="AA456" s="199"/>
      <c r="AB456" s="199"/>
      <c r="AC456" s="199"/>
      <c r="AD456" s="199"/>
      <c r="AE456" s="199"/>
      <c r="AF456" s="199"/>
      <c r="AG456" s="199"/>
      <c r="AH456" s="199"/>
      <c r="AI456" s="199"/>
      <c r="AJ456" s="199"/>
      <c r="AK456" s="199"/>
      <c r="AL456" s="199"/>
      <c r="AM456" s="199"/>
      <c r="AN456" s="199"/>
      <c r="AO456" s="199"/>
      <c r="AP456" s="199"/>
      <c r="AQ456" s="199"/>
      <c r="AR456" s="199"/>
      <c r="AS456" s="199"/>
      <c r="AT456" s="199"/>
      <c r="AU456" s="199"/>
      <c r="AV456" s="199"/>
      <c r="AW456" s="199"/>
      <c r="AX456" s="199"/>
      <c r="AY456" s="199"/>
      <c r="AZ456" s="199"/>
      <c r="BA456" s="199"/>
      <c r="BB456" s="199"/>
      <c r="BC456" s="199"/>
      <c r="BD456" s="199"/>
      <c r="BE456" s="199"/>
      <c r="BF456" s="199"/>
      <c r="BG456" s="199"/>
      <c r="BH456" s="199"/>
      <c r="BI456" s="199"/>
      <c r="BJ456" s="199"/>
      <c r="BK456" s="199"/>
      <c r="BL456" s="199"/>
      <c r="BM456" s="199"/>
      <c r="BN456" s="199"/>
      <c r="BO456" s="199"/>
      <c r="BP456" s="199"/>
      <c r="BQ456" s="199"/>
      <c r="BR456" s="199"/>
      <c r="BS456" s="199"/>
      <c r="BT456" s="199"/>
      <c r="BU456" s="199"/>
      <c r="BV456" s="199"/>
      <c r="BW456" s="199"/>
      <c r="BX456" s="199"/>
      <c r="BY456" s="199"/>
      <c r="BZ456" s="199"/>
      <c r="CA456" s="199"/>
      <c r="CB456" s="199"/>
      <c r="CC456" s="199"/>
      <c r="CD456" s="199"/>
      <c r="CE456" s="199"/>
      <c r="CF456" s="199"/>
      <c r="CG456" s="199"/>
      <c r="CH456" s="199"/>
      <c r="CI456" s="199"/>
      <c r="CJ456" s="199"/>
      <c r="CK456" s="199"/>
      <c r="CL456" s="199"/>
      <c r="CM456" s="199"/>
      <c r="CN456" s="199"/>
      <c r="CO456" s="199"/>
      <c r="CP456" s="199"/>
      <c r="CQ456" s="199"/>
      <c r="CR456" s="199"/>
      <c r="CS456" s="199"/>
      <c r="CT456" s="199"/>
      <c r="CU456" s="199"/>
      <c r="CV456" s="199"/>
      <c r="CW456" s="199"/>
      <c r="CX456" s="199"/>
      <c r="CY456" s="199"/>
      <c r="CZ456" s="199"/>
      <c r="DA456" s="199"/>
      <c r="DB456" s="199"/>
      <c r="DC456" s="199"/>
      <c r="DD456" s="199"/>
      <c r="DE456" s="199"/>
      <c r="DF456" s="199"/>
      <c r="DG456" s="199"/>
      <c r="DH456" s="199"/>
      <c r="DI456" s="199"/>
      <c r="DJ456" s="199"/>
      <c r="DK456" s="199"/>
      <c r="DL456" s="199"/>
      <c r="DM456" s="199"/>
      <c r="DN456" s="199"/>
    </row>
    <row r="457" spans="1:118" x14ac:dyDescent="0.2">
      <c r="A457" s="33" t="s">
        <v>140</v>
      </c>
      <c r="B457" s="33" t="s">
        <v>143</v>
      </c>
      <c r="C457" s="33">
        <v>14</v>
      </c>
      <c r="D457" s="33" t="s">
        <v>40</v>
      </c>
      <c r="E457" s="200">
        <v>0</v>
      </c>
      <c r="F457" s="199">
        <v>0</v>
      </c>
      <c r="G457" s="200">
        <v>0</v>
      </c>
      <c r="H457" s="199">
        <v>0</v>
      </c>
      <c r="I457" s="200">
        <v>0</v>
      </c>
      <c r="J457" s="199">
        <v>0</v>
      </c>
      <c r="K457" s="199">
        <v>0</v>
      </c>
      <c r="L457" s="199">
        <v>0</v>
      </c>
      <c r="M457" s="199"/>
      <c r="N457" s="199"/>
      <c r="O457" s="199"/>
      <c r="P457" s="199"/>
      <c r="Q457" s="199"/>
      <c r="R457" s="199"/>
      <c r="S457" s="199"/>
      <c r="T457" s="199"/>
      <c r="U457" s="199"/>
      <c r="V457" s="199"/>
      <c r="W457" s="199"/>
      <c r="X457" s="199"/>
      <c r="Y457" s="199"/>
      <c r="Z457" s="199"/>
      <c r="AA457" s="199"/>
      <c r="AB457" s="199"/>
      <c r="AC457" s="199"/>
      <c r="AD457" s="199"/>
      <c r="AE457" s="199"/>
      <c r="AF457" s="199"/>
      <c r="AG457" s="199"/>
      <c r="AH457" s="199"/>
      <c r="AI457" s="199"/>
      <c r="AJ457" s="199"/>
      <c r="AK457" s="199"/>
      <c r="AL457" s="199"/>
      <c r="AM457" s="199"/>
      <c r="AN457" s="199"/>
      <c r="AO457" s="199"/>
      <c r="AP457" s="199"/>
      <c r="AQ457" s="199"/>
      <c r="AR457" s="199"/>
      <c r="AS457" s="199"/>
      <c r="AT457" s="199"/>
      <c r="AU457" s="199"/>
      <c r="AV457" s="199"/>
      <c r="AW457" s="199"/>
      <c r="AX457" s="199"/>
      <c r="AY457" s="199"/>
      <c r="AZ457" s="199"/>
      <c r="BA457" s="199"/>
      <c r="BB457" s="199"/>
      <c r="BC457" s="199"/>
      <c r="BD457" s="199"/>
      <c r="BE457" s="199"/>
      <c r="BF457" s="199"/>
      <c r="BG457" s="199"/>
      <c r="BH457" s="199"/>
      <c r="BI457" s="199"/>
      <c r="BJ457" s="199"/>
      <c r="BK457" s="199"/>
      <c r="BL457" s="199"/>
      <c r="BM457" s="199"/>
      <c r="BN457" s="199"/>
      <c r="BO457" s="199"/>
      <c r="BP457" s="199"/>
      <c r="BQ457" s="199"/>
      <c r="BR457" s="199"/>
      <c r="BS457" s="199"/>
      <c r="BT457" s="199"/>
      <c r="BU457" s="199"/>
      <c r="BV457" s="199"/>
      <c r="BW457" s="199"/>
      <c r="BX457" s="199"/>
      <c r="BY457" s="199"/>
      <c r="BZ457" s="199"/>
      <c r="CA457" s="199"/>
      <c r="CB457" s="199"/>
      <c r="CC457" s="199"/>
      <c r="CD457" s="199"/>
      <c r="CE457" s="199"/>
      <c r="CF457" s="199"/>
      <c r="CG457" s="199"/>
      <c r="CH457" s="199"/>
      <c r="CI457" s="199"/>
      <c r="CJ457" s="199"/>
      <c r="CK457" s="199"/>
      <c r="CL457" s="199"/>
      <c r="CM457" s="199"/>
      <c r="CN457" s="199"/>
      <c r="CO457" s="199"/>
      <c r="CP457" s="199"/>
      <c r="CQ457" s="199"/>
      <c r="CR457" s="199"/>
      <c r="CS457" s="199"/>
      <c r="CT457" s="199"/>
      <c r="CU457" s="199"/>
      <c r="CV457" s="199"/>
      <c r="CW457" s="199"/>
      <c r="CX457" s="199"/>
      <c r="CY457" s="199"/>
      <c r="CZ457" s="199"/>
      <c r="DA457" s="199"/>
      <c r="DB457" s="199"/>
      <c r="DC457" s="199"/>
      <c r="DD457" s="199"/>
      <c r="DE457" s="199"/>
      <c r="DF457" s="199"/>
      <c r="DG457" s="199"/>
      <c r="DH457" s="199"/>
      <c r="DI457" s="199"/>
      <c r="DJ457" s="199"/>
      <c r="DK457" s="199"/>
      <c r="DL457" s="199"/>
      <c r="DM457" s="199"/>
      <c r="DN457" s="199"/>
    </row>
    <row r="458" spans="1:118" x14ac:dyDescent="0.2">
      <c r="A458" s="33" t="s">
        <v>140</v>
      </c>
      <c r="B458" s="33" t="s">
        <v>143</v>
      </c>
      <c r="C458" s="33">
        <v>15</v>
      </c>
      <c r="D458" s="33" t="s">
        <v>41</v>
      </c>
      <c r="E458" s="200">
        <v>0</v>
      </c>
      <c r="F458" s="199">
        <v>0</v>
      </c>
      <c r="G458" s="200">
        <v>0</v>
      </c>
      <c r="H458" s="199">
        <v>0</v>
      </c>
      <c r="I458" s="200">
        <v>0</v>
      </c>
      <c r="J458" s="199">
        <v>0</v>
      </c>
      <c r="K458" s="199">
        <v>0</v>
      </c>
      <c r="L458" s="199">
        <v>0</v>
      </c>
      <c r="M458" s="199"/>
      <c r="N458" s="199"/>
      <c r="O458" s="199"/>
      <c r="P458" s="199"/>
      <c r="Q458" s="199"/>
      <c r="R458" s="199"/>
      <c r="S458" s="199"/>
      <c r="T458" s="199"/>
      <c r="U458" s="199"/>
      <c r="V458" s="199"/>
      <c r="W458" s="199"/>
      <c r="X458" s="199"/>
      <c r="Y458" s="199"/>
      <c r="Z458" s="199"/>
      <c r="AA458" s="199"/>
      <c r="AB458" s="199"/>
      <c r="AC458" s="199"/>
      <c r="AD458" s="199"/>
      <c r="AE458" s="199"/>
      <c r="AF458" s="199"/>
      <c r="AG458" s="199"/>
      <c r="AH458" s="199"/>
      <c r="AI458" s="199"/>
      <c r="AJ458" s="199"/>
      <c r="AK458" s="199"/>
      <c r="AL458" s="199"/>
      <c r="AM458" s="199"/>
      <c r="AN458" s="199"/>
      <c r="AO458" s="199"/>
      <c r="AP458" s="199"/>
      <c r="AQ458" s="199"/>
      <c r="AR458" s="199"/>
      <c r="AS458" s="199"/>
      <c r="AT458" s="199"/>
      <c r="AU458" s="199"/>
      <c r="AV458" s="199"/>
      <c r="AW458" s="199"/>
      <c r="AX458" s="199"/>
      <c r="AY458" s="199"/>
      <c r="AZ458" s="199"/>
      <c r="BA458" s="199"/>
      <c r="BB458" s="199"/>
      <c r="BC458" s="199"/>
      <c r="BD458" s="199"/>
      <c r="BE458" s="199"/>
      <c r="BF458" s="199"/>
      <c r="BG458" s="199"/>
      <c r="BH458" s="199"/>
      <c r="BI458" s="199"/>
      <c r="BJ458" s="199"/>
      <c r="BK458" s="199"/>
      <c r="BL458" s="199"/>
      <c r="BM458" s="199"/>
      <c r="BN458" s="199"/>
      <c r="BO458" s="199"/>
      <c r="BP458" s="199"/>
      <c r="BQ458" s="199"/>
      <c r="BR458" s="199"/>
      <c r="BS458" s="199"/>
      <c r="BT458" s="199"/>
      <c r="BU458" s="199"/>
      <c r="BV458" s="199"/>
      <c r="BW458" s="199"/>
      <c r="BX458" s="199"/>
      <c r="BY458" s="199"/>
      <c r="BZ458" s="199"/>
      <c r="CA458" s="199"/>
      <c r="CB458" s="199"/>
      <c r="CC458" s="199"/>
      <c r="CD458" s="199"/>
      <c r="CE458" s="199"/>
      <c r="CF458" s="199"/>
      <c r="CG458" s="199"/>
      <c r="CH458" s="199"/>
      <c r="CI458" s="199"/>
      <c r="CJ458" s="199"/>
      <c r="CK458" s="199"/>
      <c r="CL458" s="199"/>
      <c r="CM458" s="199"/>
      <c r="CN458" s="199"/>
      <c r="CO458" s="199"/>
      <c r="CP458" s="199"/>
      <c r="CQ458" s="199"/>
      <c r="CR458" s="199"/>
      <c r="CS458" s="199"/>
      <c r="CT458" s="199"/>
      <c r="CU458" s="199"/>
      <c r="CV458" s="199"/>
      <c r="CW458" s="199"/>
      <c r="CX458" s="199"/>
      <c r="CY458" s="199"/>
      <c r="CZ458" s="199"/>
      <c r="DA458" s="199"/>
      <c r="DB458" s="199"/>
      <c r="DC458" s="199"/>
      <c r="DD458" s="199"/>
      <c r="DE458" s="199"/>
      <c r="DF458" s="199"/>
      <c r="DG458" s="199"/>
      <c r="DH458" s="199"/>
      <c r="DI458" s="199"/>
      <c r="DJ458" s="199"/>
      <c r="DK458" s="199"/>
      <c r="DL458" s="199"/>
      <c r="DM458" s="199"/>
      <c r="DN458" s="199"/>
    </row>
    <row r="459" spans="1:118" x14ac:dyDescent="0.2">
      <c r="A459" s="33" t="s">
        <v>140</v>
      </c>
      <c r="B459" s="33" t="s">
        <v>143</v>
      </c>
      <c r="C459" s="33">
        <v>16</v>
      </c>
      <c r="D459" s="33" t="s">
        <v>42</v>
      </c>
      <c r="E459" s="200">
        <v>0</v>
      </c>
      <c r="F459" s="199">
        <v>0</v>
      </c>
      <c r="G459" s="200">
        <v>0</v>
      </c>
      <c r="H459" s="199">
        <v>0</v>
      </c>
      <c r="I459" s="200">
        <v>0</v>
      </c>
      <c r="J459" s="199">
        <v>0</v>
      </c>
      <c r="K459" s="199">
        <v>0</v>
      </c>
      <c r="L459" s="199">
        <v>0</v>
      </c>
      <c r="M459" s="199"/>
      <c r="N459" s="199"/>
      <c r="O459" s="199"/>
      <c r="P459" s="199"/>
      <c r="Q459" s="199"/>
      <c r="R459" s="199"/>
      <c r="S459" s="199"/>
      <c r="T459" s="199"/>
      <c r="U459" s="199"/>
      <c r="V459" s="199"/>
      <c r="W459" s="199"/>
      <c r="X459" s="199"/>
      <c r="Y459" s="199"/>
      <c r="Z459" s="199"/>
      <c r="AA459" s="199"/>
      <c r="AB459" s="199"/>
      <c r="AC459" s="199"/>
      <c r="AD459" s="199"/>
      <c r="AE459" s="199"/>
      <c r="AF459" s="199"/>
      <c r="AG459" s="199"/>
      <c r="AH459" s="199"/>
      <c r="AI459" s="199"/>
      <c r="AJ459" s="199"/>
      <c r="AK459" s="199"/>
      <c r="AL459" s="199"/>
      <c r="AM459" s="199"/>
      <c r="AN459" s="199"/>
      <c r="AO459" s="199"/>
      <c r="AP459" s="199"/>
      <c r="AQ459" s="199"/>
      <c r="AR459" s="199"/>
      <c r="AS459" s="199"/>
      <c r="AT459" s="199"/>
      <c r="AU459" s="199"/>
      <c r="AV459" s="199"/>
      <c r="AW459" s="199"/>
      <c r="AX459" s="199"/>
      <c r="AY459" s="199"/>
      <c r="AZ459" s="199"/>
      <c r="BA459" s="199"/>
      <c r="BB459" s="199"/>
      <c r="BC459" s="199"/>
      <c r="BD459" s="199"/>
      <c r="BE459" s="199"/>
      <c r="BF459" s="199"/>
      <c r="BG459" s="199"/>
      <c r="BH459" s="199"/>
      <c r="BI459" s="199"/>
      <c r="BJ459" s="199"/>
      <c r="BK459" s="199"/>
      <c r="BL459" s="199"/>
      <c r="BM459" s="199"/>
      <c r="BN459" s="199"/>
      <c r="BO459" s="199"/>
      <c r="BP459" s="199"/>
      <c r="BQ459" s="199"/>
      <c r="BR459" s="199"/>
      <c r="BS459" s="199"/>
      <c r="BT459" s="199"/>
      <c r="BU459" s="199"/>
      <c r="BV459" s="199"/>
      <c r="BW459" s="199"/>
      <c r="BX459" s="199"/>
      <c r="BY459" s="199"/>
      <c r="BZ459" s="199"/>
      <c r="CA459" s="199"/>
      <c r="CB459" s="199"/>
      <c r="CC459" s="199"/>
      <c r="CD459" s="199"/>
      <c r="CE459" s="199"/>
      <c r="CF459" s="199"/>
      <c r="CG459" s="199"/>
      <c r="CH459" s="199"/>
      <c r="CI459" s="199"/>
      <c r="CJ459" s="199"/>
      <c r="CK459" s="199"/>
      <c r="CL459" s="199"/>
      <c r="CM459" s="199"/>
      <c r="CN459" s="199"/>
      <c r="CO459" s="199"/>
      <c r="CP459" s="199"/>
      <c r="CQ459" s="199"/>
      <c r="CR459" s="199"/>
      <c r="CS459" s="199"/>
      <c r="CT459" s="199"/>
      <c r="CU459" s="199"/>
      <c r="CV459" s="199"/>
      <c r="CW459" s="199"/>
      <c r="CX459" s="199"/>
      <c r="CY459" s="199"/>
      <c r="CZ459" s="199"/>
      <c r="DA459" s="199"/>
      <c r="DB459" s="199"/>
      <c r="DC459" s="199"/>
      <c r="DD459" s="199"/>
      <c r="DE459" s="199"/>
      <c r="DF459" s="199"/>
      <c r="DG459" s="199"/>
      <c r="DH459" s="199"/>
      <c r="DI459" s="199"/>
      <c r="DJ459" s="199"/>
      <c r="DK459" s="199"/>
      <c r="DL459" s="199"/>
      <c r="DM459" s="199"/>
      <c r="DN459" s="199"/>
    </row>
    <row r="460" spans="1:118" x14ac:dyDescent="0.2">
      <c r="A460" s="33" t="s">
        <v>140</v>
      </c>
      <c r="B460" s="33" t="s">
        <v>143</v>
      </c>
      <c r="C460" s="33">
        <v>17</v>
      </c>
      <c r="D460" s="33" t="s">
        <v>126</v>
      </c>
      <c r="E460" s="200">
        <v>173286</v>
      </c>
      <c r="F460" s="199">
        <v>440146.44</v>
      </c>
      <c r="G460" s="200">
        <v>-1733</v>
      </c>
      <c r="H460" s="199">
        <v>-4401.82</v>
      </c>
      <c r="I460" s="200">
        <v>0</v>
      </c>
      <c r="J460" s="199">
        <v>0</v>
      </c>
      <c r="K460" s="199">
        <v>0</v>
      </c>
      <c r="L460" s="199">
        <v>0</v>
      </c>
      <c r="M460" s="199"/>
      <c r="N460" s="199"/>
      <c r="O460" s="199"/>
      <c r="P460" s="199"/>
      <c r="Q460" s="199"/>
      <c r="R460" s="199"/>
      <c r="S460" s="199"/>
      <c r="T460" s="199"/>
      <c r="U460" s="199"/>
      <c r="V460" s="199"/>
      <c r="W460" s="199"/>
      <c r="X460" s="199"/>
      <c r="Y460" s="199"/>
      <c r="Z460" s="199"/>
      <c r="AA460" s="199"/>
      <c r="AB460" s="199"/>
      <c r="AC460" s="199"/>
      <c r="AD460" s="199"/>
      <c r="AE460" s="199"/>
      <c r="AF460" s="199"/>
      <c r="AG460" s="199"/>
      <c r="AH460" s="199"/>
      <c r="AI460" s="199"/>
      <c r="AJ460" s="199"/>
      <c r="AK460" s="199"/>
      <c r="AL460" s="199"/>
      <c r="AM460" s="199"/>
      <c r="AN460" s="199"/>
      <c r="AO460" s="199"/>
      <c r="AP460" s="199"/>
      <c r="AQ460" s="199"/>
      <c r="AR460" s="199"/>
      <c r="AS460" s="199"/>
      <c r="AT460" s="199"/>
      <c r="AU460" s="199"/>
      <c r="AV460" s="199"/>
      <c r="AW460" s="199"/>
      <c r="AX460" s="199"/>
      <c r="AY460" s="199"/>
      <c r="AZ460" s="199"/>
      <c r="BA460" s="199"/>
      <c r="BB460" s="199"/>
      <c r="BC460" s="199"/>
      <c r="BD460" s="199"/>
      <c r="BE460" s="199"/>
      <c r="BF460" s="199"/>
      <c r="BG460" s="199"/>
      <c r="BH460" s="199"/>
      <c r="BI460" s="199"/>
      <c r="BJ460" s="199"/>
      <c r="BK460" s="199"/>
      <c r="BL460" s="199"/>
      <c r="BM460" s="199"/>
      <c r="BN460" s="199"/>
      <c r="BO460" s="199"/>
      <c r="BP460" s="199"/>
      <c r="BQ460" s="199"/>
      <c r="BR460" s="199"/>
      <c r="BS460" s="199"/>
      <c r="BT460" s="199"/>
      <c r="BU460" s="199"/>
      <c r="BV460" s="199"/>
      <c r="BW460" s="199"/>
      <c r="BX460" s="199"/>
      <c r="BY460" s="199"/>
      <c r="BZ460" s="199"/>
      <c r="CA460" s="199"/>
      <c r="CB460" s="199"/>
      <c r="CC460" s="199"/>
      <c r="CD460" s="199"/>
      <c r="CE460" s="199"/>
      <c r="CF460" s="199"/>
      <c r="CG460" s="199"/>
      <c r="CH460" s="199"/>
      <c r="CI460" s="199"/>
      <c r="CJ460" s="199"/>
      <c r="CK460" s="199"/>
      <c r="CL460" s="199"/>
      <c r="CM460" s="199"/>
      <c r="CN460" s="199"/>
      <c r="CO460" s="199"/>
      <c r="CP460" s="199"/>
      <c r="CQ460" s="199"/>
      <c r="CR460" s="199"/>
      <c r="CS460" s="199"/>
      <c r="CT460" s="199"/>
      <c r="CU460" s="199"/>
      <c r="CV460" s="199"/>
      <c r="CW460" s="199"/>
      <c r="CX460" s="199"/>
      <c r="CY460" s="199"/>
      <c r="CZ460" s="199"/>
      <c r="DA460" s="199"/>
      <c r="DB460" s="199"/>
      <c r="DC460" s="199"/>
      <c r="DD460" s="199"/>
      <c r="DE460" s="199"/>
      <c r="DF460" s="199"/>
      <c r="DG460" s="199"/>
      <c r="DH460" s="199"/>
      <c r="DI460" s="199"/>
      <c r="DJ460" s="199"/>
      <c r="DK460" s="199"/>
      <c r="DL460" s="199"/>
      <c r="DM460" s="199"/>
      <c r="DN460" s="199"/>
    </row>
    <row r="461" spans="1:118" x14ac:dyDescent="0.2">
      <c r="A461" s="33" t="s">
        <v>140</v>
      </c>
      <c r="B461" s="33" t="s">
        <v>143</v>
      </c>
      <c r="C461" s="33">
        <v>18</v>
      </c>
      <c r="D461" s="33" t="s">
        <v>127</v>
      </c>
      <c r="E461" s="200">
        <v>0</v>
      </c>
      <c r="F461" s="199">
        <v>0</v>
      </c>
      <c r="G461" s="200">
        <v>0</v>
      </c>
      <c r="H461" s="199">
        <v>0</v>
      </c>
      <c r="I461" s="200">
        <v>-231242</v>
      </c>
      <c r="J461" s="199">
        <v>-546846.22</v>
      </c>
      <c r="K461" s="199">
        <v>0</v>
      </c>
      <c r="L461" s="199">
        <v>0</v>
      </c>
      <c r="M461" s="199"/>
      <c r="N461" s="199"/>
      <c r="O461" s="199"/>
      <c r="P461" s="199"/>
      <c r="Q461" s="199"/>
      <c r="R461" s="199"/>
      <c r="S461" s="199"/>
      <c r="T461" s="199"/>
      <c r="U461" s="199"/>
      <c r="V461" s="199"/>
      <c r="W461" s="199"/>
      <c r="X461" s="199"/>
      <c r="Y461" s="199"/>
      <c r="Z461" s="199"/>
      <c r="AA461" s="199"/>
      <c r="AB461" s="199"/>
      <c r="AC461" s="199"/>
      <c r="AD461" s="199"/>
      <c r="AE461" s="199"/>
      <c r="AF461" s="199"/>
      <c r="AG461" s="199"/>
      <c r="AH461" s="199"/>
      <c r="AI461" s="199"/>
      <c r="AJ461" s="199"/>
      <c r="AK461" s="199"/>
      <c r="AL461" s="199"/>
      <c r="AM461" s="199"/>
      <c r="AN461" s="199"/>
      <c r="AO461" s="199"/>
      <c r="AP461" s="199"/>
      <c r="AQ461" s="199"/>
      <c r="AR461" s="199"/>
      <c r="AS461" s="199"/>
      <c r="AT461" s="199"/>
      <c r="AU461" s="199"/>
      <c r="AV461" s="199"/>
      <c r="AW461" s="199"/>
      <c r="AX461" s="199"/>
      <c r="AY461" s="199"/>
      <c r="AZ461" s="199"/>
      <c r="BA461" s="199"/>
      <c r="BB461" s="199"/>
      <c r="BC461" s="199"/>
      <c r="BD461" s="199"/>
      <c r="BE461" s="199"/>
      <c r="BF461" s="199"/>
      <c r="BG461" s="199"/>
      <c r="BH461" s="199"/>
      <c r="BI461" s="199"/>
      <c r="BJ461" s="199"/>
      <c r="BK461" s="199"/>
      <c r="BL461" s="199"/>
      <c r="BM461" s="199"/>
      <c r="BN461" s="199"/>
      <c r="BO461" s="199"/>
      <c r="BP461" s="199"/>
      <c r="BQ461" s="199"/>
      <c r="BR461" s="199"/>
      <c r="BS461" s="199"/>
      <c r="BT461" s="199"/>
      <c r="BU461" s="199"/>
      <c r="BV461" s="199"/>
      <c r="BW461" s="199"/>
      <c r="BX461" s="199"/>
      <c r="BY461" s="199"/>
      <c r="BZ461" s="199"/>
      <c r="CA461" s="199"/>
      <c r="CB461" s="199"/>
      <c r="CC461" s="199"/>
      <c r="CD461" s="199"/>
      <c r="CE461" s="199"/>
      <c r="CF461" s="199"/>
      <c r="CG461" s="199"/>
      <c r="CH461" s="199"/>
      <c r="CI461" s="199"/>
      <c r="CJ461" s="199"/>
      <c r="CK461" s="199"/>
      <c r="CL461" s="199"/>
      <c r="CM461" s="199"/>
      <c r="CN461" s="199"/>
      <c r="CO461" s="199"/>
      <c r="CP461" s="199"/>
      <c r="CQ461" s="199"/>
      <c r="CR461" s="199"/>
      <c r="CS461" s="199"/>
      <c r="CT461" s="199"/>
      <c r="CU461" s="199"/>
      <c r="CV461" s="199"/>
      <c r="CW461" s="199"/>
      <c r="CX461" s="199"/>
      <c r="CY461" s="199"/>
      <c r="CZ461" s="199"/>
      <c r="DA461" s="199"/>
      <c r="DB461" s="199"/>
      <c r="DC461" s="199"/>
      <c r="DD461" s="199"/>
      <c r="DE461" s="199"/>
      <c r="DF461" s="199"/>
      <c r="DG461" s="199"/>
      <c r="DH461" s="199"/>
      <c r="DI461" s="199"/>
      <c r="DJ461" s="199"/>
      <c r="DK461" s="199"/>
      <c r="DL461" s="199"/>
      <c r="DM461" s="199"/>
      <c r="DN461" s="199"/>
    </row>
    <row r="462" spans="1:118" x14ac:dyDescent="0.2">
      <c r="A462" s="33" t="s">
        <v>140</v>
      </c>
      <c r="B462" s="33" t="s">
        <v>143</v>
      </c>
      <c r="C462" s="33">
        <v>19</v>
      </c>
      <c r="D462" s="33" t="s">
        <v>47</v>
      </c>
      <c r="E462" s="200">
        <v>0</v>
      </c>
      <c r="F462" s="199">
        <v>0</v>
      </c>
      <c r="G462" s="200">
        <v>0</v>
      </c>
      <c r="H462" s="199">
        <v>0</v>
      </c>
      <c r="I462" s="200">
        <v>0</v>
      </c>
      <c r="J462" s="199">
        <v>0</v>
      </c>
      <c r="K462" s="199">
        <v>0</v>
      </c>
      <c r="L462" s="199">
        <v>0</v>
      </c>
      <c r="M462" s="199"/>
      <c r="N462" s="199"/>
      <c r="O462" s="199"/>
      <c r="P462" s="199"/>
      <c r="Q462" s="199"/>
      <c r="R462" s="199"/>
      <c r="S462" s="199"/>
      <c r="T462" s="199"/>
      <c r="U462" s="199"/>
      <c r="V462" s="199"/>
      <c r="W462" s="199"/>
      <c r="X462" s="199"/>
      <c r="Y462" s="199"/>
      <c r="Z462" s="199"/>
      <c r="AA462" s="199"/>
      <c r="AB462" s="199"/>
      <c r="AC462" s="199"/>
      <c r="AD462" s="199"/>
      <c r="AE462" s="199"/>
      <c r="AF462" s="199"/>
      <c r="AG462" s="199"/>
      <c r="AH462" s="199"/>
      <c r="AI462" s="199"/>
      <c r="AJ462" s="199"/>
      <c r="AK462" s="199"/>
      <c r="AL462" s="199"/>
      <c r="AM462" s="199"/>
      <c r="AN462" s="199"/>
      <c r="AO462" s="199"/>
      <c r="AP462" s="199"/>
      <c r="AQ462" s="199"/>
      <c r="AR462" s="199"/>
      <c r="AS462" s="199"/>
      <c r="AT462" s="199"/>
      <c r="AU462" s="199"/>
      <c r="AV462" s="199"/>
      <c r="AW462" s="199"/>
      <c r="AX462" s="199"/>
      <c r="AY462" s="199"/>
      <c r="AZ462" s="199"/>
      <c r="BA462" s="199"/>
      <c r="BB462" s="199"/>
      <c r="BC462" s="199"/>
      <c r="BD462" s="199"/>
      <c r="BE462" s="199"/>
      <c r="BF462" s="199"/>
      <c r="BG462" s="199"/>
      <c r="BH462" s="199"/>
      <c r="BI462" s="199"/>
      <c r="BJ462" s="199"/>
      <c r="BK462" s="199"/>
      <c r="BL462" s="199"/>
      <c r="BM462" s="199"/>
      <c r="BN462" s="199"/>
      <c r="BO462" s="199"/>
      <c r="BP462" s="199"/>
      <c r="BQ462" s="199"/>
      <c r="BR462" s="199"/>
      <c r="BS462" s="199"/>
      <c r="BT462" s="199"/>
      <c r="BU462" s="199"/>
      <c r="BV462" s="199"/>
      <c r="BW462" s="199"/>
      <c r="BX462" s="199"/>
      <c r="BY462" s="199"/>
      <c r="BZ462" s="199"/>
      <c r="CA462" s="199"/>
      <c r="CB462" s="199"/>
      <c r="CC462" s="199"/>
      <c r="CD462" s="199"/>
      <c r="CE462" s="199"/>
      <c r="CF462" s="199"/>
      <c r="CG462" s="199"/>
      <c r="CH462" s="199"/>
      <c r="CI462" s="199"/>
      <c r="CJ462" s="199"/>
      <c r="CK462" s="199"/>
      <c r="CL462" s="199"/>
      <c r="CM462" s="199"/>
      <c r="CN462" s="199"/>
      <c r="CO462" s="199"/>
      <c r="CP462" s="199"/>
      <c r="CQ462" s="199"/>
      <c r="CR462" s="199"/>
      <c r="CS462" s="199"/>
      <c r="CT462" s="199"/>
      <c r="CU462" s="199"/>
      <c r="CV462" s="199"/>
      <c r="CW462" s="199"/>
      <c r="CX462" s="199"/>
      <c r="CY462" s="199"/>
      <c r="CZ462" s="199"/>
      <c r="DA462" s="199"/>
      <c r="DB462" s="199"/>
      <c r="DC462" s="199"/>
      <c r="DD462" s="199"/>
      <c r="DE462" s="199"/>
      <c r="DF462" s="199"/>
      <c r="DG462" s="199"/>
      <c r="DH462" s="199"/>
      <c r="DI462" s="199"/>
      <c r="DJ462" s="199"/>
      <c r="DK462" s="199"/>
      <c r="DL462" s="199"/>
      <c r="DM462" s="199"/>
      <c r="DN462" s="199"/>
    </row>
    <row r="463" spans="1:118" x14ac:dyDescent="0.2">
      <c r="A463" s="33" t="s">
        <v>140</v>
      </c>
      <c r="B463" s="33" t="s">
        <v>143</v>
      </c>
      <c r="C463" s="33">
        <v>20</v>
      </c>
      <c r="D463" s="33" t="s">
        <v>128</v>
      </c>
      <c r="E463" s="200">
        <v>0</v>
      </c>
      <c r="F463" s="199">
        <v>0</v>
      </c>
      <c r="G463" s="200">
        <v>0</v>
      </c>
      <c r="H463" s="199">
        <v>0</v>
      </c>
      <c r="I463" s="200">
        <v>0</v>
      </c>
      <c r="J463" s="199">
        <v>0</v>
      </c>
      <c r="K463" s="199">
        <v>0</v>
      </c>
      <c r="L463" s="199">
        <v>0</v>
      </c>
      <c r="M463" s="199"/>
      <c r="N463" s="199"/>
      <c r="O463" s="199"/>
      <c r="P463" s="199"/>
      <c r="Q463" s="199"/>
      <c r="R463" s="199"/>
      <c r="S463" s="199"/>
      <c r="T463" s="199"/>
      <c r="U463" s="199"/>
      <c r="V463" s="199"/>
      <c r="W463" s="199"/>
      <c r="X463" s="199"/>
      <c r="Y463" s="199"/>
      <c r="Z463" s="199"/>
      <c r="AA463" s="199"/>
      <c r="AB463" s="199"/>
      <c r="AC463" s="199"/>
      <c r="AD463" s="199"/>
      <c r="AE463" s="199"/>
      <c r="AF463" s="199"/>
      <c r="AG463" s="199"/>
      <c r="AH463" s="199"/>
      <c r="AI463" s="199"/>
      <c r="AJ463" s="199"/>
      <c r="AK463" s="199"/>
      <c r="AL463" s="199"/>
      <c r="AM463" s="199"/>
      <c r="AN463" s="199"/>
      <c r="AO463" s="199"/>
      <c r="AP463" s="199"/>
      <c r="AQ463" s="199"/>
      <c r="AR463" s="199"/>
      <c r="AS463" s="199"/>
      <c r="AT463" s="199"/>
      <c r="AU463" s="199"/>
      <c r="AV463" s="199"/>
      <c r="AW463" s="199"/>
      <c r="AX463" s="199"/>
      <c r="AY463" s="199"/>
      <c r="AZ463" s="199"/>
      <c r="BA463" s="199"/>
      <c r="BB463" s="199"/>
      <c r="BC463" s="199"/>
      <c r="BD463" s="199"/>
      <c r="BE463" s="199"/>
      <c r="BF463" s="199"/>
      <c r="BG463" s="199"/>
      <c r="BH463" s="199"/>
      <c r="BI463" s="199"/>
      <c r="BJ463" s="199"/>
      <c r="BK463" s="199"/>
      <c r="BL463" s="199"/>
      <c r="BM463" s="199"/>
      <c r="BN463" s="199"/>
      <c r="BO463" s="199"/>
      <c r="BP463" s="199"/>
      <c r="BQ463" s="199"/>
      <c r="BR463" s="199"/>
      <c r="BS463" s="199"/>
      <c r="BT463" s="199"/>
      <c r="BU463" s="199"/>
      <c r="BV463" s="199"/>
      <c r="BW463" s="199"/>
      <c r="BX463" s="199"/>
      <c r="BY463" s="199"/>
      <c r="BZ463" s="199"/>
      <c r="CA463" s="199"/>
      <c r="CB463" s="199"/>
      <c r="CC463" s="199"/>
      <c r="CD463" s="199"/>
      <c r="CE463" s="199"/>
      <c r="CF463" s="199"/>
      <c r="CG463" s="199"/>
      <c r="CH463" s="199"/>
      <c r="CI463" s="199"/>
      <c r="CJ463" s="199"/>
      <c r="CK463" s="199"/>
      <c r="CL463" s="199"/>
      <c r="CM463" s="199"/>
      <c r="CN463" s="199"/>
      <c r="CO463" s="199"/>
      <c r="CP463" s="199"/>
      <c r="CQ463" s="199"/>
      <c r="CR463" s="199"/>
      <c r="CS463" s="199"/>
      <c r="CT463" s="199"/>
      <c r="CU463" s="199"/>
      <c r="CV463" s="199"/>
      <c r="CW463" s="199"/>
      <c r="CX463" s="199"/>
      <c r="CY463" s="199"/>
      <c r="CZ463" s="199"/>
      <c r="DA463" s="199"/>
      <c r="DB463" s="199"/>
      <c r="DC463" s="199"/>
      <c r="DD463" s="199"/>
      <c r="DE463" s="199"/>
      <c r="DF463" s="199"/>
      <c r="DG463" s="199"/>
      <c r="DH463" s="199"/>
      <c r="DI463" s="199"/>
      <c r="DJ463" s="199"/>
      <c r="DK463" s="199"/>
      <c r="DL463" s="199"/>
      <c r="DM463" s="199"/>
      <c r="DN463" s="199"/>
    </row>
    <row r="464" spans="1:118" x14ac:dyDescent="0.2">
      <c r="A464" s="33" t="s">
        <v>140</v>
      </c>
      <c r="B464" s="33" t="s">
        <v>143</v>
      </c>
      <c r="C464" s="33">
        <v>21</v>
      </c>
      <c r="D464" s="33" t="s">
        <v>129</v>
      </c>
      <c r="E464" s="200">
        <v>0</v>
      </c>
      <c r="F464" s="199">
        <v>0</v>
      </c>
      <c r="G464" s="200">
        <v>0</v>
      </c>
      <c r="H464" s="199">
        <v>0</v>
      </c>
      <c r="I464" s="200">
        <v>0</v>
      </c>
      <c r="J464" s="199">
        <v>0</v>
      </c>
      <c r="K464" s="199">
        <v>0</v>
      </c>
      <c r="L464" s="199">
        <v>0</v>
      </c>
      <c r="M464" s="199"/>
      <c r="N464" s="199"/>
      <c r="O464" s="199"/>
      <c r="P464" s="199"/>
      <c r="Q464" s="199"/>
      <c r="R464" s="199"/>
      <c r="S464" s="199"/>
      <c r="T464" s="199"/>
      <c r="U464" s="199"/>
      <c r="V464" s="199"/>
      <c r="W464" s="199"/>
      <c r="X464" s="199"/>
      <c r="Y464" s="199"/>
      <c r="Z464" s="199"/>
      <c r="AA464" s="199"/>
      <c r="AB464" s="199"/>
      <c r="AC464" s="199"/>
      <c r="AD464" s="199"/>
      <c r="AE464" s="199"/>
      <c r="AF464" s="199"/>
      <c r="AG464" s="199"/>
      <c r="AH464" s="199"/>
      <c r="AI464" s="199"/>
      <c r="AJ464" s="199"/>
      <c r="AK464" s="199"/>
      <c r="AL464" s="199"/>
      <c r="AM464" s="199"/>
      <c r="AN464" s="199"/>
      <c r="AO464" s="199"/>
      <c r="AP464" s="199"/>
      <c r="AQ464" s="199"/>
      <c r="AR464" s="199"/>
      <c r="AS464" s="199"/>
      <c r="AT464" s="199"/>
      <c r="AU464" s="199"/>
      <c r="AV464" s="199"/>
      <c r="AW464" s="199"/>
      <c r="AX464" s="199"/>
      <c r="AY464" s="199"/>
      <c r="AZ464" s="199"/>
      <c r="BA464" s="199"/>
      <c r="BB464" s="199"/>
      <c r="BC464" s="199"/>
      <c r="BD464" s="199"/>
      <c r="BE464" s="199"/>
      <c r="BF464" s="199"/>
      <c r="BG464" s="199"/>
      <c r="BH464" s="199"/>
      <c r="BI464" s="199"/>
      <c r="BJ464" s="199"/>
      <c r="BK464" s="199"/>
      <c r="BL464" s="199"/>
      <c r="BM464" s="199"/>
      <c r="BN464" s="199"/>
      <c r="BO464" s="199"/>
      <c r="BP464" s="199"/>
      <c r="BQ464" s="199"/>
      <c r="BR464" s="199"/>
      <c r="BS464" s="199"/>
      <c r="BT464" s="199"/>
      <c r="BU464" s="199"/>
      <c r="BV464" s="199"/>
      <c r="BW464" s="199"/>
      <c r="BX464" s="199"/>
      <c r="BY464" s="199"/>
      <c r="BZ464" s="199"/>
      <c r="CA464" s="199"/>
      <c r="CB464" s="199"/>
      <c r="CC464" s="199"/>
      <c r="CD464" s="199"/>
      <c r="CE464" s="199"/>
      <c r="CF464" s="199"/>
      <c r="CG464" s="199"/>
      <c r="CH464" s="199"/>
      <c r="CI464" s="199"/>
      <c r="CJ464" s="199"/>
      <c r="CK464" s="199"/>
      <c r="CL464" s="199"/>
      <c r="CM464" s="199"/>
      <c r="CN464" s="199"/>
      <c r="CO464" s="199"/>
      <c r="CP464" s="199"/>
      <c r="CQ464" s="199"/>
      <c r="CR464" s="199"/>
      <c r="CS464" s="199"/>
      <c r="CT464" s="199"/>
      <c r="CU464" s="199"/>
      <c r="CV464" s="199"/>
      <c r="CW464" s="199"/>
      <c r="CX464" s="199"/>
      <c r="CY464" s="199"/>
      <c r="CZ464" s="199"/>
      <c r="DA464" s="199"/>
      <c r="DB464" s="199"/>
      <c r="DC464" s="199"/>
      <c r="DD464" s="199"/>
      <c r="DE464" s="199"/>
      <c r="DF464" s="199"/>
      <c r="DG464" s="199"/>
      <c r="DH464" s="199"/>
      <c r="DI464" s="199"/>
      <c r="DJ464" s="199"/>
      <c r="DK464" s="199"/>
      <c r="DL464" s="199"/>
      <c r="DM464" s="199"/>
      <c r="DN464" s="199"/>
    </row>
    <row r="465" spans="1:118" x14ac:dyDescent="0.2">
      <c r="A465" s="33" t="s">
        <v>140</v>
      </c>
      <c r="B465" s="33" t="s">
        <v>143</v>
      </c>
      <c r="C465" s="33">
        <v>22</v>
      </c>
      <c r="D465" s="33" t="s">
        <v>130</v>
      </c>
      <c r="E465" s="200">
        <v>-211758</v>
      </c>
      <c r="F465" s="199">
        <v>-537865.31999999995</v>
      </c>
      <c r="G465" s="200">
        <v>4533</v>
      </c>
      <c r="H465" s="199">
        <v>11513.819999999949</v>
      </c>
      <c r="I465" s="200">
        <v>-22929</v>
      </c>
      <c r="J465" s="199">
        <v>-58239.66</v>
      </c>
      <c r="K465" s="199">
        <v>541968</v>
      </c>
      <c r="L465" s="199">
        <v>1376598.72</v>
      </c>
      <c r="M465" s="199"/>
      <c r="N465" s="199"/>
      <c r="O465" s="199"/>
      <c r="P465" s="199"/>
      <c r="Q465" s="199"/>
      <c r="R465" s="199"/>
      <c r="S465" s="199"/>
      <c r="T465" s="199"/>
      <c r="U465" s="199"/>
      <c r="V465" s="199"/>
      <c r="W465" s="199"/>
      <c r="X465" s="199"/>
      <c r="Y465" s="199"/>
      <c r="Z465" s="199"/>
      <c r="AA465" s="199"/>
      <c r="AB465" s="199"/>
      <c r="AC465" s="199"/>
      <c r="AD465" s="199"/>
      <c r="AE465" s="199"/>
      <c r="AF465" s="199"/>
      <c r="AG465" s="199"/>
      <c r="AH465" s="199"/>
      <c r="AI465" s="199"/>
      <c r="AJ465" s="199"/>
      <c r="AK465" s="199"/>
      <c r="AL465" s="199"/>
      <c r="AM465" s="199"/>
      <c r="AN465" s="199"/>
      <c r="AO465" s="199"/>
      <c r="AP465" s="199"/>
      <c r="AQ465" s="199"/>
      <c r="AR465" s="199"/>
      <c r="AS465" s="199"/>
      <c r="AT465" s="199"/>
      <c r="AU465" s="199"/>
      <c r="AV465" s="199"/>
      <c r="AW465" s="199"/>
      <c r="AX465" s="199"/>
      <c r="AY465" s="199"/>
      <c r="AZ465" s="199"/>
      <c r="BA465" s="199"/>
      <c r="BB465" s="199"/>
      <c r="BC465" s="199"/>
      <c r="BD465" s="199"/>
      <c r="BE465" s="199"/>
      <c r="BF465" s="199"/>
      <c r="BG465" s="199"/>
      <c r="BH465" s="199"/>
      <c r="BI465" s="199"/>
      <c r="BJ465" s="199"/>
      <c r="BK465" s="199"/>
      <c r="BL465" s="199"/>
      <c r="BM465" s="199"/>
      <c r="BN465" s="199"/>
      <c r="BO465" s="199"/>
      <c r="BP465" s="199"/>
      <c r="BQ465" s="199"/>
      <c r="BR465" s="199"/>
      <c r="BS465" s="199"/>
      <c r="BT465" s="199"/>
      <c r="BU465" s="199"/>
      <c r="BV465" s="199"/>
      <c r="BW465" s="199"/>
      <c r="BX465" s="199"/>
      <c r="BY465" s="199"/>
      <c r="BZ465" s="199"/>
      <c r="CA465" s="199"/>
      <c r="CB465" s="199"/>
      <c r="CC465" s="199"/>
      <c r="CD465" s="199"/>
      <c r="CE465" s="199"/>
      <c r="CF465" s="199"/>
      <c r="CG465" s="199"/>
      <c r="CH465" s="199"/>
      <c r="CI465" s="199"/>
      <c r="CJ465" s="199"/>
      <c r="CK465" s="199"/>
      <c r="CL465" s="199"/>
      <c r="CM465" s="199"/>
      <c r="CN465" s="199"/>
      <c r="CO465" s="199"/>
      <c r="CP465" s="199"/>
      <c r="CQ465" s="199"/>
      <c r="CR465" s="199"/>
      <c r="CS465" s="199"/>
      <c r="CT465" s="199"/>
      <c r="CU465" s="199"/>
      <c r="CV465" s="199"/>
      <c r="CW465" s="199"/>
      <c r="CX465" s="199"/>
      <c r="CY465" s="199"/>
      <c r="CZ465" s="199"/>
      <c r="DA465" s="199"/>
      <c r="DB465" s="199"/>
      <c r="DC465" s="199"/>
      <c r="DD465" s="199"/>
      <c r="DE465" s="199"/>
      <c r="DF465" s="199"/>
      <c r="DG465" s="199"/>
      <c r="DH465" s="199"/>
      <c r="DI465" s="199"/>
      <c r="DJ465" s="199"/>
      <c r="DK465" s="199"/>
      <c r="DL465" s="199"/>
      <c r="DM465" s="199"/>
      <c r="DN465" s="199"/>
    </row>
    <row r="466" spans="1:118" x14ac:dyDescent="0.2">
      <c r="A466" s="33" t="s">
        <v>140</v>
      </c>
      <c r="B466" s="33" t="s">
        <v>143</v>
      </c>
      <c r="C466" s="33">
        <v>23</v>
      </c>
      <c r="D466" s="33" t="s">
        <v>131</v>
      </c>
      <c r="E466" s="200">
        <v>-15521</v>
      </c>
      <c r="F466" s="199">
        <v>-39423.339999999997</v>
      </c>
      <c r="G466" s="200">
        <v>-3871</v>
      </c>
      <c r="H466" s="199">
        <v>-9832.34</v>
      </c>
      <c r="I466" s="200">
        <v>0</v>
      </c>
      <c r="J466" s="199">
        <v>0</v>
      </c>
      <c r="K466" s="199">
        <v>0</v>
      </c>
      <c r="L466" s="199">
        <v>0</v>
      </c>
      <c r="M466" s="199"/>
      <c r="N466" s="199"/>
      <c r="O466" s="199"/>
      <c r="P466" s="199"/>
      <c r="Q466" s="199"/>
      <c r="R466" s="199"/>
      <c r="S466" s="199"/>
      <c r="T466" s="199"/>
      <c r="U466" s="199"/>
      <c r="V466" s="199"/>
      <c r="W466" s="199"/>
      <c r="X466" s="199"/>
      <c r="Y466" s="199"/>
      <c r="Z466" s="199"/>
      <c r="AA466" s="199"/>
      <c r="AB466" s="199"/>
      <c r="AC466" s="199"/>
      <c r="AD466" s="199"/>
      <c r="AE466" s="199"/>
      <c r="AF466" s="199"/>
      <c r="AG466" s="199"/>
      <c r="AH466" s="199"/>
      <c r="AI466" s="199"/>
      <c r="AJ466" s="199"/>
      <c r="AK466" s="199"/>
      <c r="AL466" s="199"/>
      <c r="AM466" s="199"/>
      <c r="AN466" s="199"/>
      <c r="AO466" s="199"/>
      <c r="AP466" s="199"/>
      <c r="AQ466" s="199"/>
      <c r="AR466" s="199"/>
      <c r="AS466" s="199"/>
      <c r="AT466" s="199"/>
      <c r="AU466" s="199"/>
      <c r="AV466" s="199"/>
      <c r="AW466" s="199"/>
      <c r="AX466" s="199"/>
      <c r="AY466" s="199"/>
      <c r="AZ466" s="199"/>
      <c r="BA466" s="199"/>
      <c r="BB466" s="199"/>
      <c r="BC466" s="199"/>
      <c r="BD466" s="199"/>
      <c r="BE466" s="199"/>
      <c r="BF466" s="199"/>
      <c r="BG466" s="199"/>
      <c r="BH466" s="199"/>
      <c r="BI466" s="199"/>
      <c r="BJ466" s="199"/>
      <c r="BK466" s="199"/>
      <c r="BL466" s="199"/>
      <c r="BM466" s="199"/>
      <c r="BN466" s="199"/>
      <c r="BO466" s="199"/>
      <c r="BP466" s="199"/>
      <c r="BQ466" s="199"/>
      <c r="BR466" s="199"/>
      <c r="BS466" s="199"/>
      <c r="BT466" s="199"/>
      <c r="BU466" s="199"/>
      <c r="BV466" s="199"/>
      <c r="BW466" s="199"/>
      <c r="BX466" s="199"/>
      <c r="BY466" s="199"/>
      <c r="BZ466" s="199"/>
      <c r="CA466" s="199"/>
      <c r="CB466" s="199"/>
      <c r="CC466" s="199"/>
      <c r="CD466" s="199"/>
      <c r="CE466" s="199"/>
      <c r="CF466" s="199"/>
      <c r="CG466" s="199"/>
      <c r="CH466" s="199"/>
      <c r="CI466" s="199"/>
      <c r="CJ466" s="199"/>
      <c r="CK466" s="199"/>
      <c r="CL466" s="199"/>
      <c r="CM466" s="199"/>
      <c r="CN466" s="199"/>
      <c r="CO466" s="199"/>
      <c r="CP466" s="199"/>
      <c r="CQ466" s="199"/>
      <c r="CR466" s="199"/>
      <c r="CS466" s="199"/>
      <c r="CT466" s="199"/>
      <c r="CU466" s="199"/>
      <c r="CV466" s="199"/>
      <c r="CW466" s="199"/>
      <c r="CX466" s="199"/>
      <c r="CY466" s="199"/>
      <c r="CZ466" s="199"/>
      <c r="DA466" s="199"/>
      <c r="DB466" s="199"/>
      <c r="DC466" s="199"/>
      <c r="DD466" s="199"/>
      <c r="DE466" s="199"/>
      <c r="DF466" s="199"/>
      <c r="DG466" s="199"/>
      <c r="DH466" s="199"/>
      <c r="DI466" s="199"/>
      <c r="DJ466" s="199"/>
      <c r="DK466" s="199"/>
      <c r="DL466" s="199"/>
      <c r="DM466" s="199"/>
      <c r="DN466" s="199"/>
    </row>
    <row r="467" spans="1:118" x14ac:dyDescent="0.2">
      <c r="A467" s="33" t="s">
        <v>140</v>
      </c>
      <c r="B467" s="33" t="s">
        <v>143</v>
      </c>
      <c r="C467" s="33">
        <v>24</v>
      </c>
      <c r="D467" s="33" t="s">
        <v>55</v>
      </c>
      <c r="E467" s="200">
        <v>-9443043</v>
      </c>
      <c r="F467" s="199">
        <v>-206392.49</v>
      </c>
      <c r="G467" s="200">
        <v>-9162445</v>
      </c>
      <c r="H467" s="199">
        <v>-130383.37</v>
      </c>
      <c r="I467" s="200">
        <v>-22274</v>
      </c>
      <c r="J467" s="199">
        <v>-623.58000000000004</v>
      </c>
      <c r="K467" s="199">
        <v>0</v>
      </c>
      <c r="L467" s="199">
        <v>-0.47</v>
      </c>
      <c r="M467" s="199"/>
      <c r="N467" s="199"/>
      <c r="O467" s="199"/>
      <c r="P467" s="199"/>
      <c r="Q467" s="199"/>
      <c r="R467" s="199"/>
      <c r="S467" s="199"/>
      <c r="T467" s="199"/>
      <c r="U467" s="199"/>
      <c r="V467" s="199"/>
      <c r="W467" s="199"/>
      <c r="X467" s="199"/>
      <c r="Y467" s="199"/>
      <c r="Z467" s="199"/>
      <c r="AA467" s="199"/>
      <c r="AB467" s="199"/>
      <c r="AC467" s="199"/>
      <c r="AD467" s="199"/>
      <c r="AE467" s="199"/>
      <c r="AF467" s="199"/>
      <c r="AG467" s="199"/>
      <c r="AH467" s="199"/>
      <c r="AI467" s="199"/>
      <c r="AJ467" s="199"/>
      <c r="AK467" s="199"/>
      <c r="AL467" s="199"/>
      <c r="AM467" s="199"/>
      <c r="AN467" s="199"/>
      <c r="AO467" s="199"/>
      <c r="AP467" s="199"/>
      <c r="AQ467" s="199"/>
      <c r="AR467" s="199"/>
      <c r="AS467" s="199"/>
      <c r="AT467" s="199"/>
      <c r="AU467" s="199"/>
      <c r="AV467" s="199"/>
      <c r="AW467" s="199"/>
      <c r="AX467" s="199"/>
      <c r="AY467" s="199"/>
      <c r="AZ467" s="199"/>
      <c r="BA467" s="199"/>
      <c r="BB467" s="199"/>
      <c r="BC467" s="199"/>
      <c r="BD467" s="199"/>
      <c r="BE467" s="199"/>
      <c r="BF467" s="199"/>
      <c r="BG467" s="199"/>
      <c r="BH467" s="199"/>
      <c r="BI467" s="199"/>
      <c r="BJ467" s="199"/>
      <c r="BK467" s="199"/>
      <c r="BL467" s="199"/>
      <c r="BM467" s="199"/>
      <c r="BN467" s="199"/>
      <c r="BO467" s="199"/>
      <c r="BP467" s="199"/>
      <c r="BQ467" s="199"/>
      <c r="BR467" s="199"/>
      <c r="BS467" s="199"/>
      <c r="BT467" s="199"/>
      <c r="BU467" s="199"/>
      <c r="BV467" s="199"/>
      <c r="BW467" s="199"/>
      <c r="BX467" s="199"/>
      <c r="BY467" s="199"/>
      <c r="BZ467" s="199"/>
      <c r="CA467" s="199"/>
      <c r="CB467" s="199"/>
      <c r="CC467" s="199"/>
      <c r="CD467" s="199"/>
      <c r="CE467" s="199"/>
      <c r="CF467" s="199"/>
      <c r="CG467" s="199"/>
      <c r="CH467" s="199"/>
      <c r="CI467" s="199"/>
      <c r="CJ467" s="199"/>
      <c r="CK467" s="199"/>
      <c r="CL467" s="199"/>
      <c r="CM467" s="199"/>
      <c r="CN467" s="199"/>
      <c r="CO467" s="199"/>
      <c r="CP467" s="199"/>
      <c r="CQ467" s="199"/>
      <c r="CR467" s="199"/>
      <c r="CS467" s="199"/>
      <c r="CT467" s="199"/>
      <c r="CU467" s="199"/>
      <c r="CV467" s="199"/>
      <c r="CW467" s="199"/>
      <c r="CX467" s="199"/>
      <c r="CY467" s="199"/>
      <c r="CZ467" s="199"/>
      <c r="DA467" s="199"/>
      <c r="DB467" s="199"/>
      <c r="DC467" s="199"/>
      <c r="DD467" s="199"/>
      <c r="DE467" s="199"/>
      <c r="DF467" s="199"/>
      <c r="DG467" s="199"/>
      <c r="DH467" s="199"/>
      <c r="DI467" s="199"/>
      <c r="DJ467" s="199"/>
      <c r="DK467" s="199"/>
      <c r="DL467" s="199"/>
      <c r="DM467" s="199"/>
      <c r="DN467" s="199"/>
    </row>
    <row r="468" spans="1:118" x14ac:dyDescent="0.2">
      <c r="A468" s="33" t="s">
        <v>140</v>
      </c>
      <c r="B468" s="33" t="s">
        <v>143</v>
      </c>
      <c r="C468" s="33">
        <v>25</v>
      </c>
      <c r="D468" s="33" t="s">
        <v>56</v>
      </c>
      <c r="E468" s="200">
        <v>0</v>
      </c>
      <c r="F468" s="199">
        <v>-166300</v>
      </c>
      <c r="G468" s="200">
        <v>0</v>
      </c>
      <c r="H468" s="199">
        <v>-8000</v>
      </c>
      <c r="I468" s="200">
        <v>0</v>
      </c>
      <c r="J468" s="199">
        <v>30000</v>
      </c>
      <c r="K468" s="199">
        <v>0</v>
      </c>
      <c r="L468" s="199">
        <v>-30000</v>
      </c>
      <c r="M468" s="199"/>
      <c r="N468" s="199"/>
      <c r="O468" s="199"/>
      <c r="P468" s="199"/>
      <c r="Q468" s="199"/>
      <c r="R468" s="199"/>
      <c r="S468" s="199"/>
      <c r="T468" s="199"/>
      <c r="U468" s="199"/>
      <c r="V468" s="199"/>
      <c r="W468" s="199"/>
      <c r="X468" s="199"/>
      <c r="Y468" s="199"/>
      <c r="Z468" s="199"/>
      <c r="AA468" s="199"/>
      <c r="AB468" s="199"/>
      <c r="AC468" s="199"/>
      <c r="AD468" s="199"/>
      <c r="AE468" s="199"/>
      <c r="AF468" s="199"/>
      <c r="AG468" s="199"/>
      <c r="AH468" s="199"/>
      <c r="AI468" s="199"/>
      <c r="AJ468" s="199"/>
      <c r="AK468" s="199"/>
      <c r="AL468" s="199"/>
      <c r="AM468" s="199"/>
      <c r="AN468" s="199"/>
      <c r="AO468" s="199"/>
      <c r="AP468" s="199"/>
      <c r="AQ468" s="199"/>
      <c r="AR468" s="199"/>
      <c r="AS468" s="199"/>
      <c r="AT468" s="199"/>
      <c r="AU468" s="199"/>
      <c r="AV468" s="199"/>
      <c r="AW468" s="199"/>
      <c r="AX468" s="199"/>
      <c r="AY468" s="199"/>
      <c r="AZ468" s="199"/>
      <c r="BA468" s="199"/>
      <c r="BB468" s="199"/>
      <c r="BC468" s="199"/>
      <c r="BD468" s="199"/>
      <c r="BE468" s="199"/>
      <c r="BF468" s="199"/>
      <c r="BG468" s="199"/>
      <c r="BH468" s="199"/>
      <c r="BI468" s="199"/>
      <c r="BJ468" s="199"/>
      <c r="BK468" s="199"/>
      <c r="BL468" s="199"/>
      <c r="BM468" s="199"/>
      <c r="BN468" s="199"/>
      <c r="BO468" s="199"/>
      <c r="BP468" s="199"/>
      <c r="BQ468" s="199"/>
      <c r="BR468" s="199"/>
      <c r="BS468" s="199"/>
      <c r="BT468" s="199"/>
      <c r="BU468" s="199"/>
      <c r="BV468" s="199"/>
      <c r="BW468" s="199"/>
      <c r="BX468" s="199"/>
      <c r="BY468" s="199"/>
      <c r="BZ468" s="199"/>
      <c r="CA468" s="199"/>
      <c r="CB468" s="199"/>
      <c r="CC468" s="199"/>
      <c r="CD468" s="199"/>
      <c r="CE468" s="199"/>
      <c r="CF468" s="199"/>
      <c r="CG468" s="199"/>
      <c r="CH468" s="199"/>
      <c r="CI468" s="199"/>
      <c r="CJ468" s="199"/>
      <c r="CK468" s="199"/>
      <c r="CL468" s="199"/>
      <c r="CM468" s="199"/>
      <c r="CN468" s="199"/>
      <c r="CO468" s="199"/>
      <c r="CP468" s="199"/>
      <c r="CQ468" s="199"/>
      <c r="CR468" s="199"/>
      <c r="CS468" s="199"/>
      <c r="CT468" s="199"/>
      <c r="CU468" s="199"/>
      <c r="CV468" s="199"/>
      <c r="CW468" s="199"/>
      <c r="CX468" s="199"/>
      <c r="CY468" s="199"/>
      <c r="CZ468" s="199"/>
      <c r="DA468" s="199"/>
      <c r="DB468" s="199"/>
      <c r="DC468" s="199"/>
      <c r="DD468" s="199"/>
      <c r="DE468" s="199"/>
      <c r="DF468" s="199"/>
      <c r="DG468" s="199"/>
      <c r="DH468" s="199"/>
      <c r="DI468" s="199"/>
      <c r="DJ468" s="199"/>
      <c r="DK468" s="199"/>
      <c r="DL468" s="199"/>
      <c r="DM468" s="199"/>
      <c r="DN468" s="199"/>
    </row>
    <row r="469" spans="1:118" x14ac:dyDescent="0.2">
      <c r="A469" s="33" t="s">
        <v>140</v>
      </c>
      <c r="B469" s="33" t="s">
        <v>143</v>
      </c>
      <c r="C469" s="33">
        <v>26</v>
      </c>
      <c r="D469" s="33" t="s">
        <v>132</v>
      </c>
      <c r="E469" s="200">
        <v>0</v>
      </c>
      <c r="F469" s="199">
        <v>0</v>
      </c>
      <c r="G469" s="200">
        <v>0</v>
      </c>
      <c r="H469" s="199">
        <v>0</v>
      </c>
      <c r="I469" s="200">
        <v>0</v>
      </c>
      <c r="J469" s="199">
        <v>0</v>
      </c>
      <c r="K469" s="199">
        <v>0</v>
      </c>
      <c r="L469" s="199">
        <v>0</v>
      </c>
      <c r="M469" s="199"/>
      <c r="N469" s="199"/>
      <c r="O469" s="199"/>
      <c r="P469" s="199"/>
      <c r="Q469" s="199"/>
      <c r="R469" s="199"/>
      <c r="S469" s="199"/>
      <c r="T469" s="199"/>
      <c r="U469" s="199"/>
      <c r="V469" s="199"/>
      <c r="W469" s="199"/>
      <c r="X469" s="199"/>
      <c r="Y469" s="199"/>
      <c r="Z469" s="199"/>
      <c r="AA469" s="199"/>
      <c r="AB469" s="199"/>
      <c r="AC469" s="199"/>
      <c r="AD469" s="199"/>
      <c r="AE469" s="199"/>
      <c r="AF469" s="199"/>
      <c r="AG469" s="199"/>
      <c r="AH469" s="199"/>
      <c r="AI469" s="199"/>
      <c r="AJ469" s="199"/>
      <c r="AK469" s="199"/>
      <c r="AL469" s="199"/>
      <c r="AM469" s="199"/>
      <c r="AN469" s="199"/>
      <c r="AO469" s="199"/>
      <c r="AP469" s="199"/>
      <c r="AQ469" s="199"/>
      <c r="AR469" s="199"/>
      <c r="AS469" s="199"/>
      <c r="AT469" s="199"/>
      <c r="AU469" s="199"/>
      <c r="AV469" s="199"/>
      <c r="AW469" s="199"/>
      <c r="AX469" s="199"/>
      <c r="AY469" s="199"/>
      <c r="AZ469" s="199"/>
      <c r="BA469" s="199"/>
      <c r="BB469" s="199"/>
      <c r="BC469" s="199"/>
      <c r="BD469" s="199"/>
      <c r="BE469" s="199"/>
      <c r="BF469" s="199"/>
      <c r="BG469" s="199"/>
      <c r="BH469" s="199"/>
      <c r="BI469" s="199"/>
      <c r="BJ469" s="199"/>
      <c r="BK469" s="199"/>
      <c r="BL469" s="199"/>
      <c r="BM469" s="199"/>
      <c r="BN469" s="199"/>
      <c r="BO469" s="199"/>
      <c r="BP469" s="199"/>
      <c r="BQ469" s="199"/>
      <c r="BR469" s="199"/>
      <c r="BS469" s="199"/>
      <c r="BT469" s="199"/>
      <c r="BU469" s="199"/>
      <c r="BV469" s="199"/>
      <c r="BW469" s="199"/>
      <c r="BX469" s="199"/>
      <c r="BY469" s="199"/>
      <c r="BZ469" s="199"/>
      <c r="CA469" s="199"/>
      <c r="CB469" s="199"/>
      <c r="CC469" s="199"/>
      <c r="CD469" s="199"/>
      <c r="CE469" s="199"/>
      <c r="CF469" s="199"/>
      <c r="CG469" s="199"/>
      <c r="CH469" s="199"/>
      <c r="CI469" s="199"/>
      <c r="CJ469" s="199"/>
      <c r="CK469" s="199"/>
      <c r="CL469" s="199"/>
      <c r="CM469" s="199"/>
      <c r="CN469" s="199"/>
      <c r="CO469" s="199"/>
      <c r="CP469" s="199"/>
      <c r="CQ469" s="199"/>
      <c r="CR469" s="199"/>
      <c r="CS469" s="199"/>
      <c r="CT469" s="199"/>
      <c r="CU469" s="199"/>
      <c r="CV469" s="199"/>
      <c r="CW469" s="199"/>
      <c r="CX469" s="199"/>
      <c r="CY469" s="199"/>
      <c r="CZ469" s="199"/>
      <c r="DA469" s="199"/>
      <c r="DB469" s="199"/>
      <c r="DC469" s="199"/>
      <c r="DD469" s="199"/>
      <c r="DE469" s="199"/>
      <c r="DF469" s="199"/>
      <c r="DG469" s="199"/>
      <c r="DH469" s="199"/>
      <c r="DI469" s="199"/>
      <c r="DJ469" s="199"/>
      <c r="DK469" s="199"/>
      <c r="DL469" s="199"/>
      <c r="DM469" s="199"/>
      <c r="DN469" s="199"/>
    </row>
    <row r="470" spans="1:118" x14ac:dyDescent="0.2">
      <c r="A470" s="33" t="s">
        <v>140</v>
      </c>
      <c r="B470" s="33" t="s">
        <v>143</v>
      </c>
      <c r="C470" s="33">
        <v>27</v>
      </c>
      <c r="D470" s="33" t="s">
        <v>133</v>
      </c>
      <c r="E470" s="200">
        <v>0</v>
      </c>
      <c r="F470" s="199">
        <v>0</v>
      </c>
      <c r="G470" s="200">
        <v>0</v>
      </c>
      <c r="H470" s="199">
        <v>0</v>
      </c>
      <c r="I470" s="200">
        <v>0</v>
      </c>
      <c r="J470" s="199">
        <v>0</v>
      </c>
      <c r="K470" s="199">
        <v>0</v>
      </c>
      <c r="L470" s="199">
        <v>0</v>
      </c>
      <c r="M470" s="199"/>
      <c r="N470" s="199"/>
      <c r="O470" s="199"/>
      <c r="P470" s="199"/>
      <c r="Q470" s="199"/>
      <c r="R470" s="199"/>
      <c r="S470" s="199"/>
      <c r="T470" s="199"/>
      <c r="U470" s="199"/>
      <c r="V470" s="199"/>
      <c r="W470" s="199"/>
      <c r="X470" s="199"/>
      <c r="Y470" s="199"/>
      <c r="Z470" s="199"/>
      <c r="AA470" s="199"/>
      <c r="AB470" s="199"/>
      <c r="AC470" s="199"/>
      <c r="AD470" s="199"/>
      <c r="AE470" s="199"/>
      <c r="AF470" s="199"/>
      <c r="AG470" s="199"/>
      <c r="AH470" s="199"/>
      <c r="AI470" s="199"/>
      <c r="AJ470" s="199"/>
      <c r="AK470" s="199"/>
      <c r="AL470" s="199"/>
      <c r="AM470" s="199"/>
      <c r="AN470" s="199"/>
      <c r="AO470" s="199"/>
      <c r="AP470" s="199"/>
      <c r="AQ470" s="199"/>
      <c r="AR470" s="199"/>
      <c r="AS470" s="199"/>
      <c r="AT470" s="199"/>
      <c r="AU470" s="199"/>
      <c r="AV470" s="199"/>
      <c r="AW470" s="199"/>
      <c r="AX470" s="199"/>
      <c r="AY470" s="199"/>
      <c r="AZ470" s="199"/>
      <c r="BA470" s="199"/>
      <c r="BB470" s="199"/>
      <c r="BC470" s="199"/>
      <c r="BD470" s="199"/>
      <c r="BE470" s="199"/>
      <c r="BF470" s="199"/>
      <c r="BG470" s="199"/>
      <c r="BH470" s="199"/>
      <c r="BI470" s="199"/>
      <c r="BJ470" s="199"/>
      <c r="BK470" s="199"/>
      <c r="BL470" s="199"/>
      <c r="BM470" s="199"/>
      <c r="BN470" s="199"/>
      <c r="BO470" s="199"/>
      <c r="BP470" s="199"/>
      <c r="BQ470" s="199"/>
      <c r="BR470" s="199"/>
      <c r="BS470" s="199"/>
      <c r="BT470" s="199"/>
      <c r="BU470" s="199"/>
      <c r="BV470" s="199"/>
      <c r="BW470" s="199"/>
      <c r="BX470" s="199"/>
      <c r="BY470" s="199"/>
      <c r="BZ470" s="199"/>
      <c r="CA470" s="199"/>
      <c r="CB470" s="199"/>
      <c r="CC470" s="199"/>
      <c r="CD470" s="199"/>
      <c r="CE470" s="199"/>
      <c r="CF470" s="199"/>
      <c r="CG470" s="199"/>
      <c r="CH470" s="199"/>
      <c r="CI470" s="199"/>
      <c r="CJ470" s="199"/>
      <c r="CK470" s="199"/>
      <c r="CL470" s="199"/>
      <c r="CM470" s="199"/>
      <c r="CN470" s="199"/>
      <c r="CO470" s="199"/>
      <c r="CP470" s="199"/>
      <c r="CQ470" s="199"/>
      <c r="CR470" s="199"/>
      <c r="CS470" s="199"/>
      <c r="CT470" s="199"/>
      <c r="CU470" s="199"/>
      <c r="CV470" s="199"/>
      <c r="CW470" s="199"/>
      <c r="CX470" s="199"/>
      <c r="CY470" s="199"/>
      <c r="CZ470" s="199"/>
      <c r="DA470" s="199"/>
      <c r="DB470" s="199"/>
      <c r="DC470" s="199"/>
      <c r="DD470" s="199"/>
      <c r="DE470" s="199"/>
      <c r="DF470" s="199"/>
      <c r="DG470" s="199"/>
      <c r="DH470" s="199"/>
      <c r="DI470" s="199"/>
      <c r="DJ470" s="199"/>
      <c r="DK470" s="199"/>
      <c r="DL470" s="199"/>
      <c r="DM470" s="199"/>
      <c r="DN470" s="199"/>
    </row>
    <row r="471" spans="1:118" x14ac:dyDescent="0.2">
      <c r="A471" s="33" t="s">
        <v>140</v>
      </c>
      <c r="B471" s="33" t="s">
        <v>143</v>
      </c>
      <c r="C471" s="33">
        <v>28</v>
      </c>
      <c r="D471" s="33" t="s">
        <v>134</v>
      </c>
      <c r="E471" s="200">
        <v>0</v>
      </c>
      <c r="F471" s="199">
        <v>0</v>
      </c>
      <c r="G471" s="200">
        <v>0</v>
      </c>
      <c r="H471" s="199">
        <v>-546.73</v>
      </c>
      <c r="I471" s="200">
        <v>0</v>
      </c>
      <c r="J471" s="199">
        <v>-0.96</v>
      </c>
      <c r="K471" s="199">
        <v>0</v>
      </c>
      <c r="L471" s="199">
        <v>0</v>
      </c>
      <c r="M471" s="199"/>
      <c r="N471" s="199"/>
      <c r="O471" s="199"/>
      <c r="P471" s="199"/>
      <c r="Q471" s="199"/>
      <c r="R471" s="199"/>
      <c r="S471" s="199"/>
      <c r="T471" s="199"/>
      <c r="U471" s="199"/>
      <c r="V471" s="199"/>
      <c r="W471" s="199"/>
      <c r="X471" s="199"/>
      <c r="Y471" s="199"/>
      <c r="Z471" s="199"/>
      <c r="AA471" s="199"/>
      <c r="AB471" s="199"/>
      <c r="AC471" s="199"/>
      <c r="AD471" s="199"/>
      <c r="AE471" s="199"/>
      <c r="AF471" s="199"/>
      <c r="AG471" s="199"/>
      <c r="AH471" s="199"/>
      <c r="AI471" s="199"/>
      <c r="AJ471" s="199"/>
      <c r="AK471" s="199"/>
      <c r="AL471" s="199"/>
      <c r="AM471" s="199"/>
      <c r="AN471" s="199"/>
      <c r="AO471" s="199"/>
      <c r="AP471" s="199"/>
      <c r="AQ471" s="199"/>
      <c r="AR471" s="199"/>
      <c r="AS471" s="199"/>
      <c r="AT471" s="199"/>
      <c r="AU471" s="199"/>
      <c r="AV471" s="199"/>
      <c r="AW471" s="199"/>
      <c r="AX471" s="199"/>
      <c r="AY471" s="199"/>
      <c r="AZ471" s="199"/>
      <c r="BA471" s="199"/>
      <c r="BB471" s="199"/>
      <c r="BC471" s="199"/>
      <c r="BD471" s="199"/>
      <c r="BE471" s="199"/>
      <c r="BF471" s="199"/>
      <c r="BG471" s="199"/>
      <c r="BH471" s="199"/>
      <c r="BI471" s="199"/>
      <c r="BJ471" s="199"/>
      <c r="BK471" s="199"/>
      <c r="BL471" s="199"/>
      <c r="BM471" s="199"/>
      <c r="BN471" s="199"/>
      <c r="BO471" s="199"/>
      <c r="BP471" s="199"/>
      <c r="BQ471" s="199"/>
      <c r="BR471" s="199"/>
      <c r="BS471" s="199"/>
      <c r="BT471" s="199"/>
      <c r="BU471" s="199"/>
      <c r="BV471" s="199"/>
      <c r="BW471" s="199"/>
      <c r="BX471" s="199"/>
      <c r="BY471" s="199"/>
      <c r="BZ471" s="199"/>
      <c r="CA471" s="199"/>
      <c r="CB471" s="199"/>
      <c r="CC471" s="199"/>
      <c r="CD471" s="199"/>
      <c r="CE471" s="199"/>
      <c r="CF471" s="199"/>
      <c r="CG471" s="199"/>
      <c r="CH471" s="199"/>
      <c r="CI471" s="199"/>
      <c r="CJ471" s="199"/>
      <c r="CK471" s="199"/>
      <c r="CL471" s="199"/>
      <c r="CM471" s="199"/>
      <c r="CN471" s="199"/>
      <c r="CO471" s="199"/>
      <c r="CP471" s="199"/>
      <c r="CQ471" s="199"/>
      <c r="CR471" s="199"/>
      <c r="CS471" s="199"/>
      <c r="CT471" s="199"/>
      <c r="CU471" s="199"/>
      <c r="CV471" s="199"/>
      <c r="CW471" s="199"/>
      <c r="CX471" s="199"/>
      <c r="CY471" s="199"/>
      <c r="CZ471" s="199"/>
      <c r="DA471" s="199"/>
      <c r="DB471" s="199"/>
      <c r="DC471" s="199"/>
      <c r="DD471" s="199"/>
      <c r="DE471" s="199"/>
      <c r="DF471" s="199"/>
      <c r="DG471" s="199"/>
      <c r="DH471" s="199"/>
      <c r="DI471" s="199"/>
      <c r="DJ471" s="199"/>
      <c r="DK471" s="199"/>
      <c r="DL471" s="199"/>
      <c r="DM471" s="199"/>
      <c r="DN471" s="199"/>
    </row>
    <row r="472" spans="1:118" x14ac:dyDescent="0.2">
      <c r="A472" s="33" t="s">
        <v>140</v>
      </c>
      <c r="B472" s="33" t="s">
        <v>143</v>
      </c>
      <c r="C472" s="33">
        <v>29</v>
      </c>
      <c r="D472" s="33" t="s">
        <v>135</v>
      </c>
      <c r="E472" s="200">
        <v>0</v>
      </c>
      <c r="F472" s="199">
        <v>0</v>
      </c>
      <c r="G472" s="200">
        <v>0</v>
      </c>
      <c r="H472" s="199">
        <v>0</v>
      </c>
      <c r="I472" s="200">
        <v>0</v>
      </c>
      <c r="J472" s="199">
        <v>0</v>
      </c>
      <c r="K472" s="199">
        <v>0</v>
      </c>
      <c r="L472" s="199">
        <v>0</v>
      </c>
      <c r="M472" s="199"/>
      <c r="N472" s="199"/>
      <c r="O472" s="199"/>
      <c r="P472" s="199"/>
      <c r="Q472" s="199"/>
      <c r="R472" s="199"/>
      <c r="S472" s="199"/>
      <c r="T472" s="199"/>
      <c r="U472" s="199"/>
      <c r="V472" s="199"/>
      <c r="W472" s="199"/>
      <c r="X472" s="199"/>
      <c r="Y472" s="199"/>
      <c r="Z472" s="199"/>
      <c r="AA472" s="199"/>
      <c r="AB472" s="199"/>
      <c r="AC472" s="199"/>
      <c r="AD472" s="199"/>
      <c r="AE472" s="199"/>
      <c r="AF472" s="199"/>
      <c r="AG472" s="199"/>
      <c r="AH472" s="199"/>
      <c r="AI472" s="199"/>
      <c r="AJ472" s="199"/>
      <c r="AK472" s="199"/>
      <c r="AL472" s="199"/>
      <c r="AM472" s="199"/>
      <c r="AN472" s="199"/>
      <c r="AO472" s="199"/>
      <c r="AP472" s="199"/>
      <c r="AQ472" s="199"/>
      <c r="AR472" s="199"/>
      <c r="AS472" s="199"/>
      <c r="AT472" s="199"/>
      <c r="AU472" s="199"/>
      <c r="AV472" s="199"/>
      <c r="AW472" s="199"/>
      <c r="AX472" s="199"/>
      <c r="AY472" s="199"/>
      <c r="AZ472" s="199"/>
      <c r="BA472" s="199"/>
      <c r="BB472" s="199"/>
      <c r="BC472" s="199"/>
      <c r="BD472" s="199"/>
      <c r="BE472" s="199"/>
      <c r="BF472" s="199"/>
      <c r="BG472" s="199"/>
      <c r="BH472" s="199"/>
      <c r="BI472" s="199"/>
      <c r="BJ472" s="199"/>
      <c r="BK472" s="199"/>
      <c r="BL472" s="199"/>
      <c r="BM472" s="199"/>
      <c r="BN472" s="199"/>
      <c r="BO472" s="199"/>
      <c r="BP472" s="199"/>
      <c r="BQ472" s="199"/>
      <c r="BR472" s="199"/>
      <c r="BS472" s="199"/>
      <c r="BT472" s="199"/>
      <c r="BU472" s="199"/>
      <c r="BV472" s="199"/>
      <c r="BW472" s="199"/>
      <c r="BX472" s="199"/>
      <c r="BY472" s="199"/>
      <c r="BZ472" s="199"/>
      <c r="CA472" s="199"/>
      <c r="CB472" s="199"/>
      <c r="CC472" s="199"/>
      <c r="CD472" s="199"/>
      <c r="CE472" s="199"/>
      <c r="CF472" s="199"/>
      <c r="CG472" s="199"/>
      <c r="CH472" s="199"/>
      <c r="CI472" s="199"/>
      <c r="CJ472" s="199"/>
      <c r="CK472" s="199"/>
      <c r="CL472" s="199"/>
      <c r="CM472" s="199"/>
      <c r="CN472" s="199"/>
      <c r="CO472" s="199"/>
      <c r="CP472" s="199"/>
      <c r="CQ472" s="199"/>
      <c r="CR472" s="199"/>
      <c r="CS472" s="199"/>
      <c r="CT472" s="199"/>
      <c r="CU472" s="199"/>
      <c r="CV472" s="199"/>
      <c r="CW472" s="199"/>
      <c r="CX472" s="199"/>
      <c r="CY472" s="199"/>
      <c r="CZ472" s="199"/>
      <c r="DA472" s="199"/>
      <c r="DB472" s="199"/>
      <c r="DC472" s="199"/>
      <c r="DD472" s="199"/>
      <c r="DE472" s="199"/>
      <c r="DF472" s="199"/>
      <c r="DG472" s="199"/>
      <c r="DH472" s="199"/>
      <c r="DI472" s="199"/>
      <c r="DJ472" s="199"/>
      <c r="DK472" s="199"/>
      <c r="DL472" s="199"/>
      <c r="DM472" s="199"/>
      <c r="DN472" s="199"/>
    </row>
    <row r="473" spans="1:118" x14ac:dyDescent="0.2">
      <c r="A473" s="33" t="s">
        <v>140</v>
      </c>
      <c r="B473" s="33" t="s">
        <v>143</v>
      </c>
      <c r="C473" s="33">
        <v>30</v>
      </c>
      <c r="D473" s="33" t="s">
        <v>136</v>
      </c>
      <c r="E473" s="200">
        <v>0</v>
      </c>
      <c r="F473" s="199">
        <v>0</v>
      </c>
      <c r="G473" s="200">
        <v>0</v>
      </c>
      <c r="H473" s="199">
        <v>0</v>
      </c>
      <c r="I473" s="200">
        <v>0</v>
      </c>
      <c r="J473" s="199">
        <v>0</v>
      </c>
      <c r="K473" s="199">
        <v>0</v>
      </c>
      <c r="L473" s="199">
        <v>0</v>
      </c>
      <c r="M473" s="199"/>
      <c r="N473" s="199"/>
      <c r="O473" s="199"/>
      <c r="P473" s="199"/>
      <c r="Q473" s="199"/>
      <c r="R473" s="199"/>
      <c r="S473" s="199"/>
      <c r="T473" s="199"/>
      <c r="U473" s="199"/>
      <c r="V473" s="199"/>
      <c r="W473" s="199"/>
      <c r="X473" s="199"/>
      <c r="Y473" s="199"/>
      <c r="Z473" s="199"/>
      <c r="AA473" s="199"/>
      <c r="AB473" s="199"/>
      <c r="AC473" s="199"/>
      <c r="AD473" s="199"/>
      <c r="AE473" s="199"/>
      <c r="AF473" s="199"/>
      <c r="AG473" s="199"/>
      <c r="AH473" s="199"/>
      <c r="AI473" s="199"/>
      <c r="AJ473" s="199"/>
      <c r="AK473" s="199"/>
      <c r="AL473" s="199"/>
      <c r="AM473" s="199"/>
      <c r="AN473" s="199"/>
      <c r="AO473" s="199"/>
      <c r="AP473" s="199"/>
      <c r="AQ473" s="199"/>
      <c r="AR473" s="199"/>
      <c r="AS473" s="199"/>
      <c r="AT473" s="199"/>
      <c r="AU473" s="199"/>
      <c r="AV473" s="199"/>
      <c r="AW473" s="199"/>
      <c r="AX473" s="199"/>
      <c r="AY473" s="199"/>
      <c r="AZ473" s="199"/>
      <c r="BA473" s="199"/>
      <c r="BB473" s="199"/>
      <c r="BC473" s="199"/>
      <c r="BD473" s="199"/>
      <c r="BE473" s="199"/>
      <c r="BF473" s="199"/>
      <c r="BG473" s="199"/>
      <c r="BH473" s="199"/>
      <c r="BI473" s="199"/>
      <c r="BJ473" s="199"/>
      <c r="BK473" s="199"/>
      <c r="BL473" s="199"/>
      <c r="BM473" s="199"/>
      <c r="BN473" s="199"/>
      <c r="BO473" s="199"/>
      <c r="BP473" s="199"/>
      <c r="BQ473" s="199"/>
      <c r="BR473" s="199"/>
      <c r="BS473" s="199"/>
      <c r="BT473" s="199"/>
      <c r="BU473" s="199"/>
      <c r="BV473" s="199"/>
      <c r="BW473" s="199"/>
      <c r="BX473" s="199"/>
      <c r="BY473" s="199"/>
      <c r="BZ473" s="199"/>
      <c r="CA473" s="199"/>
      <c r="CB473" s="199"/>
      <c r="CC473" s="199"/>
      <c r="CD473" s="199"/>
      <c r="CE473" s="199"/>
      <c r="CF473" s="199"/>
      <c r="CG473" s="199"/>
      <c r="CH473" s="199"/>
      <c r="CI473" s="199"/>
      <c r="CJ473" s="199"/>
      <c r="CK473" s="199"/>
      <c r="CL473" s="199"/>
      <c r="CM473" s="199"/>
      <c r="CN473" s="199"/>
      <c r="CO473" s="199"/>
      <c r="CP473" s="199"/>
      <c r="CQ473" s="199"/>
      <c r="CR473" s="199"/>
      <c r="CS473" s="199"/>
      <c r="CT473" s="199"/>
      <c r="CU473" s="199"/>
      <c r="CV473" s="199"/>
      <c r="CW473" s="199"/>
      <c r="CX473" s="199"/>
      <c r="CY473" s="199"/>
      <c r="CZ473" s="199"/>
      <c r="DA473" s="199"/>
      <c r="DB473" s="199"/>
      <c r="DC473" s="199"/>
      <c r="DD473" s="199"/>
      <c r="DE473" s="199"/>
      <c r="DF473" s="199"/>
      <c r="DG473" s="199"/>
      <c r="DH473" s="199"/>
      <c r="DI473" s="199"/>
      <c r="DJ473" s="199"/>
      <c r="DK473" s="199"/>
      <c r="DL473" s="199"/>
      <c r="DM473" s="199"/>
      <c r="DN473" s="199"/>
    </row>
    <row r="474" spans="1:118" x14ac:dyDescent="0.2">
      <c r="A474" s="33" t="s">
        <v>140</v>
      </c>
      <c r="B474" s="33" t="s">
        <v>143</v>
      </c>
      <c r="C474" s="33">
        <v>31</v>
      </c>
      <c r="D474" s="33" t="s">
        <v>137</v>
      </c>
      <c r="E474" s="200">
        <v>0</v>
      </c>
      <c r="F474" s="199">
        <v>0</v>
      </c>
      <c r="G474" s="200">
        <v>0</v>
      </c>
      <c r="H474" s="199">
        <v>0</v>
      </c>
      <c r="I474" s="200">
        <v>0</v>
      </c>
      <c r="J474" s="199">
        <v>0</v>
      </c>
      <c r="K474" s="199">
        <v>0</v>
      </c>
      <c r="L474" s="199">
        <v>0</v>
      </c>
      <c r="M474" s="199"/>
      <c r="N474" s="199"/>
      <c r="O474" s="199"/>
      <c r="P474" s="199"/>
      <c r="Q474" s="199"/>
      <c r="R474" s="199"/>
      <c r="S474" s="199"/>
      <c r="T474" s="199"/>
      <c r="U474" s="199"/>
      <c r="V474" s="199"/>
      <c r="W474" s="199"/>
      <c r="X474" s="199"/>
      <c r="Y474" s="199"/>
      <c r="Z474" s="199"/>
      <c r="AA474" s="199"/>
      <c r="AB474" s="199"/>
      <c r="AC474" s="199"/>
      <c r="AD474" s="199"/>
      <c r="AE474" s="199"/>
      <c r="AF474" s="199"/>
      <c r="AG474" s="199"/>
      <c r="AH474" s="199"/>
      <c r="AI474" s="199"/>
      <c r="AJ474" s="199"/>
      <c r="AK474" s="199"/>
      <c r="AL474" s="199"/>
      <c r="AM474" s="199"/>
      <c r="AN474" s="199"/>
      <c r="AO474" s="199"/>
      <c r="AP474" s="199"/>
      <c r="AQ474" s="199"/>
      <c r="AR474" s="199"/>
      <c r="AS474" s="199"/>
      <c r="AT474" s="199"/>
      <c r="AU474" s="199"/>
      <c r="AV474" s="199"/>
      <c r="AW474" s="199"/>
      <c r="AX474" s="199"/>
      <c r="AY474" s="199"/>
      <c r="AZ474" s="199"/>
      <c r="BA474" s="199"/>
      <c r="BB474" s="199"/>
      <c r="BC474" s="199"/>
      <c r="BD474" s="199"/>
      <c r="BE474" s="199"/>
      <c r="BF474" s="199"/>
      <c r="BG474" s="199"/>
      <c r="BH474" s="199"/>
      <c r="BI474" s="199"/>
      <c r="BJ474" s="199"/>
      <c r="BK474" s="199"/>
      <c r="BL474" s="199"/>
      <c r="BM474" s="199"/>
      <c r="BN474" s="199"/>
      <c r="BO474" s="199"/>
      <c r="BP474" s="199"/>
      <c r="BQ474" s="199"/>
      <c r="BR474" s="199"/>
      <c r="BS474" s="199"/>
      <c r="BT474" s="199"/>
      <c r="BU474" s="199"/>
      <c r="BV474" s="199"/>
      <c r="BW474" s="199"/>
      <c r="BX474" s="199"/>
      <c r="BY474" s="199"/>
      <c r="BZ474" s="199"/>
      <c r="CA474" s="199"/>
      <c r="CB474" s="199"/>
      <c r="CC474" s="199"/>
      <c r="CD474" s="199"/>
      <c r="CE474" s="199"/>
      <c r="CF474" s="199"/>
      <c r="CG474" s="199"/>
      <c r="CH474" s="199"/>
      <c r="CI474" s="199"/>
      <c r="CJ474" s="199"/>
      <c r="CK474" s="199"/>
      <c r="CL474" s="199"/>
      <c r="CM474" s="199"/>
      <c r="CN474" s="199"/>
      <c r="CO474" s="199"/>
      <c r="CP474" s="199"/>
      <c r="CQ474" s="199"/>
      <c r="CR474" s="199"/>
      <c r="CS474" s="199"/>
      <c r="CT474" s="199"/>
      <c r="CU474" s="199"/>
      <c r="CV474" s="199"/>
      <c r="CW474" s="199"/>
      <c r="CX474" s="199"/>
      <c r="CY474" s="199"/>
      <c r="CZ474" s="199"/>
      <c r="DA474" s="199"/>
      <c r="DB474" s="199"/>
      <c r="DC474" s="199"/>
      <c r="DD474" s="199"/>
      <c r="DE474" s="199"/>
      <c r="DF474" s="199"/>
      <c r="DG474" s="199"/>
      <c r="DH474" s="199"/>
      <c r="DI474" s="199"/>
      <c r="DJ474" s="199"/>
      <c r="DK474" s="199"/>
      <c r="DL474" s="199"/>
      <c r="DM474" s="199"/>
      <c r="DN474" s="199"/>
    </row>
    <row r="475" spans="1:118" x14ac:dyDescent="0.2">
      <c r="A475" s="33" t="s">
        <v>140</v>
      </c>
      <c r="B475" s="33" t="s">
        <v>143</v>
      </c>
      <c r="C475" s="33">
        <v>32</v>
      </c>
      <c r="D475" s="33" t="s">
        <v>70</v>
      </c>
      <c r="E475" s="200">
        <v>0</v>
      </c>
      <c r="F475" s="199">
        <v>0</v>
      </c>
      <c r="G475" s="200">
        <v>0</v>
      </c>
      <c r="H475" s="199">
        <v>0</v>
      </c>
      <c r="I475" s="200">
        <v>0</v>
      </c>
      <c r="J475" s="199">
        <v>0</v>
      </c>
      <c r="K475" s="199">
        <v>0</v>
      </c>
      <c r="L475" s="199">
        <v>0</v>
      </c>
      <c r="M475" s="199"/>
      <c r="N475" s="199"/>
      <c r="O475" s="199"/>
      <c r="P475" s="199"/>
      <c r="Q475" s="199"/>
      <c r="R475" s="199"/>
      <c r="S475" s="199"/>
      <c r="T475" s="199"/>
      <c r="U475" s="199"/>
      <c r="V475" s="199"/>
      <c r="W475" s="199"/>
      <c r="X475" s="199"/>
      <c r="Y475" s="199"/>
      <c r="Z475" s="199"/>
      <c r="AA475" s="199"/>
      <c r="AB475" s="199"/>
      <c r="AC475" s="199"/>
      <c r="AD475" s="199"/>
      <c r="AE475" s="199"/>
      <c r="AF475" s="199"/>
      <c r="AG475" s="199"/>
      <c r="AH475" s="199"/>
      <c r="AI475" s="199"/>
      <c r="AJ475" s="199"/>
      <c r="AK475" s="199"/>
      <c r="AL475" s="199"/>
      <c r="AM475" s="199"/>
      <c r="AN475" s="199"/>
      <c r="AO475" s="199"/>
      <c r="AP475" s="199"/>
      <c r="AQ475" s="199"/>
      <c r="AR475" s="199"/>
      <c r="AS475" s="199"/>
      <c r="AT475" s="199"/>
      <c r="AU475" s="199"/>
      <c r="AV475" s="199"/>
      <c r="AW475" s="199"/>
      <c r="AX475" s="199"/>
      <c r="AY475" s="199"/>
      <c r="AZ475" s="199"/>
      <c r="BA475" s="199"/>
      <c r="BB475" s="199"/>
      <c r="BC475" s="199"/>
      <c r="BD475" s="199"/>
      <c r="BE475" s="199"/>
      <c r="BF475" s="199"/>
      <c r="BG475" s="199"/>
      <c r="BH475" s="199"/>
      <c r="BI475" s="199"/>
      <c r="BJ475" s="199"/>
      <c r="BK475" s="199"/>
      <c r="BL475" s="199"/>
      <c r="BM475" s="199"/>
      <c r="BN475" s="199"/>
      <c r="BO475" s="199"/>
      <c r="BP475" s="199"/>
      <c r="BQ475" s="199"/>
      <c r="BR475" s="199"/>
      <c r="BS475" s="199"/>
      <c r="BT475" s="199"/>
      <c r="BU475" s="199"/>
      <c r="BV475" s="199"/>
      <c r="BW475" s="199"/>
      <c r="BX475" s="199"/>
      <c r="BY475" s="199"/>
      <c r="BZ475" s="199"/>
      <c r="CA475" s="199"/>
      <c r="CB475" s="199"/>
      <c r="CC475" s="199"/>
      <c r="CD475" s="199"/>
      <c r="CE475" s="199"/>
      <c r="CF475" s="199"/>
      <c r="CG475" s="199"/>
      <c r="CH475" s="199"/>
      <c r="CI475" s="199"/>
      <c r="CJ475" s="199"/>
      <c r="CK475" s="199"/>
      <c r="CL475" s="199"/>
      <c r="CM475" s="199"/>
      <c r="CN475" s="199"/>
      <c r="CO475" s="199"/>
      <c r="CP475" s="199"/>
      <c r="CQ475" s="199"/>
      <c r="CR475" s="199"/>
      <c r="CS475" s="199"/>
      <c r="CT475" s="199"/>
      <c r="CU475" s="199"/>
      <c r="CV475" s="199"/>
      <c r="CW475" s="199"/>
      <c r="CX475" s="199"/>
      <c r="CY475" s="199"/>
      <c r="CZ475" s="199"/>
      <c r="DA475" s="199"/>
      <c r="DB475" s="199"/>
      <c r="DC475" s="199"/>
      <c r="DD475" s="199"/>
      <c r="DE475" s="199"/>
      <c r="DF475" s="199"/>
      <c r="DG475" s="199"/>
      <c r="DH475" s="199"/>
      <c r="DI475" s="199"/>
      <c r="DJ475" s="199"/>
      <c r="DK475" s="199"/>
      <c r="DL475" s="199"/>
      <c r="DM475" s="199"/>
      <c r="DN475" s="199"/>
    </row>
    <row r="476" spans="1:118" x14ac:dyDescent="0.2">
      <c r="A476" s="33" t="s">
        <v>140</v>
      </c>
      <c r="B476" s="33" t="s">
        <v>143</v>
      </c>
      <c r="C476" s="33">
        <v>33</v>
      </c>
      <c r="D476" s="33" t="s">
        <v>71</v>
      </c>
      <c r="E476" s="200">
        <v>0</v>
      </c>
      <c r="F476" s="199">
        <v>0</v>
      </c>
      <c r="G476" s="200">
        <v>0</v>
      </c>
      <c r="H476" s="199">
        <v>0</v>
      </c>
      <c r="I476" s="200">
        <v>0</v>
      </c>
      <c r="J476" s="199">
        <v>0</v>
      </c>
      <c r="K476" s="199">
        <v>0</v>
      </c>
      <c r="L476" s="199">
        <v>0</v>
      </c>
      <c r="M476" s="199"/>
      <c r="N476" s="199"/>
      <c r="O476" s="199"/>
      <c r="P476" s="199"/>
      <c r="Q476" s="199"/>
      <c r="R476" s="199"/>
      <c r="S476" s="199"/>
      <c r="T476" s="199"/>
      <c r="U476" s="199"/>
      <c r="V476" s="199"/>
      <c r="W476" s="199"/>
      <c r="X476" s="199"/>
      <c r="Y476" s="199"/>
      <c r="Z476" s="199"/>
      <c r="AA476" s="199"/>
      <c r="AB476" s="199"/>
      <c r="AC476" s="199"/>
      <c r="AD476" s="199"/>
      <c r="AE476" s="199"/>
      <c r="AF476" s="199"/>
      <c r="AG476" s="199"/>
      <c r="AH476" s="199"/>
      <c r="AI476" s="199"/>
      <c r="AJ476" s="199"/>
      <c r="AK476" s="199"/>
      <c r="AL476" s="199"/>
      <c r="AM476" s="199"/>
      <c r="AN476" s="199"/>
      <c r="AO476" s="199"/>
      <c r="AP476" s="199"/>
      <c r="AQ476" s="199"/>
      <c r="AR476" s="199"/>
      <c r="AS476" s="199"/>
      <c r="AT476" s="199"/>
      <c r="AU476" s="199"/>
      <c r="AV476" s="199"/>
      <c r="AW476" s="199"/>
      <c r="AX476" s="199"/>
      <c r="AY476" s="199"/>
      <c r="AZ476" s="199"/>
      <c r="BA476" s="199"/>
      <c r="BB476" s="199"/>
      <c r="BC476" s="199"/>
      <c r="BD476" s="199"/>
      <c r="BE476" s="199"/>
      <c r="BF476" s="199"/>
      <c r="BG476" s="199"/>
      <c r="BH476" s="199"/>
      <c r="BI476" s="199"/>
      <c r="BJ476" s="199"/>
      <c r="BK476" s="199"/>
      <c r="BL476" s="199"/>
      <c r="BM476" s="199"/>
      <c r="BN476" s="199"/>
      <c r="BO476" s="199"/>
      <c r="BP476" s="199"/>
      <c r="BQ476" s="199"/>
      <c r="BR476" s="199"/>
      <c r="BS476" s="199"/>
      <c r="BT476" s="199"/>
      <c r="BU476" s="199"/>
      <c r="BV476" s="199"/>
      <c r="BW476" s="199"/>
      <c r="BX476" s="199"/>
      <c r="BY476" s="199"/>
      <c r="BZ476" s="199"/>
      <c r="CA476" s="199"/>
      <c r="CB476" s="199"/>
      <c r="CC476" s="199"/>
      <c r="CD476" s="199"/>
      <c r="CE476" s="199"/>
      <c r="CF476" s="199"/>
      <c r="CG476" s="199"/>
      <c r="CH476" s="199"/>
      <c r="CI476" s="199"/>
      <c r="CJ476" s="199"/>
      <c r="CK476" s="199"/>
      <c r="CL476" s="199"/>
      <c r="CM476" s="199"/>
      <c r="CN476" s="199"/>
      <c r="CO476" s="199"/>
      <c r="CP476" s="199"/>
      <c r="CQ476" s="199"/>
      <c r="CR476" s="199"/>
      <c r="CS476" s="199"/>
      <c r="CT476" s="199"/>
      <c r="CU476" s="199"/>
      <c r="CV476" s="199"/>
      <c r="CW476" s="199"/>
      <c r="CX476" s="199"/>
      <c r="CY476" s="199"/>
      <c r="CZ476" s="199"/>
      <c r="DA476" s="199"/>
      <c r="DB476" s="199"/>
      <c r="DC476" s="199"/>
      <c r="DD476" s="199"/>
      <c r="DE476" s="199"/>
      <c r="DF476" s="199"/>
      <c r="DG476" s="199"/>
      <c r="DH476" s="199"/>
      <c r="DI476" s="199"/>
      <c r="DJ476" s="199"/>
      <c r="DK476" s="199"/>
      <c r="DL476" s="199"/>
      <c r="DM476" s="199"/>
      <c r="DN476" s="199"/>
    </row>
    <row r="477" spans="1:118" x14ac:dyDescent="0.2">
      <c r="A477" s="33" t="s">
        <v>140</v>
      </c>
      <c r="B477" s="33" t="s">
        <v>143</v>
      </c>
      <c r="C477" s="33">
        <v>34</v>
      </c>
      <c r="D477" s="33" t="s">
        <v>72</v>
      </c>
      <c r="E477" s="200">
        <v>0</v>
      </c>
      <c r="F477" s="199">
        <v>0</v>
      </c>
      <c r="G477" s="200">
        <v>0</v>
      </c>
      <c r="H477" s="199">
        <v>0</v>
      </c>
      <c r="I477" s="200">
        <v>0</v>
      </c>
      <c r="J477" s="199">
        <v>0</v>
      </c>
      <c r="K477" s="199">
        <v>0</v>
      </c>
      <c r="L477" s="199">
        <v>0</v>
      </c>
      <c r="M477" s="199"/>
      <c r="N477" s="199"/>
      <c r="O477" s="199"/>
      <c r="P477" s="199"/>
      <c r="Q477" s="199"/>
      <c r="R477" s="199"/>
      <c r="S477" s="199"/>
      <c r="T477" s="199"/>
      <c r="U477" s="199"/>
      <c r="V477" s="199"/>
      <c r="W477" s="199"/>
      <c r="X477" s="199"/>
      <c r="Y477" s="199"/>
      <c r="Z477" s="199"/>
      <c r="AA477" s="199"/>
      <c r="AB477" s="199"/>
      <c r="AC477" s="199"/>
      <c r="AD477" s="199"/>
      <c r="AE477" s="199"/>
      <c r="AF477" s="199"/>
      <c r="AG477" s="199"/>
      <c r="AH477" s="199"/>
      <c r="AI477" s="199"/>
      <c r="AJ477" s="199"/>
      <c r="AK477" s="199"/>
      <c r="AL477" s="199"/>
      <c r="AM477" s="199"/>
      <c r="AN477" s="199"/>
      <c r="AO477" s="199"/>
      <c r="AP477" s="199"/>
      <c r="AQ477" s="199"/>
      <c r="AR477" s="199"/>
      <c r="AS477" s="199"/>
      <c r="AT477" s="199"/>
      <c r="AU477" s="199"/>
      <c r="AV477" s="199"/>
      <c r="AW477" s="199"/>
      <c r="AX477" s="199"/>
      <c r="AY477" s="199"/>
      <c r="AZ477" s="199"/>
      <c r="BA477" s="199"/>
      <c r="BB477" s="199"/>
      <c r="BC477" s="199"/>
      <c r="BD477" s="199"/>
      <c r="BE477" s="199"/>
      <c r="BF477" s="199"/>
      <c r="BG477" s="199"/>
      <c r="BH477" s="199"/>
      <c r="BI477" s="199"/>
      <c r="BJ477" s="199"/>
      <c r="BK477" s="199"/>
      <c r="BL477" s="199"/>
      <c r="BM477" s="199"/>
      <c r="BN477" s="199"/>
      <c r="BO477" s="199"/>
      <c r="BP477" s="199"/>
      <c r="BQ477" s="199"/>
      <c r="BR477" s="199"/>
      <c r="BS477" s="199"/>
      <c r="BT477" s="199"/>
      <c r="BU477" s="199"/>
      <c r="BV477" s="199"/>
      <c r="BW477" s="199"/>
      <c r="BX477" s="199"/>
      <c r="BY477" s="199"/>
      <c r="BZ477" s="199"/>
      <c r="CA477" s="199"/>
      <c r="CB477" s="199"/>
      <c r="CC477" s="199"/>
      <c r="CD477" s="199"/>
      <c r="CE477" s="199"/>
      <c r="CF477" s="199"/>
      <c r="CG477" s="199"/>
      <c r="CH477" s="199"/>
      <c r="CI477" s="199"/>
      <c r="CJ477" s="199"/>
      <c r="CK477" s="199"/>
      <c r="CL477" s="199"/>
      <c r="CM477" s="199"/>
      <c r="CN477" s="199"/>
      <c r="CO477" s="199"/>
      <c r="CP477" s="199"/>
      <c r="CQ477" s="199"/>
      <c r="CR477" s="199"/>
      <c r="CS477" s="199"/>
      <c r="CT477" s="199"/>
      <c r="CU477" s="199"/>
      <c r="CV477" s="199"/>
      <c r="CW477" s="199"/>
      <c r="CX477" s="199"/>
      <c r="CY477" s="199"/>
      <c r="CZ477" s="199"/>
      <c r="DA477" s="199"/>
      <c r="DB477" s="199"/>
      <c r="DC477" s="199"/>
      <c r="DD477" s="199"/>
      <c r="DE477" s="199"/>
      <c r="DF477" s="199"/>
      <c r="DG477" s="199"/>
      <c r="DH477" s="199"/>
      <c r="DI477" s="199"/>
      <c r="DJ477" s="199"/>
      <c r="DK477" s="199"/>
      <c r="DL477" s="199"/>
      <c r="DM477" s="199"/>
      <c r="DN477" s="199"/>
    </row>
    <row r="478" spans="1:118" x14ac:dyDescent="0.2">
      <c r="A478" s="33" t="s">
        <v>140</v>
      </c>
      <c r="B478" s="33" t="s">
        <v>143</v>
      </c>
      <c r="C478" s="33">
        <v>35</v>
      </c>
      <c r="D478" s="33" t="s">
        <v>73</v>
      </c>
      <c r="E478" s="200">
        <v>0</v>
      </c>
      <c r="F478" s="199">
        <v>-1075</v>
      </c>
      <c r="G478" s="200">
        <v>0</v>
      </c>
      <c r="H478" s="199">
        <v>-1651.01</v>
      </c>
      <c r="I478" s="200">
        <v>0</v>
      </c>
      <c r="J478" s="199">
        <v>0</v>
      </c>
      <c r="K478" s="199">
        <v>0</v>
      </c>
      <c r="L478" s="199">
        <v>0</v>
      </c>
      <c r="M478" s="199"/>
      <c r="N478" s="199"/>
      <c r="O478" s="199"/>
      <c r="P478" s="199"/>
      <c r="Q478" s="199"/>
      <c r="R478" s="199"/>
      <c r="S478" s="199"/>
      <c r="T478" s="199"/>
      <c r="U478" s="199"/>
      <c r="V478" s="199"/>
      <c r="W478" s="199"/>
      <c r="X478" s="199"/>
      <c r="Y478" s="199"/>
      <c r="Z478" s="199"/>
      <c r="AA478" s="199"/>
      <c r="AB478" s="199"/>
      <c r="AC478" s="199"/>
      <c r="AD478" s="199"/>
      <c r="AE478" s="199"/>
      <c r="AF478" s="199"/>
      <c r="AG478" s="199"/>
      <c r="AH478" s="199"/>
      <c r="AI478" s="199"/>
      <c r="AJ478" s="199"/>
      <c r="AK478" s="199"/>
      <c r="AL478" s="199"/>
      <c r="AM478" s="199"/>
      <c r="AN478" s="199"/>
      <c r="AO478" s="199"/>
      <c r="AP478" s="199"/>
      <c r="AQ478" s="199"/>
      <c r="AR478" s="199"/>
      <c r="AS478" s="199"/>
      <c r="AT478" s="199"/>
      <c r="AU478" s="199"/>
      <c r="AV478" s="199"/>
      <c r="AW478" s="199"/>
      <c r="AX478" s="199"/>
      <c r="AY478" s="199"/>
      <c r="AZ478" s="199"/>
      <c r="BA478" s="199"/>
      <c r="BB478" s="199"/>
      <c r="BC478" s="199"/>
      <c r="BD478" s="199"/>
      <c r="BE478" s="199"/>
      <c r="BF478" s="199"/>
      <c r="BG478" s="199"/>
      <c r="BH478" s="199"/>
      <c r="BI478" s="199"/>
      <c r="BJ478" s="199"/>
      <c r="BK478" s="199"/>
      <c r="BL478" s="199"/>
      <c r="BM478" s="199"/>
      <c r="BN478" s="199"/>
      <c r="BO478" s="199"/>
      <c r="BP478" s="199"/>
      <c r="BQ478" s="199"/>
      <c r="BR478" s="199"/>
      <c r="BS478" s="199"/>
      <c r="BT478" s="199"/>
      <c r="BU478" s="199"/>
      <c r="BV478" s="199"/>
      <c r="BW478" s="199"/>
      <c r="BX478" s="199"/>
      <c r="BY478" s="199"/>
      <c r="BZ478" s="199"/>
      <c r="CA478" s="199"/>
      <c r="CB478" s="199"/>
      <c r="CC478" s="199"/>
      <c r="CD478" s="199"/>
      <c r="CE478" s="199"/>
      <c r="CF478" s="199"/>
      <c r="CG478" s="199"/>
      <c r="CH478" s="199"/>
      <c r="CI478" s="199"/>
      <c r="CJ478" s="199"/>
      <c r="CK478" s="199"/>
      <c r="CL478" s="199"/>
      <c r="CM478" s="199"/>
      <c r="CN478" s="199"/>
      <c r="CO478" s="199"/>
      <c r="CP478" s="199"/>
      <c r="CQ478" s="199"/>
      <c r="CR478" s="199"/>
      <c r="CS478" s="199"/>
      <c r="CT478" s="199"/>
      <c r="CU478" s="199"/>
      <c r="CV478" s="199"/>
      <c r="CW478" s="199"/>
      <c r="CX478" s="199"/>
      <c r="CY478" s="199"/>
      <c r="CZ478" s="199"/>
      <c r="DA478" s="199"/>
      <c r="DB478" s="199"/>
      <c r="DC478" s="199"/>
      <c r="DD478" s="199"/>
      <c r="DE478" s="199"/>
      <c r="DF478" s="199"/>
      <c r="DG478" s="199"/>
      <c r="DH478" s="199"/>
      <c r="DI478" s="199"/>
      <c r="DJ478" s="199"/>
      <c r="DK478" s="199"/>
      <c r="DL478" s="199"/>
      <c r="DM478" s="199"/>
      <c r="DN478" s="199"/>
    </row>
    <row r="479" spans="1:118" x14ac:dyDescent="0.2">
      <c r="A479" s="33" t="s">
        <v>140</v>
      </c>
      <c r="B479" s="33" t="s">
        <v>143</v>
      </c>
      <c r="C479" s="33">
        <v>36</v>
      </c>
      <c r="D479" s="33" t="s">
        <v>74</v>
      </c>
      <c r="E479" s="200">
        <v>0</v>
      </c>
      <c r="F479" s="199">
        <v>0</v>
      </c>
      <c r="G479" s="200">
        <v>0</v>
      </c>
      <c r="H479" s="199">
        <v>0</v>
      </c>
      <c r="I479" s="200">
        <v>0</v>
      </c>
      <c r="J479" s="199">
        <v>0</v>
      </c>
      <c r="K479" s="199">
        <v>0</v>
      </c>
      <c r="L479" s="199">
        <v>0</v>
      </c>
      <c r="M479" s="199"/>
      <c r="N479" s="199"/>
      <c r="O479" s="199"/>
      <c r="P479" s="199"/>
      <c r="Q479" s="199"/>
      <c r="R479" s="199"/>
      <c r="S479" s="199"/>
      <c r="T479" s="199"/>
      <c r="U479" s="199"/>
      <c r="V479" s="199"/>
      <c r="W479" s="199"/>
      <c r="X479" s="199"/>
      <c r="Y479" s="199"/>
      <c r="Z479" s="199"/>
      <c r="AA479" s="199"/>
      <c r="AB479" s="199"/>
      <c r="AC479" s="199"/>
      <c r="AD479" s="199"/>
      <c r="AE479" s="199"/>
      <c r="AF479" s="199"/>
      <c r="AG479" s="199"/>
      <c r="AH479" s="199"/>
      <c r="AI479" s="199"/>
      <c r="AJ479" s="199"/>
      <c r="AK479" s="199"/>
      <c r="AL479" s="199"/>
      <c r="AM479" s="199"/>
      <c r="AN479" s="199"/>
      <c r="AO479" s="199"/>
      <c r="AP479" s="199"/>
      <c r="AQ479" s="199"/>
      <c r="AR479" s="199"/>
      <c r="AS479" s="199"/>
      <c r="AT479" s="199"/>
      <c r="AU479" s="199"/>
      <c r="AV479" s="199"/>
      <c r="AW479" s="199"/>
      <c r="AX479" s="199"/>
      <c r="AY479" s="199"/>
      <c r="AZ479" s="199"/>
      <c r="BA479" s="199"/>
      <c r="BB479" s="199"/>
      <c r="BC479" s="199"/>
      <c r="BD479" s="199"/>
      <c r="BE479" s="199"/>
      <c r="BF479" s="199"/>
      <c r="BG479" s="199"/>
      <c r="BH479" s="199"/>
      <c r="BI479" s="199"/>
      <c r="BJ479" s="199"/>
      <c r="BK479" s="199"/>
      <c r="BL479" s="199"/>
      <c r="BM479" s="199"/>
      <c r="BN479" s="199"/>
      <c r="BO479" s="199"/>
      <c r="BP479" s="199"/>
      <c r="BQ479" s="199"/>
      <c r="BR479" s="199"/>
      <c r="BS479" s="199"/>
      <c r="BT479" s="199"/>
      <c r="BU479" s="199"/>
      <c r="BV479" s="199"/>
      <c r="BW479" s="199"/>
      <c r="BX479" s="199"/>
      <c r="BY479" s="199"/>
      <c r="BZ479" s="199"/>
      <c r="CA479" s="199"/>
      <c r="CB479" s="199"/>
      <c r="CC479" s="199"/>
      <c r="CD479" s="199"/>
      <c r="CE479" s="199"/>
      <c r="CF479" s="199"/>
      <c r="CG479" s="199"/>
      <c r="CH479" s="199"/>
      <c r="CI479" s="199"/>
      <c r="CJ479" s="199"/>
      <c r="CK479" s="199"/>
      <c r="CL479" s="199"/>
      <c r="CM479" s="199"/>
      <c r="CN479" s="199"/>
      <c r="CO479" s="199"/>
      <c r="CP479" s="199"/>
      <c r="CQ479" s="199"/>
      <c r="CR479" s="199"/>
      <c r="CS479" s="199"/>
      <c r="CT479" s="199"/>
      <c r="CU479" s="199"/>
      <c r="CV479" s="199"/>
      <c r="CW479" s="199"/>
      <c r="CX479" s="199"/>
      <c r="CY479" s="199"/>
      <c r="CZ479" s="199"/>
      <c r="DA479" s="199"/>
      <c r="DB479" s="199"/>
      <c r="DC479" s="199"/>
      <c r="DD479" s="199"/>
      <c r="DE479" s="199"/>
      <c r="DF479" s="199"/>
      <c r="DG479" s="199"/>
      <c r="DH479" s="199"/>
      <c r="DI479" s="199"/>
      <c r="DJ479" s="199"/>
      <c r="DK479" s="199"/>
      <c r="DL479" s="199"/>
      <c r="DM479" s="199"/>
      <c r="DN479" s="199"/>
    </row>
    <row r="480" spans="1:118" x14ac:dyDescent="0.2">
      <c r="A480" s="33" t="s">
        <v>140</v>
      </c>
      <c r="B480" s="33" t="s">
        <v>143</v>
      </c>
      <c r="C480" s="33">
        <v>37</v>
      </c>
      <c r="D480" s="33" t="s">
        <v>75</v>
      </c>
      <c r="E480" s="200">
        <v>0</v>
      </c>
      <c r="F480" s="199">
        <v>0</v>
      </c>
      <c r="G480" s="200">
        <v>0</v>
      </c>
      <c r="H480" s="199">
        <v>0</v>
      </c>
      <c r="I480" s="200">
        <v>0</v>
      </c>
      <c r="J480" s="199">
        <v>0</v>
      </c>
      <c r="K480" s="199">
        <v>0</v>
      </c>
      <c r="L480" s="199">
        <v>0</v>
      </c>
      <c r="M480" s="199"/>
      <c r="N480" s="199"/>
      <c r="O480" s="199"/>
      <c r="P480" s="199"/>
      <c r="Q480" s="199"/>
      <c r="R480" s="199"/>
      <c r="S480" s="199"/>
      <c r="T480" s="199"/>
      <c r="U480" s="199"/>
      <c r="V480" s="199"/>
      <c r="W480" s="199"/>
      <c r="X480" s="199"/>
      <c r="Y480" s="199"/>
      <c r="Z480" s="199"/>
      <c r="AA480" s="199"/>
      <c r="AB480" s="199"/>
      <c r="AC480" s="199"/>
      <c r="AD480" s="199"/>
      <c r="AE480" s="199"/>
      <c r="AF480" s="199"/>
      <c r="AG480" s="199"/>
      <c r="AH480" s="199"/>
      <c r="AI480" s="199"/>
      <c r="AJ480" s="199"/>
      <c r="AK480" s="199"/>
      <c r="AL480" s="199"/>
      <c r="AM480" s="199"/>
      <c r="AN480" s="199"/>
      <c r="AO480" s="199"/>
      <c r="AP480" s="199"/>
      <c r="AQ480" s="199"/>
      <c r="AR480" s="199"/>
      <c r="AS480" s="199"/>
      <c r="AT480" s="199"/>
      <c r="AU480" s="199"/>
      <c r="AV480" s="199"/>
      <c r="AW480" s="199"/>
      <c r="AX480" s="199"/>
      <c r="AY480" s="199"/>
      <c r="AZ480" s="199"/>
      <c r="BA480" s="199"/>
      <c r="BB480" s="199"/>
      <c r="BC480" s="199"/>
      <c r="BD480" s="199"/>
      <c r="BE480" s="199"/>
      <c r="BF480" s="199"/>
      <c r="BG480" s="199"/>
      <c r="BH480" s="199"/>
      <c r="BI480" s="199"/>
      <c r="BJ480" s="199"/>
      <c r="BK480" s="199"/>
      <c r="BL480" s="199"/>
      <c r="BM480" s="199"/>
      <c r="BN480" s="199"/>
      <c r="BO480" s="199"/>
      <c r="BP480" s="199"/>
      <c r="BQ480" s="199"/>
      <c r="BR480" s="199"/>
      <c r="BS480" s="199"/>
      <c r="BT480" s="199"/>
      <c r="BU480" s="199"/>
      <c r="BV480" s="199"/>
      <c r="BW480" s="199"/>
      <c r="BX480" s="199"/>
      <c r="BY480" s="199"/>
      <c r="BZ480" s="199"/>
      <c r="CA480" s="199"/>
      <c r="CB480" s="199"/>
      <c r="CC480" s="199"/>
      <c r="CD480" s="199"/>
      <c r="CE480" s="199"/>
      <c r="CF480" s="199"/>
      <c r="CG480" s="199"/>
      <c r="CH480" s="199"/>
      <c r="CI480" s="199"/>
      <c r="CJ480" s="199"/>
      <c r="CK480" s="199"/>
      <c r="CL480" s="199"/>
      <c r="CM480" s="199"/>
      <c r="CN480" s="199"/>
      <c r="CO480" s="199"/>
      <c r="CP480" s="199"/>
      <c r="CQ480" s="199"/>
      <c r="CR480" s="199"/>
      <c r="CS480" s="199"/>
      <c r="CT480" s="199"/>
      <c r="CU480" s="199"/>
      <c r="CV480" s="199"/>
      <c r="CW480" s="199"/>
      <c r="CX480" s="199"/>
      <c r="CY480" s="199"/>
      <c r="CZ480" s="199"/>
      <c r="DA480" s="199"/>
      <c r="DB480" s="199"/>
      <c r="DC480" s="199"/>
      <c r="DD480" s="199"/>
      <c r="DE480" s="199"/>
      <c r="DF480" s="199"/>
      <c r="DG480" s="199"/>
      <c r="DH480" s="199"/>
      <c r="DI480" s="199"/>
      <c r="DJ480" s="199"/>
      <c r="DK480" s="199"/>
      <c r="DL480" s="199"/>
      <c r="DM480" s="199"/>
      <c r="DN480" s="199"/>
    </row>
    <row r="481" spans="1:118" x14ac:dyDescent="0.2">
      <c r="A481" s="33" t="s">
        <v>140</v>
      </c>
      <c r="B481" s="33" t="s">
        <v>143</v>
      </c>
      <c r="C481" s="33">
        <v>38</v>
      </c>
      <c r="D481" s="33" t="s">
        <v>76</v>
      </c>
      <c r="E481" s="200">
        <v>0</v>
      </c>
      <c r="F481" s="199">
        <v>0</v>
      </c>
      <c r="G481" s="200">
        <v>0</v>
      </c>
      <c r="H481" s="199">
        <v>0</v>
      </c>
      <c r="I481" s="200">
        <v>0</v>
      </c>
      <c r="J481" s="199">
        <v>0</v>
      </c>
      <c r="K481" s="199">
        <v>0</v>
      </c>
      <c r="L481" s="199">
        <v>0</v>
      </c>
      <c r="M481" s="199"/>
      <c r="N481" s="199"/>
      <c r="O481" s="199"/>
      <c r="P481" s="199"/>
      <c r="Q481" s="199"/>
      <c r="R481" s="199"/>
      <c r="S481" s="199"/>
      <c r="T481" s="199"/>
      <c r="U481" s="199"/>
      <c r="V481" s="199"/>
      <c r="W481" s="199"/>
      <c r="X481" s="199"/>
      <c r="Y481" s="199"/>
      <c r="Z481" s="199"/>
      <c r="AA481" s="199"/>
      <c r="AB481" s="199"/>
      <c r="AC481" s="199"/>
      <c r="AD481" s="199"/>
      <c r="AE481" s="199"/>
      <c r="AF481" s="199"/>
      <c r="AG481" s="199"/>
      <c r="AH481" s="199"/>
      <c r="AI481" s="199"/>
      <c r="AJ481" s="199"/>
      <c r="AK481" s="199"/>
      <c r="AL481" s="199"/>
      <c r="AM481" s="199"/>
      <c r="AN481" s="199"/>
      <c r="AO481" s="199"/>
      <c r="AP481" s="199"/>
      <c r="AQ481" s="199"/>
      <c r="AR481" s="199"/>
      <c r="AS481" s="199"/>
      <c r="AT481" s="199"/>
      <c r="AU481" s="199"/>
      <c r="AV481" s="199"/>
      <c r="AW481" s="199"/>
      <c r="AX481" s="199"/>
      <c r="AY481" s="199"/>
      <c r="AZ481" s="199"/>
      <c r="BA481" s="199"/>
      <c r="BB481" s="199"/>
      <c r="BC481" s="199"/>
      <c r="BD481" s="199"/>
      <c r="BE481" s="199"/>
      <c r="BF481" s="199"/>
      <c r="BG481" s="199"/>
      <c r="BH481" s="199"/>
      <c r="BI481" s="199"/>
      <c r="BJ481" s="199"/>
      <c r="BK481" s="199"/>
      <c r="BL481" s="199"/>
      <c r="BM481" s="199"/>
      <c r="BN481" s="199"/>
      <c r="BO481" s="199"/>
      <c r="BP481" s="199"/>
      <c r="BQ481" s="199"/>
      <c r="BR481" s="199"/>
      <c r="BS481" s="199"/>
      <c r="BT481" s="199"/>
      <c r="BU481" s="199"/>
      <c r="BV481" s="199"/>
      <c r="BW481" s="199"/>
      <c r="BX481" s="199"/>
      <c r="BY481" s="199"/>
      <c r="BZ481" s="199"/>
      <c r="CA481" s="199"/>
      <c r="CB481" s="199"/>
      <c r="CC481" s="199"/>
      <c r="CD481" s="199"/>
      <c r="CE481" s="199"/>
      <c r="CF481" s="199"/>
      <c r="CG481" s="199"/>
      <c r="CH481" s="199"/>
      <c r="CI481" s="199"/>
      <c r="CJ481" s="199"/>
      <c r="CK481" s="199"/>
      <c r="CL481" s="199"/>
      <c r="CM481" s="199"/>
      <c r="CN481" s="199"/>
      <c r="CO481" s="199"/>
      <c r="CP481" s="199"/>
      <c r="CQ481" s="199"/>
      <c r="CR481" s="199"/>
      <c r="CS481" s="199"/>
      <c r="CT481" s="199"/>
      <c r="CU481" s="199"/>
      <c r="CV481" s="199"/>
      <c r="CW481" s="199"/>
      <c r="CX481" s="199"/>
      <c r="CY481" s="199"/>
      <c r="CZ481" s="199"/>
      <c r="DA481" s="199"/>
      <c r="DB481" s="199"/>
      <c r="DC481" s="199"/>
      <c r="DD481" s="199"/>
      <c r="DE481" s="199"/>
      <c r="DF481" s="199"/>
      <c r="DG481" s="199"/>
      <c r="DH481" s="199"/>
      <c r="DI481" s="199"/>
      <c r="DJ481" s="199"/>
      <c r="DK481" s="199"/>
      <c r="DL481" s="199"/>
      <c r="DM481" s="199"/>
      <c r="DN481" s="199"/>
    </row>
    <row r="482" spans="1:118" x14ac:dyDescent="0.2">
      <c r="A482" s="33" t="s">
        <v>140</v>
      </c>
      <c r="B482" s="33" t="s">
        <v>143</v>
      </c>
      <c r="C482" s="33">
        <v>39</v>
      </c>
      <c r="D482" s="33" t="s">
        <v>77</v>
      </c>
      <c r="E482" s="200">
        <v>0</v>
      </c>
      <c r="F482" s="199">
        <v>0</v>
      </c>
      <c r="G482" s="200">
        <v>0</v>
      </c>
      <c r="H482" s="199">
        <v>0</v>
      </c>
      <c r="I482" s="200">
        <v>0</v>
      </c>
      <c r="J482" s="199">
        <v>0</v>
      </c>
      <c r="K482" s="199">
        <v>0</v>
      </c>
      <c r="L482" s="199">
        <v>0</v>
      </c>
      <c r="M482" s="199"/>
      <c r="N482" s="199"/>
      <c r="O482" s="199"/>
      <c r="P482" s="199"/>
      <c r="Q482" s="199"/>
      <c r="R482" s="199"/>
      <c r="S482" s="199"/>
      <c r="T482" s="199"/>
      <c r="U482" s="199"/>
      <c r="V482" s="199"/>
      <c r="W482" s="199"/>
      <c r="X482" s="199"/>
      <c r="Y482" s="199"/>
      <c r="Z482" s="199"/>
      <c r="AA482" s="199"/>
      <c r="AB482" s="199"/>
      <c r="AC482" s="199"/>
      <c r="AD482" s="199"/>
      <c r="AE482" s="199"/>
      <c r="AF482" s="199"/>
      <c r="AG482" s="199"/>
      <c r="AH482" s="199"/>
      <c r="AI482" s="199"/>
      <c r="AJ482" s="199"/>
      <c r="AK482" s="199"/>
      <c r="AL482" s="199"/>
      <c r="AM482" s="199"/>
      <c r="AN482" s="199"/>
      <c r="AO482" s="199"/>
      <c r="AP482" s="199"/>
      <c r="AQ482" s="199"/>
      <c r="AR482" s="199"/>
      <c r="AS482" s="199"/>
      <c r="AT482" s="199"/>
      <c r="AU482" s="199"/>
      <c r="AV482" s="199"/>
      <c r="AW482" s="199"/>
      <c r="AX482" s="199"/>
      <c r="AY482" s="199"/>
      <c r="AZ482" s="199"/>
      <c r="BA482" s="199"/>
      <c r="BB482" s="199"/>
      <c r="BC482" s="199"/>
      <c r="BD482" s="199"/>
      <c r="BE482" s="199"/>
      <c r="BF482" s="199"/>
      <c r="BG482" s="199"/>
      <c r="BH482" s="199"/>
      <c r="BI482" s="199"/>
      <c r="BJ482" s="199"/>
      <c r="BK482" s="199"/>
      <c r="BL482" s="199"/>
      <c r="BM482" s="199"/>
      <c r="BN482" s="199"/>
      <c r="BO482" s="199"/>
      <c r="BP482" s="199"/>
      <c r="BQ482" s="199"/>
      <c r="BR482" s="199"/>
      <c r="BS482" s="199"/>
      <c r="BT482" s="199"/>
      <c r="BU482" s="199"/>
      <c r="BV482" s="199"/>
      <c r="BW482" s="199"/>
      <c r="BX482" s="199"/>
      <c r="BY482" s="199"/>
      <c r="BZ482" s="199"/>
      <c r="CA482" s="199"/>
      <c r="CB482" s="199"/>
      <c r="CC482" s="199"/>
      <c r="CD482" s="199"/>
      <c r="CE482" s="199"/>
      <c r="CF482" s="199"/>
      <c r="CG482" s="199"/>
      <c r="CH482" s="199"/>
      <c r="CI482" s="199"/>
      <c r="CJ482" s="199"/>
      <c r="CK482" s="199"/>
      <c r="CL482" s="199"/>
      <c r="CM482" s="199"/>
      <c r="CN482" s="199"/>
      <c r="CO482" s="199"/>
      <c r="CP482" s="199"/>
      <c r="CQ482" s="199"/>
      <c r="CR482" s="199"/>
      <c r="CS482" s="199"/>
      <c r="CT482" s="199"/>
      <c r="CU482" s="199"/>
      <c r="CV482" s="199"/>
      <c r="CW482" s="199"/>
      <c r="CX482" s="199"/>
      <c r="CY482" s="199"/>
      <c r="CZ482" s="199"/>
      <c r="DA482" s="199"/>
      <c r="DB482" s="199"/>
      <c r="DC482" s="199"/>
      <c r="DD482" s="199"/>
      <c r="DE482" s="199"/>
      <c r="DF482" s="199"/>
      <c r="DG482" s="199"/>
      <c r="DH482" s="199"/>
      <c r="DI482" s="199"/>
      <c r="DJ482" s="199"/>
      <c r="DK482" s="199"/>
      <c r="DL482" s="199"/>
      <c r="DM482" s="199"/>
      <c r="DN482" s="199"/>
    </row>
    <row r="483" spans="1:118" x14ac:dyDescent="0.2">
      <c r="A483" s="33" t="s">
        <v>140</v>
      </c>
      <c r="B483" s="33" t="s">
        <v>143</v>
      </c>
      <c r="C483" s="33">
        <v>40</v>
      </c>
      <c r="D483" s="33" t="s">
        <v>78</v>
      </c>
      <c r="E483" s="200">
        <v>0</v>
      </c>
      <c r="F483" s="199">
        <v>0</v>
      </c>
      <c r="G483" s="200">
        <v>0</v>
      </c>
      <c r="H483" s="199">
        <v>0</v>
      </c>
      <c r="I483" s="200">
        <v>0</v>
      </c>
      <c r="J483" s="199">
        <v>0</v>
      </c>
      <c r="K483" s="199">
        <v>0</v>
      </c>
      <c r="L483" s="199">
        <v>0</v>
      </c>
      <c r="M483" s="199"/>
      <c r="N483" s="199"/>
      <c r="O483" s="199"/>
      <c r="P483" s="199"/>
      <c r="Q483" s="199"/>
      <c r="R483" s="199"/>
      <c r="S483" s="199"/>
      <c r="T483" s="199"/>
      <c r="U483" s="199"/>
      <c r="V483" s="199"/>
      <c r="W483" s="199"/>
      <c r="X483" s="199"/>
      <c r="Y483" s="199"/>
      <c r="Z483" s="199"/>
      <c r="AA483" s="199"/>
      <c r="AB483" s="199"/>
      <c r="AC483" s="199"/>
      <c r="AD483" s="199"/>
      <c r="AE483" s="199"/>
      <c r="AF483" s="199"/>
      <c r="AG483" s="199"/>
      <c r="AH483" s="199"/>
      <c r="AI483" s="199"/>
      <c r="AJ483" s="199"/>
      <c r="AK483" s="199"/>
      <c r="AL483" s="199"/>
      <c r="AM483" s="199"/>
      <c r="AN483" s="199"/>
      <c r="AO483" s="199"/>
      <c r="AP483" s="199"/>
      <c r="AQ483" s="199"/>
      <c r="AR483" s="199"/>
      <c r="AS483" s="199"/>
      <c r="AT483" s="199"/>
      <c r="AU483" s="199"/>
      <c r="AV483" s="199"/>
      <c r="AW483" s="199"/>
      <c r="AX483" s="199"/>
      <c r="AY483" s="199"/>
      <c r="AZ483" s="199"/>
      <c r="BA483" s="199"/>
      <c r="BB483" s="199"/>
      <c r="BC483" s="199"/>
      <c r="BD483" s="199"/>
      <c r="BE483" s="199"/>
      <c r="BF483" s="199"/>
      <c r="BG483" s="199"/>
      <c r="BH483" s="199"/>
      <c r="BI483" s="199"/>
      <c r="BJ483" s="199"/>
      <c r="BK483" s="199"/>
      <c r="BL483" s="199"/>
      <c r="BM483" s="199"/>
      <c r="BN483" s="199"/>
      <c r="BO483" s="199"/>
      <c r="BP483" s="199"/>
      <c r="BQ483" s="199"/>
      <c r="BR483" s="199"/>
      <c r="BS483" s="199"/>
      <c r="BT483" s="199"/>
      <c r="BU483" s="199"/>
      <c r="BV483" s="199"/>
      <c r="BW483" s="199"/>
      <c r="BX483" s="199"/>
      <c r="BY483" s="199"/>
      <c r="BZ483" s="199"/>
      <c r="CA483" s="199"/>
      <c r="CB483" s="199"/>
      <c r="CC483" s="199"/>
      <c r="CD483" s="199"/>
      <c r="CE483" s="199"/>
      <c r="CF483" s="199"/>
      <c r="CG483" s="199"/>
      <c r="CH483" s="199"/>
      <c r="CI483" s="199"/>
      <c r="CJ483" s="199"/>
      <c r="CK483" s="199"/>
      <c r="CL483" s="199"/>
      <c r="CM483" s="199"/>
      <c r="CN483" s="199"/>
      <c r="CO483" s="199"/>
      <c r="CP483" s="199"/>
      <c r="CQ483" s="199"/>
      <c r="CR483" s="199"/>
      <c r="CS483" s="199"/>
      <c r="CT483" s="199"/>
      <c r="CU483" s="199"/>
      <c r="CV483" s="199"/>
      <c r="CW483" s="199"/>
      <c r="CX483" s="199"/>
      <c r="CY483" s="199"/>
      <c r="CZ483" s="199"/>
      <c r="DA483" s="199"/>
      <c r="DB483" s="199"/>
      <c r="DC483" s="199"/>
      <c r="DD483" s="199"/>
      <c r="DE483" s="199"/>
      <c r="DF483" s="199"/>
      <c r="DG483" s="199"/>
      <c r="DH483" s="199"/>
      <c r="DI483" s="199"/>
      <c r="DJ483" s="199"/>
      <c r="DK483" s="199"/>
      <c r="DL483" s="199"/>
      <c r="DM483" s="199"/>
      <c r="DN483" s="199"/>
    </row>
    <row r="484" spans="1:118" x14ac:dyDescent="0.2">
      <c r="A484" s="33" t="s">
        <v>140</v>
      </c>
      <c r="B484" s="33" t="s">
        <v>144</v>
      </c>
      <c r="C484" s="33">
        <v>1</v>
      </c>
      <c r="D484" s="33" t="s">
        <v>25</v>
      </c>
      <c r="E484" s="200">
        <v>41747236</v>
      </c>
      <c r="F484" s="199">
        <v>102813600.33</v>
      </c>
      <c r="G484" s="200">
        <v>-37595</v>
      </c>
      <c r="H484" s="199">
        <v>-166116.03</v>
      </c>
      <c r="I484" s="200">
        <v>40219</v>
      </c>
      <c r="J484" s="199">
        <v>114196.21</v>
      </c>
      <c r="K484" s="199">
        <v>0</v>
      </c>
      <c r="L484" s="199">
        <v>-665833.91</v>
      </c>
      <c r="M484" s="199"/>
      <c r="N484" s="199"/>
      <c r="O484" s="199"/>
      <c r="P484" s="199"/>
      <c r="Q484" s="199"/>
      <c r="R484" s="199"/>
      <c r="S484" s="199"/>
      <c r="T484" s="199"/>
      <c r="U484" s="199"/>
      <c r="V484" s="199"/>
      <c r="W484" s="199"/>
      <c r="X484" s="199"/>
      <c r="Y484" s="199"/>
      <c r="Z484" s="199"/>
      <c r="AA484" s="199"/>
      <c r="AB484" s="199"/>
      <c r="AC484" s="199"/>
      <c r="AD484" s="199"/>
      <c r="AE484" s="199"/>
      <c r="AF484" s="199"/>
      <c r="AG484" s="199"/>
      <c r="AH484" s="199"/>
      <c r="AI484" s="199"/>
      <c r="AJ484" s="199"/>
      <c r="AK484" s="199"/>
      <c r="AL484" s="199"/>
      <c r="AM484" s="199"/>
      <c r="AN484" s="199"/>
      <c r="AO484" s="199"/>
      <c r="AP484" s="199"/>
      <c r="AQ484" s="199"/>
      <c r="AR484" s="199"/>
      <c r="AS484" s="199"/>
      <c r="AT484" s="199"/>
      <c r="AU484" s="199"/>
      <c r="AV484" s="199"/>
      <c r="AW484" s="199"/>
      <c r="AX484" s="199"/>
      <c r="AY484" s="199"/>
      <c r="AZ484" s="199"/>
      <c r="BA484" s="199"/>
      <c r="BB484" s="199"/>
      <c r="BC484" s="199"/>
      <c r="BD484" s="199"/>
      <c r="BE484" s="199"/>
      <c r="BF484" s="199"/>
      <c r="BG484" s="199"/>
      <c r="BH484" s="199"/>
      <c r="BI484" s="199"/>
      <c r="BJ484" s="199"/>
      <c r="BK484" s="199"/>
      <c r="BL484" s="199"/>
      <c r="BM484" s="199"/>
      <c r="BN484" s="199"/>
      <c r="BO484" s="199"/>
      <c r="BP484" s="199"/>
      <c r="BQ484" s="199"/>
      <c r="BR484" s="199"/>
      <c r="BS484" s="199"/>
      <c r="BT484" s="199"/>
      <c r="BU484" s="199"/>
      <c r="BV484" s="199"/>
      <c r="BW484" s="199"/>
      <c r="BX484" s="199"/>
      <c r="BY484" s="199"/>
      <c r="BZ484" s="199"/>
      <c r="CA484" s="199"/>
      <c r="CB484" s="199"/>
      <c r="CC484" s="199"/>
      <c r="CD484" s="199"/>
      <c r="CE484" s="199"/>
      <c r="CF484" s="199"/>
      <c r="CG484" s="199"/>
      <c r="CH484" s="199"/>
      <c r="CI484" s="199"/>
      <c r="CJ484" s="199"/>
      <c r="CK484" s="199"/>
      <c r="CL484" s="199"/>
      <c r="CM484" s="199"/>
      <c r="CN484" s="199"/>
      <c r="CO484" s="199"/>
      <c r="CP484" s="199"/>
      <c r="CQ484" s="199"/>
      <c r="CR484" s="199"/>
      <c r="CS484" s="199"/>
      <c r="CT484" s="199"/>
      <c r="CU484" s="199"/>
      <c r="CV484" s="199"/>
      <c r="CW484" s="199"/>
      <c r="CX484" s="199"/>
      <c r="CY484" s="199"/>
      <c r="CZ484" s="199"/>
      <c r="DA484" s="199"/>
      <c r="DB484" s="199"/>
      <c r="DC484" s="199"/>
      <c r="DD484" s="199"/>
      <c r="DE484" s="199"/>
      <c r="DF484" s="199"/>
      <c r="DG484" s="199"/>
      <c r="DH484" s="199"/>
      <c r="DI484" s="199"/>
      <c r="DJ484" s="199"/>
      <c r="DK484" s="199"/>
      <c r="DL484" s="199"/>
      <c r="DM484" s="199"/>
      <c r="DN484" s="199"/>
    </row>
    <row r="485" spans="1:118" x14ac:dyDescent="0.2">
      <c r="A485" s="33" t="s">
        <v>140</v>
      </c>
      <c r="B485" s="33" t="s">
        <v>144</v>
      </c>
      <c r="C485" s="33">
        <v>2</v>
      </c>
      <c r="D485" s="33" t="s">
        <v>26</v>
      </c>
      <c r="E485" s="200">
        <v>0</v>
      </c>
      <c r="F485" s="199">
        <v>0</v>
      </c>
      <c r="G485" s="200">
        <v>0</v>
      </c>
      <c r="H485" s="199">
        <v>0</v>
      </c>
      <c r="I485" s="200">
        <v>0</v>
      </c>
      <c r="J485" s="199">
        <v>0</v>
      </c>
      <c r="K485" s="199">
        <v>0</v>
      </c>
      <c r="L485" s="199">
        <v>0</v>
      </c>
      <c r="M485" s="199"/>
      <c r="N485" s="199"/>
      <c r="O485" s="199"/>
      <c r="P485" s="199"/>
      <c r="Q485" s="199"/>
      <c r="R485" s="199"/>
      <c r="S485" s="199"/>
      <c r="T485" s="199"/>
      <c r="U485" s="199"/>
      <c r="V485" s="199"/>
      <c r="W485" s="199"/>
      <c r="X485" s="199"/>
      <c r="Y485" s="199"/>
      <c r="Z485" s="199"/>
      <c r="AA485" s="199"/>
      <c r="AB485" s="199"/>
      <c r="AC485" s="199"/>
      <c r="AD485" s="199"/>
      <c r="AE485" s="199"/>
      <c r="AF485" s="199"/>
      <c r="AG485" s="199"/>
      <c r="AH485" s="199"/>
      <c r="AI485" s="199"/>
      <c r="AJ485" s="199"/>
      <c r="AK485" s="199"/>
      <c r="AL485" s="199"/>
      <c r="AM485" s="199"/>
      <c r="AN485" s="199"/>
      <c r="AO485" s="199"/>
      <c r="AP485" s="199"/>
      <c r="AQ485" s="199"/>
      <c r="AR485" s="199"/>
      <c r="AS485" s="199"/>
      <c r="AT485" s="199"/>
      <c r="AU485" s="199"/>
      <c r="AV485" s="199"/>
      <c r="AW485" s="199"/>
      <c r="AX485" s="199"/>
      <c r="AY485" s="199"/>
      <c r="AZ485" s="199"/>
      <c r="BA485" s="199"/>
      <c r="BB485" s="199"/>
      <c r="BC485" s="199"/>
      <c r="BD485" s="199"/>
      <c r="BE485" s="199"/>
      <c r="BF485" s="199"/>
      <c r="BG485" s="199"/>
      <c r="BH485" s="199"/>
      <c r="BI485" s="199"/>
      <c r="BJ485" s="199"/>
      <c r="BK485" s="199"/>
      <c r="BL485" s="199"/>
      <c r="BM485" s="199"/>
      <c r="BN485" s="199"/>
      <c r="BO485" s="199"/>
      <c r="BP485" s="199"/>
      <c r="BQ485" s="199"/>
      <c r="BR485" s="199"/>
      <c r="BS485" s="199"/>
      <c r="BT485" s="199"/>
      <c r="BU485" s="199"/>
      <c r="BV485" s="199"/>
      <c r="BW485" s="199"/>
      <c r="BX485" s="199"/>
      <c r="BY485" s="199"/>
      <c r="BZ485" s="199"/>
      <c r="CA485" s="199"/>
      <c r="CB485" s="199"/>
      <c r="CC485" s="199"/>
      <c r="CD485" s="199"/>
      <c r="CE485" s="199"/>
      <c r="CF485" s="199"/>
      <c r="CG485" s="199"/>
      <c r="CH485" s="199"/>
      <c r="CI485" s="199"/>
      <c r="CJ485" s="199"/>
      <c r="CK485" s="199"/>
      <c r="CL485" s="199"/>
      <c r="CM485" s="199"/>
      <c r="CN485" s="199"/>
      <c r="CO485" s="199"/>
      <c r="CP485" s="199"/>
      <c r="CQ485" s="199"/>
      <c r="CR485" s="199"/>
      <c r="CS485" s="199"/>
      <c r="CT485" s="199"/>
      <c r="CU485" s="199"/>
      <c r="CV485" s="199"/>
      <c r="CW485" s="199"/>
      <c r="CX485" s="199"/>
      <c r="CY485" s="199"/>
      <c r="CZ485" s="199"/>
      <c r="DA485" s="199"/>
      <c r="DB485" s="199"/>
      <c r="DC485" s="199"/>
      <c r="DD485" s="199"/>
      <c r="DE485" s="199"/>
      <c r="DF485" s="199"/>
      <c r="DG485" s="199"/>
      <c r="DH485" s="199"/>
      <c r="DI485" s="199"/>
      <c r="DJ485" s="199"/>
      <c r="DK485" s="199"/>
      <c r="DL485" s="199"/>
      <c r="DM485" s="199"/>
      <c r="DN485" s="199"/>
    </row>
    <row r="486" spans="1:118" x14ac:dyDescent="0.2">
      <c r="A486" s="33" t="s">
        <v>140</v>
      </c>
      <c r="B486" s="33" t="s">
        <v>144</v>
      </c>
      <c r="C486" s="33">
        <v>3</v>
      </c>
      <c r="D486" s="33" t="s">
        <v>27</v>
      </c>
      <c r="E486" s="200">
        <v>30000</v>
      </c>
      <c r="F486" s="199">
        <v>83100</v>
      </c>
      <c r="G486" s="200">
        <v>0</v>
      </c>
      <c r="H486" s="199">
        <v>0</v>
      </c>
      <c r="I486" s="200">
        <v>0</v>
      </c>
      <c r="J486" s="199">
        <v>0</v>
      </c>
      <c r="K486" s="199">
        <v>12719483</v>
      </c>
      <c r="L486" s="199">
        <v>34965844</v>
      </c>
      <c r="M486" s="199"/>
      <c r="N486" s="199"/>
      <c r="O486" s="199"/>
      <c r="P486" s="199"/>
      <c r="Q486" s="199"/>
      <c r="R486" s="199"/>
      <c r="S486" s="199"/>
      <c r="T486" s="199"/>
      <c r="U486" s="199"/>
      <c r="V486" s="199"/>
      <c r="W486" s="199"/>
      <c r="X486" s="199"/>
      <c r="Y486" s="199"/>
      <c r="Z486" s="199"/>
      <c r="AA486" s="199"/>
      <c r="AB486" s="199"/>
      <c r="AC486" s="199"/>
      <c r="AD486" s="199"/>
      <c r="AE486" s="199"/>
      <c r="AF486" s="199"/>
      <c r="AG486" s="199"/>
      <c r="AH486" s="199"/>
      <c r="AI486" s="199"/>
      <c r="AJ486" s="199"/>
      <c r="AK486" s="199"/>
      <c r="AL486" s="199"/>
      <c r="AM486" s="199"/>
      <c r="AN486" s="199"/>
      <c r="AO486" s="199"/>
      <c r="AP486" s="199"/>
      <c r="AQ486" s="199"/>
      <c r="AR486" s="199"/>
      <c r="AS486" s="199"/>
      <c r="AT486" s="199"/>
      <c r="AU486" s="199"/>
      <c r="AV486" s="199"/>
      <c r="AW486" s="199"/>
      <c r="AX486" s="199"/>
      <c r="AY486" s="199"/>
      <c r="AZ486" s="199"/>
      <c r="BA486" s="199"/>
      <c r="BB486" s="199"/>
      <c r="BC486" s="199"/>
      <c r="BD486" s="199"/>
      <c r="BE486" s="199"/>
      <c r="BF486" s="199"/>
      <c r="BG486" s="199"/>
      <c r="BH486" s="199"/>
      <c r="BI486" s="199"/>
      <c r="BJ486" s="199"/>
      <c r="BK486" s="199"/>
      <c r="BL486" s="199"/>
      <c r="BM486" s="199"/>
      <c r="BN486" s="199"/>
      <c r="BO486" s="199"/>
      <c r="BP486" s="199"/>
      <c r="BQ486" s="199"/>
      <c r="BR486" s="199"/>
      <c r="BS486" s="199"/>
      <c r="BT486" s="199"/>
      <c r="BU486" s="199"/>
      <c r="BV486" s="199"/>
      <c r="BW486" s="199"/>
      <c r="BX486" s="199"/>
      <c r="BY486" s="199"/>
      <c r="BZ486" s="199"/>
      <c r="CA486" s="199"/>
      <c r="CB486" s="199"/>
      <c r="CC486" s="199"/>
      <c r="CD486" s="199"/>
      <c r="CE486" s="199"/>
      <c r="CF486" s="199"/>
      <c r="CG486" s="199"/>
      <c r="CH486" s="199"/>
      <c r="CI486" s="199"/>
      <c r="CJ486" s="199"/>
      <c r="CK486" s="199"/>
      <c r="CL486" s="199"/>
      <c r="CM486" s="199"/>
      <c r="CN486" s="199"/>
      <c r="CO486" s="199"/>
      <c r="CP486" s="199"/>
      <c r="CQ486" s="199"/>
      <c r="CR486" s="199"/>
      <c r="CS486" s="199"/>
      <c r="CT486" s="199"/>
      <c r="CU486" s="199"/>
      <c r="CV486" s="199"/>
      <c r="CW486" s="199"/>
      <c r="CX486" s="199"/>
      <c r="CY486" s="199"/>
      <c r="CZ486" s="199"/>
      <c r="DA486" s="199"/>
      <c r="DB486" s="199"/>
      <c r="DC486" s="199"/>
      <c r="DD486" s="199"/>
      <c r="DE486" s="199"/>
      <c r="DF486" s="199"/>
      <c r="DG486" s="199"/>
      <c r="DH486" s="199"/>
      <c r="DI486" s="199"/>
      <c r="DJ486" s="199"/>
      <c r="DK486" s="199"/>
      <c r="DL486" s="199"/>
      <c r="DM486" s="199"/>
      <c r="DN486" s="199"/>
    </row>
    <row r="487" spans="1:118" x14ac:dyDescent="0.2">
      <c r="A487" s="33" t="s">
        <v>140</v>
      </c>
      <c r="B487" s="33" t="s">
        <v>144</v>
      </c>
      <c r="C487" s="33">
        <v>4</v>
      </c>
      <c r="D487" s="33" t="s">
        <v>28</v>
      </c>
      <c r="E487" s="200">
        <v>0</v>
      </c>
      <c r="F487" s="199">
        <v>0</v>
      </c>
      <c r="G487" s="200">
        <v>0</v>
      </c>
      <c r="H487" s="199">
        <v>0</v>
      </c>
      <c r="I487" s="200">
        <v>0</v>
      </c>
      <c r="J487" s="199">
        <v>0</v>
      </c>
      <c r="K487" s="199">
        <v>0</v>
      </c>
      <c r="L487" s="199">
        <v>0</v>
      </c>
      <c r="M487" s="199"/>
      <c r="N487" s="199"/>
      <c r="O487" s="199"/>
      <c r="P487" s="199"/>
      <c r="Q487" s="199"/>
      <c r="R487" s="199"/>
      <c r="S487" s="199"/>
      <c r="T487" s="199"/>
      <c r="U487" s="199"/>
      <c r="V487" s="199"/>
      <c r="W487" s="199"/>
      <c r="X487" s="199"/>
      <c r="Y487" s="199"/>
      <c r="Z487" s="199"/>
      <c r="AA487" s="199"/>
      <c r="AB487" s="199"/>
      <c r="AC487" s="199"/>
      <c r="AD487" s="199"/>
      <c r="AE487" s="199"/>
      <c r="AF487" s="199"/>
      <c r="AG487" s="199"/>
      <c r="AH487" s="199"/>
      <c r="AI487" s="199"/>
      <c r="AJ487" s="199"/>
      <c r="AK487" s="199"/>
      <c r="AL487" s="199"/>
      <c r="AM487" s="199"/>
      <c r="AN487" s="199"/>
      <c r="AO487" s="199"/>
      <c r="AP487" s="199"/>
      <c r="AQ487" s="199"/>
      <c r="AR487" s="199"/>
      <c r="AS487" s="199"/>
      <c r="AT487" s="199"/>
      <c r="AU487" s="199"/>
      <c r="AV487" s="199"/>
      <c r="AW487" s="199"/>
      <c r="AX487" s="199"/>
      <c r="AY487" s="199"/>
      <c r="AZ487" s="199"/>
      <c r="BA487" s="199"/>
      <c r="BB487" s="199"/>
      <c r="BC487" s="199"/>
      <c r="BD487" s="199"/>
      <c r="BE487" s="199"/>
      <c r="BF487" s="199"/>
      <c r="BG487" s="199"/>
      <c r="BH487" s="199"/>
      <c r="BI487" s="199"/>
      <c r="BJ487" s="199"/>
      <c r="BK487" s="199"/>
      <c r="BL487" s="199"/>
      <c r="BM487" s="199"/>
      <c r="BN487" s="199"/>
      <c r="BO487" s="199"/>
      <c r="BP487" s="199"/>
      <c r="BQ487" s="199"/>
      <c r="BR487" s="199"/>
      <c r="BS487" s="199"/>
      <c r="BT487" s="199"/>
      <c r="BU487" s="199"/>
      <c r="BV487" s="199"/>
      <c r="BW487" s="199"/>
      <c r="BX487" s="199"/>
      <c r="BY487" s="199"/>
      <c r="BZ487" s="199"/>
      <c r="CA487" s="199"/>
      <c r="CB487" s="199"/>
      <c r="CC487" s="199"/>
      <c r="CD487" s="199"/>
      <c r="CE487" s="199"/>
      <c r="CF487" s="199"/>
      <c r="CG487" s="199"/>
      <c r="CH487" s="199"/>
      <c r="CI487" s="199"/>
      <c r="CJ487" s="199"/>
      <c r="CK487" s="199"/>
      <c r="CL487" s="199"/>
      <c r="CM487" s="199"/>
      <c r="CN487" s="199"/>
      <c r="CO487" s="199"/>
      <c r="CP487" s="199"/>
      <c r="CQ487" s="199"/>
      <c r="CR487" s="199"/>
      <c r="CS487" s="199"/>
      <c r="CT487" s="199"/>
      <c r="CU487" s="199"/>
      <c r="CV487" s="199"/>
      <c r="CW487" s="199"/>
      <c r="CX487" s="199"/>
      <c r="CY487" s="199"/>
      <c r="CZ487" s="199"/>
      <c r="DA487" s="199"/>
      <c r="DB487" s="199"/>
      <c r="DC487" s="199"/>
      <c r="DD487" s="199"/>
      <c r="DE487" s="199"/>
      <c r="DF487" s="199"/>
      <c r="DG487" s="199"/>
      <c r="DH487" s="199"/>
      <c r="DI487" s="199"/>
      <c r="DJ487" s="199"/>
      <c r="DK487" s="199"/>
      <c r="DL487" s="199"/>
      <c r="DM487" s="199"/>
      <c r="DN487" s="199"/>
    </row>
    <row r="488" spans="1:118" x14ac:dyDescent="0.2">
      <c r="A488" s="33" t="s">
        <v>140</v>
      </c>
      <c r="B488" s="33" t="s">
        <v>144</v>
      </c>
      <c r="C488" s="33">
        <v>5</v>
      </c>
      <c r="D488" s="33" t="s">
        <v>125</v>
      </c>
      <c r="E488" s="200">
        <v>0</v>
      </c>
      <c r="F488" s="199">
        <v>1126286.8600000001</v>
      </c>
      <c r="G488" s="200">
        <v>0</v>
      </c>
      <c r="H488" s="199">
        <v>2406.16</v>
      </c>
      <c r="I488" s="200">
        <v>0</v>
      </c>
      <c r="J488" s="199">
        <v>175555.1</v>
      </c>
      <c r="K488" s="199">
        <v>0</v>
      </c>
      <c r="L488" s="199">
        <v>0</v>
      </c>
      <c r="M488" s="199"/>
      <c r="N488" s="199"/>
      <c r="O488" s="199"/>
      <c r="P488" s="199"/>
      <c r="Q488" s="199"/>
      <c r="R488" s="199"/>
      <c r="S488" s="199"/>
      <c r="T488" s="199"/>
      <c r="U488" s="199"/>
      <c r="V488" s="199"/>
      <c r="W488" s="199"/>
      <c r="X488" s="199"/>
      <c r="Y488" s="199"/>
      <c r="Z488" s="199"/>
      <c r="AA488" s="199"/>
      <c r="AB488" s="199"/>
      <c r="AC488" s="199"/>
      <c r="AD488" s="199"/>
      <c r="AE488" s="199"/>
      <c r="AF488" s="199"/>
      <c r="AG488" s="199"/>
      <c r="AH488" s="199"/>
      <c r="AI488" s="199"/>
      <c r="AJ488" s="199"/>
      <c r="AK488" s="199"/>
      <c r="AL488" s="199"/>
      <c r="AM488" s="199"/>
      <c r="AN488" s="199"/>
      <c r="AO488" s="199"/>
      <c r="AP488" s="199"/>
      <c r="AQ488" s="199"/>
      <c r="AR488" s="199"/>
      <c r="AS488" s="199"/>
      <c r="AT488" s="199"/>
      <c r="AU488" s="199"/>
      <c r="AV488" s="199"/>
      <c r="AW488" s="199"/>
      <c r="AX488" s="199"/>
      <c r="AY488" s="199"/>
      <c r="AZ488" s="199"/>
      <c r="BA488" s="199"/>
      <c r="BB488" s="199"/>
      <c r="BC488" s="199"/>
      <c r="BD488" s="199"/>
      <c r="BE488" s="199"/>
      <c r="BF488" s="199"/>
      <c r="BG488" s="199"/>
      <c r="BH488" s="199"/>
      <c r="BI488" s="199"/>
      <c r="BJ488" s="199"/>
      <c r="BK488" s="199"/>
      <c r="BL488" s="199"/>
      <c r="BM488" s="199"/>
      <c r="BN488" s="199"/>
      <c r="BO488" s="199"/>
      <c r="BP488" s="199"/>
      <c r="BQ488" s="199"/>
      <c r="BR488" s="199"/>
      <c r="BS488" s="199"/>
      <c r="BT488" s="199"/>
      <c r="BU488" s="199"/>
      <c r="BV488" s="199"/>
      <c r="BW488" s="199"/>
      <c r="BX488" s="199"/>
      <c r="BY488" s="199"/>
      <c r="BZ488" s="199"/>
      <c r="CA488" s="199"/>
      <c r="CB488" s="199"/>
      <c r="CC488" s="199"/>
      <c r="CD488" s="199"/>
      <c r="CE488" s="199"/>
      <c r="CF488" s="199"/>
      <c r="CG488" s="199"/>
      <c r="CH488" s="199"/>
      <c r="CI488" s="199"/>
      <c r="CJ488" s="199"/>
      <c r="CK488" s="199"/>
      <c r="CL488" s="199"/>
      <c r="CM488" s="199"/>
      <c r="CN488" s="199"/>
      <c r="CO488" s="199"/>
      <c r="CP488" s="199"/>
      <c r="CQ488" s="199"/>
      <c r="CR488" s="199"/>
      <c r="CS488" s="199"/>
      <c r="CT488" s="199"/>
      <c r="CU488" s="199"/>
      <c r="CV488" s="199"/>
      <c r="CW488" s="199"/>
      <c r="CX488" s="199"/>
      <c r="CY488" s="199"/>
      <c r="CZ488" s="199"/>
      <c r="DA488" s="199"/>
      <c r="DB488" s="199"/>
      <c r="DC488" s="199"/>
      <c r="DD488" s="199"/>
      <c r="DE488" s="199"/>
      <c r="DF488" s="199"/>
      <c r="DG488" s="199"/>
      <c r="DH488" s="199"/>
      <c r="DI488" s="199"/>
      <c r="DJ488" s="199"/>
      <c r="DK488" s="199"/>
      <c r="DL488" s="199"/>
      <c r="DM488" s="199"/>
      <c r="DN488" s="199"/>
    </row>
    <row r="489" spans="1:118" x14ac:dyDescent="0.2">
      <c r="A489" s="33" t="s">
        <v>140</v>
      </c>
      <c r="B489" s="33" t="s">
        <v>144</v>
      </c>
      <c r="C489" s="33">
        <v>6</v>
      </c>
      <c r="D489" s="33" t="s">
        <v>25</v>
      </c>
      <c r="E489" s="200">
        <v>-44689424</v>
      </c>
      <c r="F489" s="199">
        <v>-113277209.69000001</v>
      </c>
      <c r="G489" s="200">
        <v>-12771</v>
      </c>
      <c r="H489" s="199">
        <v>-423826.07</v>
      </c>
      <c r="I489" s="200">
        <v>0</v>
      </c>
      <c r="J489" s="199">
        <v>-353400</v>
      </c>
      <c r="K489" s="199">
        <v>0</v>
      </c>
      <c r="L489" s="199">
        <v>43816.86</v>
      </c>
      <c r="M489" s="199"/>
      <c r="N489" s="199"/>
      <c r="O489" s="199"/>
      <c r="P489" s="199"/>
      <c r="Q489" s="199"/>
      <c r="R489" s="199"/>
      <c r="S489" s="199"/>
      <c r="T489" s="199"/>
      <c r="U489" s="199"/>
      <c r="V489" s="199"/>
      <c r="W489" s="199"/>
      <c r="X489" s="199"/>
      <c r="Y489" s="199"/>
      <c r="Z489" s="199"/>
      <c r="AA489" s="199"/>
      <c r="AB489" s="199"/>
      <c r="AC489" s="199"/>
      <c r="AD489" s="199"/>
      <c r="AE489" s="199"/>
      <c r="AF489" s="199"/>
      <c r="AG489" s="199"/>
      <c r="AH489" s="199"/>
      <c r="AI489" s="199"/>
      <c r="AJ489" s="199"/>
      <c r="AK489" s="199"/>
      <c r="AL489" s="199"/>
      <c r="AM489" s="199"/>
      <c r="AN489" s="199"/>
      <c r="AO489" s="199"/>
      <c r="AP489" s="199"/>
      <c r="AQ489" s="199"/>
      <c r="AR489" s="199"/>
      <c r="AS489" s="199"/>
      <c r="AT489" s="199"/>
      <c r="AU489" s="199"/>
      <c r="AV489" s="199"/>
      <c r="AW489" s="199"/>
      <c r="AX489" s="199"/>
      <c r="AY489" s="199"/>
      <c r="AZ489" s="199"/>
      <c r="BA489" s="199"/>
      <c r="BB489" s="199"/>
      <c r="BC489" s="199"/>
      <c r="BD489" s="199"/>
      <c r="BE489" s="199"/>
      <c r="BF489" s="199"/>
      <c r="BG489" s="199"/>
      <c r="BH489" s="199"/>
      <c r="BI489" s="199"/>
      <c r="BJ489" s="199"/>
      <c r="BK489" s="199"/>
      <c r="BL489" s="199"/>
      <c r="BM489" s="199"/>
      <c r="BN489" s="199"/>
      <c r="BO489" s="199"/>
      <c r="BP489" s="199"/>
      <c r="BQ489" s="199"/>
      <c r="BR489" s="199"/>
      <c r="BS489" s="199"/>
      <c r="BT489" s="199"/>
      <c r="BU489" s="199"/>
      <c r="BV489" s="199"/>
      <c r="BW489" s="199"/>
      <c r="BX489" s="199"/>
      <c r="BY489" s="199"/>
      <c r="BZ489" s="199"/>
      <c r="CA489" s="199"/>
      <c r="CB489" s="199"/>
      <c r="CC489" s="199"/>
      <c r="CD489" s="199"/>
      <c r="CE489" s="199"/>
      <c r="CF489" s="199"/>
      <c r="CG489" s="199"/>
      <c r="CH489" s="199"/>
      <c r="CI489" s="199"/>
      <c r="CJ489" s="199"/>
      <c r="CK489" s="199"/>
      <c r="CL489" s="199"/>
      <c r="CM489" s="199"/>
      <c r="CN489" s="199"/>
      <c r="CO489" s="199"/>
      <c r="CP489" s="199"/>
      <c r="CQ489" s="199"/>
      <c r="CR489" s="199"/>
      <c r="CS489" s="199"/>
      <c r="CT489" s="199"/>
      <c r="CU489" s="199"/>
      <c r="CV489" s="199"/>
      <c r="CW489" s="199"/>
      <c r="CX489" s="199"/>
      <c r="CY489" s="199"/>
      <c r="CZ489" s="199"/>
      <c r="DA489" s="199"/>
      <c r="DB489" s="199"/>
      <c r="DC489" s="199"/>
      <c r="DD489" s="199"/>
      <c r="DE489" s="199"/>
      <c r="DF489" s="199"/>
      <c r="DG489" s="199"/>
      <c r="DH489" s="199"/>
      <c r="DI489" s="199"/>
      <c r="DJ489" s="199"/>
      <c r="DK489" s="199"/>
      <c r="DL489" s="199"/>
      <c r="DM489" s="199"/>
      <c r="DN489" s="199"/>
    </row>
    <row r="490" spans="1:118" x14ac:dyDescent="0.2">
      <c r="A490" s="33" t="s">
        <v>140</v>
      </c>
      <c r="B490" s="33" t="s">
        <v>144</v>
      </c>
      <c r="C490" s="33">
        <v>7</v>
      </c>
      <c r="D490" s="33" t="s">
        <v>26</v>
      </c>
      <c r="E490" s="200">
        <v>0</v>
      </c>
      <c r="F490" s="199">
        <v>0</v>
      </c>
      <c r="G490" s="200">
        <v>0</v>
      </c>
      <c r="H490" s="199">
        <v>0</v>
      </c>
      <c r="I490" s="200">
        <v>0</v>
      </c>
      <c r="J490" s="199">
        <v>0</v>
      </c>
      <c r="K490" s="199">
        <v>0</v>
      </c>
      <c r="L490" s="199">
        <v>0</v>
      </c>
      <c r="M490" s="199"/>
      <c r="N490" s="199"/>
      <c r="O490" s="199"/>
      <c r="P490" s="199"/>
      <c r="Q490" s="199"/>
      <c r="R490" s="199"/>
      <c r="S490" s="199"/>
      <c r="T490" s="199"/>
      <c r="U490" s="199"/>
      <c r="V490" s="199"/>
      <c r="W490" s="199"/>
      <c r="X490" s="199"/>
      <c r="Y490" s="199"/>
      <c r="Z490" s="199"/>
      <c r="AA490" s="199"/>
      <c r="AB490" s="199"/>
      <c r="AC490" s="199"/>
      <c r="AD490" s="199"/>
      <c r="AE490" s="199"/>
      <c r="AF490" s="199"/>
      <c r="AG490" s="199"/>
      <c r="AH490" s="199"/>
      <c r="AI490" s="199"/>
      <c r="AJ490" s="199"/>
      <c r="AK490" s="199"/>
      <c r="AL490" s="199"/>
      <c r="AM490" s="199"/>
      <c r="AN490" s="199"/>
      <c r="AO490" s="199"/>
      <c r="AP490" s="199"/>
      <c r="AQ490" s="199"/>
      <c r="AR490" s="199"/>
      <c r="AS490" s="199"/>
      <c r="AT490" s="199"/>
      <c r="AU490" s="199"/>
      <c r="AV490" s="199"/>
      <c r="AW490" s="199"/>
      <c r="AX490" s="199"/>
      <c r="AY490" s="199"/>
      <c r="AZ490" s="199"/>
      <c r="BA490" s="199"/>
      <c r="BB490" s="199"/>
      <c r="BC490" s="199"/>
      <c r="BD490" s="199"/>
      <c r="BE490" s="199"/>
      <c r="BF490" s="199"/>
      <c r="BG490" s="199"/>
      <c r="BH490" s="199"/>
      <c r="BI490" s="199"/>
      <c r="BJ490" s="199"/>
      <c r="BK490" s="199"/>
      <c r="BL490" s="199"/>
      <c r="BM490" s="199"/>
      <c r="BN490" s="199"/>
      <c r="BO490" s="199"/>
      <c r="BP490" s="199"/>
      <c r="BQ490" s="199"/>
      <c r="BR490" s="199"/>
      <c r="BS490" s="199"/>
      <c r="BT490" s="199"/>
      <c r="BU490" s="199"/>
      <c r="BV490" s="199"/>
      <c r="BW490" s="199"/>
      <c r="BX490" s="199"/>
      <c r="BY490" s="199"/>
      <c r="BZ490" s="199"/>
      <c r="CA490" s="199"/>
      <c r="CB490" s="199"/>
      <c r="CC490" s="199"/>
      <c r="CD490" s="199"/>
      <c r="CE490" s="199"/>
      <c r="CF490" s="199"/>
      <c r="CG490" s="199"/>
      <c r="CH490" s="199"/>
      <c r="CI490" s="199"/>
      <c r="CJ490" s="199"/>
      <c r="CK490" s="199"/>
      <c r="CL490" s="199"/>
      <c r="CM490" s="199"/>
      <c r="CN490" s="199"/>
      <c r="CO490" s="199"/>
      <c r="CP490" s="199"/>
      <c r="CQ490" s="199"/>
      <c r="CR490" s="199"/>
      <c r="CS490" s="199"/>
      <c r="CT490" s="199"/>
      <c r="CU490" s="199"/>
      <c r="CV490" s="199"/>
      <c r="CW490" s="199"/>
      <c r="CX490" s="199"/>
      <c r="CY490" s="199"/>
      <c r="CZ490" s="199"/>
      <c r="DA490" s="199"/>
      <c r="DB490" s="199"/>
      <c r="DC490" s="199"/>
      <c r="DD490" s="199"/>
      <c r="DE490" s="199"/>
      <c r="DF490" s="199"/>
      <c r="DG490" s="199"/>
      <c r="DH490" s="199"/>
      <c r="DI490" s="199"/>
      <c r="DJ490" s="199"/>
      <c r="DK490" s="199"/>
      <c r="DL490" s="199"/>
      <c r="DM490" s="199"/>
      <c r="DN490" s="199"/>
    </row>
    <row r="491" spans="1:118" x14ac:dyDescent="0.2">
      <c r="A491" s="33" t="s">
        <v>140</v>
      </c>
      <c r="B491" s="33" t="s">
        <v>144</v>
      </c>
      <c r="C491" s="33">
        <v>8</v>
      </c>
      <c r="D491" s="33" t="s">
        <v>27</v>
      </c>
      <c r="E491" s="200">
        <v>-30000</v>
      </c>
      <c r="F491" s="199">
        <v>-82500</v>
      </c>
      <c r="G491" s="200">
        <v>0</v>
      </c>
      <c r="H491" s="199">
        <v>0</v>
      </c>
      <c r="I491" s="200">
        <v>0</v>
      </c>
      <c r="J491" s="199">
        <v>0</v>
      </c>
      <c r="K491" s="199">
        <v>-12719483</v>
      </c>
      <c r="L491" s="199">
        <v>-34965844</v>
      </c>
      <c r="M491" s="199"/>
      <c r="N491" s="199"/>
      <c r="O491" s="199"/>
      <c r="P491" s="199"/>
      <c r="Q491" s="199"/>
      <c r="R491" s="199"/>
      <c r="S491" s="199"/>
      <c r="T491" s="199"/>
      <c r="U491" s="199"/>
      <c r="V491" s="199"/>
      <c r="W491" s="199"/>
      <c r="X491" s="199"/>
      <c r="Y491" s="199"/>
      <c r="Z491" s="199"/>
      <c r="AA491" s="199"/>
      <c r="AB491" s="199"/>
      <c r="AC491" s="199"/>
      <c r="AD491" s="199"/>
      <c r="AE491" s="199"/>
      <c r="AF491" s="199"/>
      <c r="AG491" s="199"/>
      <c r="AH491" s="199"/>
      <c r="AI491" s="199"/>
      <c r="AJ491" s="199"/>
      <c r="AK491" s="199"/>
      <c r="AL491" s="199"/>
      <c r="AM491" s="199"/>
      <c r="AN491" s="199"/>
      <c r="AO491" s="199"/>
      <c r="AP491" s="199"/>
      <c r="AQ491" s="199"/>
      <c r="AR491" s="199"/>
      <c r="AS491" s="199"/>
      <c r="AT491" s="199"/>
      <c r="AU491" s="199"/>
      <c r="AV491" s="199"/>
      <c r="AW491" s="199"/>
      <c r="AX491" s="199"/>
      <c r="AY491" s="199"/>
      <c r="AZ491" s="199"/>
      <c r="BA491" s="199"/>
      <c r="BB491" s="199"/>
      <c r="BC491" s="199"/>
      <c r="BD491" s="199"/>
      <c r="BE491" s="199"/>
      <c r="BF491" s="199"/>
      <c r="BG491" s="199"/>
      <c r="BH491" s="199"/>
      <c r="BI491" s="199"/>
      <c r="BJ491" s="199"/>
      <c r="BK491" s="199"/>
      <c r="BL491" s="199"/>
      <c r="BM491" s="199"/>
      <c r="BN491" s="199"/>
      <c r="BO491" s="199"/>
      <c r="BP491" s="199"/>
      <c r="BQ491" s="199"/>
      <c r="BR491" s="199"/>
      <c r="BS491" s="199"/>
      <c r="BT491" s="199"/>
      <c r="BU491" s="199"/>
      <c r="BV491" s="199"/>
      <c r="BW491" s="199"/>
      <c r="BX491" s="199"/>
      <c r="BY491" s="199"/>
      <c r="BZ491" s="199"/>
      <c r="CA491" s="199"/>
      <c r="CB491" s="199"/>
      <c r="CC491" s="199"/>
      <c r="CD491" s="199"/>
      <c r="CE491" s="199"/>
      <c r="CF491" s="199"/>
      <c r="CG491" s="199"/>
      <c r="CH491" s="199"/>
      <c r="CI491" s="199"/>
      <c r="CJ491" s="199"/>
      <c r="CK491" s="199"/>
      <c r="CL491" s="199"/>
      <c r="CM491" s="199"/>
      <c r="CN491" s="199"/>
      <c r="CO491" s="199"/>
      <c r="CP491" s="199"/>
      <c r="CQ491" s="199"/>
      <c r="CR491" s="199"/>
      <c r="CS491" s="199"/>
      <c r="CT491" s="199"/>
      <c r="CU491" s="199"/>
      <c r="CV491" s="199"/>
      <c r="CW491" s="199"/>
      <c r="CX491" s="199"/>
      <c r="CY491" s="199"/>
      <c r="CZ491" s="199"/>
      <c r="DA491" s="199"/>
      <c r="DB491" s="199"/>
      <c r="DC491" s="199"/>
      <c r="DD491" s="199"/>
      <c r="DE491" s="199"/>
      <c r="DF491" s="199"/>
      <c r="DG491" s="199"/>
      <c r="DH491" s="199"/>
      <c r="DI491" s="199"/>
      <c r="DJ491" s="199"/>
      <c r="DK491" s="199"/>
      <c r="DL491" s="199"/>
      <c r="DM491" s="199"/>
      <c r="DN491" s="199"/>
    </row>
    <row r="492" spans="1:118" x14ac:dyDescent="0.2">
      <c r="A492" s="33" t="s">
        <v>140</v>
      </c>
      <c r="B492" s="33" t="s">
        <v>144</v>
      </c>
      <c r="C492" s="33">
        <v>9</v>
      </c>
      <c r="D492" s="33" t="s">
        <v>28</v>
      </c>
      <c r="E492" s="200">
        <v>0</v>
      </c>
      <c r="F492" s="199">
        <v>0</v>
      </c>
      <c r="G492" s="200">
        <v>0</v>
      </c>
      <c r="H492" s="199">
        <v>0</v>
      </c>
      <c r="I492" s="200">
        <v>0</v>
      </c>
      <c r="J492" s="199">
        <v>0</v>
      </c>
      <c r="K492" s="199">
        <v>0</v>
      </c>
      <c r="L492" s="199">
        <v>0</v>
      </c>
      <c r="M492" s="199"/>
      <c r="N492" s="199"/>
      <c r="O492" s="199"/>
      <c r="P492" s="199"/>
      <c r="Q492" s="199"/>
      <c r="R492" s="199"/>
      <c r="S492" s="199"/>
      <c r="T492" s="199"/>
      <c r="U492" s="199"/>
      <c r="V492" s="199"/>
      <c r="W492" s="199"/>
      <c r="X492" s="199"/>
      <c r="Y492" s="199"/>
      <c r="Z492" s="199"/>
      <c r="AA492" s="199"/>
      <c r="AB492" s="199"/>
      <c r="AC492" s="199"/>
      <c r="AD492" s="199"/>
      <c r="AE492" s="199"/>
      <c r="AF492" s="199"/>
      <c r="AG492" s="199"/>
      <c r="AH492" s="199"/>
      <c r="AI492" s="199"/>
      <c r="AJ492" s="199"/>
      <c r="AK492" s="199"/>
      <c r="AL492" s="199"/>
      <c r="AM492" s="199"/>
      <c r="AN492" s="199"/>
      <c r="AO492" s="199"/>
      <c r="AP492" s="199"/>
      <c r="AQ492" s="199"/>
      <c r="AR492" s="199"/>
      <c r="AS492" s="199"/>
      <c r="AT492" s="199"/>
      <c r="AU492" s="199"/>
      <c r="AV492" s="199"/>
      <c r="AW492" s="199"/>
      <c r="AX492" s="199"/>
      <c r="AY492" s="199"/>
      <c r="AZ492" s="199"/>
      <c r="BA492" s="199"/>
      <c r="BB492" s="199"/>
      <c r="BC492" s="199"/>
      <c r="BD492" s="199"/>
      <c r="BE492" s="199"/>
      <c r="BF492" s="199"/>
      <c r="BG492" s="199"/>
      <c r="BH492" s="199"/>
      <c r="BI492" s="199"/>
      <c r="BJ492" s="199"/>
      <c r="BK492" s="199"/>
      <c r="BL492" s="199"/>
      <c r="BM492" s="199"/>
      <c r="BN492" s="199"/>
      <c r="BO492" s="199"/>
      <c r="BP492" s="199"/>
      <c r="BQ492" s="199"/>
      <c r="BR492" s="199"/>
      <c r="BS492" s="199"/>
      <c r="BT492" s="199"/>
      <c r="BU492" s="199"/>
      <c r="BV492" s="199"/>
      <c r="BW492" s="199"/>
      <c r="BX492" s="199"/>
      <c r="BY492" s="199"/>
      <c r="BZ492" s="199"/>
      <c r="CA492" s="199"/>
      <c r="CB492" s="199"/>
      <c r="CC492" s="199"/>
      <c r="CD492" s="199"/>
      <c r="CE492" s="199"/>
      <c r="CF492" s="199"/>
      <c r="CG492" s="199"/>
      <c r="CH492" s="199"/>
      <c r="CI492" s="199"/>
      <c r="CJ492" s="199"/>
      <c r="CK492" s="199"/>
      <c r="CL492" s="199"/>
      <c r="CM492" s="199"/>
      <c r="CN492" s="199"/>
      <c r="CO492" s="199"/>
      <c r="CP492" s="199"/>
      <c r="CQ492" s="199"/>
      <c r="CR492" s="199"/>
      <c r="CS492" s="199"/>
      <c r="CT492" s="199"/>
      <c r="CU492" s="199"/>
      <c r="CV492" s="199"/>
      <c r="CW492" s="199"/>
      <c r="CX492" s="199"/>
      <c r="CY492" s="199"/>
      <c r="CZ492" s="199"/>
      <c r="DA492" s="199"/>
      <c r="DB492" s="199"/>
      <c r="DC492" s="199"/>
      <c r="DD492" s="199"/>
      <c r="DE492" s="199"/>
      <c r="DF492" s="199"/>
      <c r="DG492" s="199"/>
      <c r="DH492" s="199"/>
      <c r="DI492" s="199"/>
      <c r="DJ492" s="199"/>
      <c r="DK492" s="199"/>
      <c r="DL492" s="199"/>
      <c r="DM492" s="199"/>
      <c r="DN492" s="199"/>
    </row>
    <row r="493" spans="1:118" x14ac:dyDescent="0.2">
      <c r="A493" s="33" t="s">
        <v>140</v>
      </c>
      <c r="B493" s="33" t="s">
        <v>144</v>
      </c>
      <c r="C493" s="33">
        <v>10</v>
      </c>
      <c r="D493" s="33" t="s">
        <v>32</v>
      </c>
      <c r="E493" s="200">
        <v>331180</v>
      </c>
      <c r="F493" s="199">
        <v>802117.96</v>
      </c>
      <c r="G493" s="200">
        <v>5776</v>
      </c>
      <c r="H493" s="199">
        <v>13989.472</v>
      </c>
      <c r="I493" s="200">
        <v>-118</v>
      </c>
      <c r="J493" s="199">
        <v>-285.79599999999999</v>
      </c>
      <c r="K493" s="199">
        <v>0</v>
      </c>
      <c r="L493" s="199">
        <v>0</v>
      </c>
      <c r="M493" s="199"/>
      <c r="N493" s="199"/>
      <c r="O493" s="199"/>
      <c r="P493" s="199"/>
      <c r="Q493" s="199"/>
      <c r="R493" s="199"/>
      <c r="S493" s="199"/>
      <c r="T493" s="199"/>
      <c r="U493" s="199"/>
      <c r="V493" s="199"/>
      <c r="W493" s="199"/>
      <c r="X493" s="199"/>
      <c r="Y493" s="199"/>
      <c r="Z493" s="199"/>
      <c r="AA493" s="199"/>
      <c r="AB493" s="199"/>
      <c r="AC493" s="199"/>
      <c r="AD493" s="199"/>
      <c r="AE493" s="199"/>
      <c r="AF493" s="199"/>
      <c r="AG493" s="199"/>
      <c r="AH493" s="199"/>
      <c r="AI493" s="199"/>
      <c r="AJ493" s="199"/>
      <c r="AK493" s="199"/>
      <c r="AL493" s="199"/>
      <c r="AM493" s="199"/>
      <c r="AN493" s="199"/>
      <c r="AO493" s="199"/>
      <c r="AP493" s="199"/>
      <c r="AQ493" s="199"/>
      <c r="AR493" s="199"/>
      <c r="AS493" s="199"/>
      <c r="AT493" s="199"/>
      <c r="AU493" s="199"/>
      <c r="AV493" s="199"/>
      <c r="AW493" s="199"/>
      <c r="AX493" s="199"/>
      <c r="AY493" s="199"/>
      <c r="AZ493" s="199"/>
      <c r="BA493" s="199"/>
      <c r="BB493" s="199"/>
      <c r="BC493" s="199"/>
      <c r="BD493" s="199"/>
      <c r="BE493" s="199"/>
      <c r="BF493" s="199"/>
      <c r="BG493" s="199"/>
      <c r="BH493" s="199"/>
      <c r="BI493" s="199"/>
      <c r="BJ493" s="199"/>
      <c r="BK493" s="199"/>
      <c r="BL493" s="199"/>
      <c r="BM493" s="199"/>
      <c r="BN493" s="199"/>
      <c r="BO493" s="199"/>
      <c r="BP493" s="199"/>
      <c r="BQ493" s="199"/>
      <c r="BR493" s="199"/>
      <c r="BS493" s="199"/>
      <c r="BT493" s="199"/>
      <c r="BU493" s="199"/>
      <c r="BV493" s="199"/>
      <c r="BW493" s="199"/>
      <c r="BX493" s="199"/>
      <c r="BY493" s="199"/>
      <c r="BZ493" s="199"/>
      <c r="CA493" s="199"/>
      <c r="CB493" s="199"/>
      <c r="CC493" s="199"/>
      <c r="CD493" s="199"/>
      <c r="CE493" s="199"/>
      <c r="CF493" s="199"/>
      <c r="CG493" s="199"/>
      <c r="CH493" s="199"/>
      <c r="CI493" s="199"/>
      <c r="CJ493" s="199"/>
      <c r="CK493" s="199"/>
      <c r="CL493" s="199"/>
      <c r="CM493" s="199"/>
      <c r="CN493" s="199"/>
      <c r="CO493" s="199"/>
      <c r="CP493" s="199"/>
      <c r="CQ493" s="199"/>
      <c r="CR493" s="199"/>
      <c r="CS493" s="199"/>
      <c r="CT493" s="199"/>
      <c r="CU493" s="199"/>
      <c r="CV493" s="199"/>
      <c r="CW493" s="199"/>
      <c r="CX493" s="199"/>
      <c r="CY493" s="199"/>
      <c r="CZ493" s="199"/>
      <c r="DA493" s="199"/>
      <c r="DB493" s="199"/>
      <c r="DC493" s="199"/>
      <c r="DD493" s="199"/>
      <c r="DE493" s="199"/>
      <c r="DF493" s="199"/>
      <c r="DG493" s="199"/>
      <c r="DH493" s="199"/>
      <c r="DI493" s="199"/>
      <c r="DJ493" s="199"/>
      <c r="DK493" s="199"/>
      <c r="DL493" s="199"/>
      <c r="DM493" s="199"/>
      <c r="DN493" s="199"/>
    </row>
    <row r="494" spans="1:118" x14ac:dyDescent="0.2">
      <c r="A494" s="33" t="s">
        <v>140</v>
      </c>
      <c r="B494" s="33" t="s">
        <v>144</v>
      </c>
      <c r="C494" s="33">
        <v>11</v>
      </c>
      <c r="D494" s="33" t="s">
        <v>35</v>
      </c>
      <c r="E494" s="200">
        <v>1205247</v>
      </c>
      <c r="F494" s="199">
        <v>3264180.5</v>
      </c>
      <c r="G494" s="200">
        <v>0</v>
      </c>
      <c r="H494" s="199">
        <v>0</v>
      </c>
      <c r="I494" s="200">
        <v>0</v>
      </c>
      <c r="J494" s="199">
        <v>0</v>
      </c>
      <c r="K494" s="199">
        <v>0</v>
      </c>
      <c r="L494" s="199">
        <v>0</v>
      </c>
      <c r="M494" s="199"/>
      <c r="N494" s="199"/>
      <c r="O494" s="199"/>
      <c r="P494" s="199"/>
      <c r="Q494" s="199"/>
      <c r="R494" s="199"/>
      <c r="S494" s="199"/>
      <c r="T494" s="199"/>
      <c r="U494" s="199"/>
      <c r="V494" s="199"/>
      <c r="W494" s="199"/>
      <c r="X494" s="199"/>
      <c r="Y494" s="199"/>
      <c r="Z494" s="199"/>
      <c r="AA494" s="199"/>
      <c r="AB494" s="199"/>
      <c r="AC494" s="199"/>
      <c r="AD494" s="199"/>
      <c r="AE494" s="199"/>
      <c r="AF494" s="199"/>
      <c r="AG494" s="199"/>
      <c r="AH494" s="199"/>
      <c r="AI494" s="199"/>
      <c r="AJ494" s="199"/>
      <c r="AK494" s="199"/>
      <c r="AL494" s="199"/>
      <c r="AM494" s="199"/>
      <c r="AN494" s="199"/>
      <c r="AO494" s="199"/>
      <c r="AP494" s="199"/>
      <c r="AQ494" s="199"/>
      <c r="AR494" s="199"/>
      <c r="AS494" s="199"/>
      <c r="AT494" s="199"/>
      <c r="AU494" s="199"/>
      <c r="AV494" s="199"/>
      <c r="AW494" s="199"/>
      <c r="AX494" s="199"/>
      <c r="AY494" s="199"/>
      <c r="AZ494" s="199"/>
      <c r="BA494" s="199"/>
      <c r="BB494" s="199"/>
      <c r="BC494" s="199"/>
      <c r="BD494" s="199"/>
      <c r="BE494" s="199"/>
      <c r="BF494" s="199"/>
      <c r="BG494" s="199"/>
      <c r="BH494" s="199"/>
      <c r="BI494" s="199"/>
      <c r="BJ494" s="199"/>
      <c r="BK494" s="199"/>
      <c r="BL494" s="199"/>
      <c r="BM494" s="199"/>
      <c r="BN494" s="199"/>
      <c r="BO494" s="199"/>
      <c r="BP494" s="199"/>
      <c r="BQ494" s="199"/>
      <c r="BR494" s="199"/>
      <c r="BS494" s="199"/>
      <c r="BT494" s="199"/>
      <c r="BU494" s="199"/>
      <c r="BV494" s="199"/>
      <c r="BW494" s="199"/>
      <c r="BX494" s="199"/>
      <c r="BY494" s="199"/>
      <c r="BZ494" s="199"/>
      <c r="CA494" s="199"/>
      <c r="CB494" s="199"/>
      <c r="CC494" s="199"/>
      <c r="CD494" s="199"/>
      <c r="CE494" s="199"/>
      <c r="CF494" s="199"/>
      <c r="CG494" s="199"/>
      <c r="CH494" s="199"/>
      <c r="CI494" s="199"/>
      <c r="CJ494" s="199"/>
      <c r="CK494" s="199"/>
      <c r="CL494" s="199"/>
      <c r="CM494" s="199"/>
      <c r="CN494" s="199"/>
      <c r="CO494" s="199"/>
      <c r="CP494" s="199"/>
      <c r="CQ494" s="199"/>
      <c r="CR494" s="199"/>
      <c r="CS494" s="199"/>
      <c r="CT494" s="199"/>
      <c r="CU494" s="199"/>
      <c r="CV494" s="199"/>
      <c r="CW494" s="199"/>
      <c r="CX494" s="199"/>
      <c r="CY494" s="199"/>
      <c r="CZ494" s="199"/>
      <c r="DA494" s="199"/>
      <c r="DB494" s="199"/>
      <c r="DC494" s="199"/>
      <c r="DD494" s="199"/>
      <c r="DE494" s="199"/>
      <c r="DF494" s="199"/>
      <c r="DG494" s="199"/>
      <c r="DH494" s="199"/>
      <c r="DI494" s="199"/>
      <c r="DJ494" s="199"/>
      <c r="DK494" s="199"/>
      <c r="DL494" s="199"/>
      <c r="DM494" s="199"/>
      <c r="DN494" s="199"/>
    </row>
    <row r="495" spans="1:118" x14ac:dyDescent="0.2">
      <c r="A495" s="33" t="s">
        <v>140</v>
      </c>
      <c r="B495" s="33" t="s">
        <v>144</v>
      </c>
      <c r="C495" s="33">
        <v>12</v>
      </c>
      <c r="D495" s="33" t="s">
        <v>36</v>
      </c>
      <c r="E495" s="200">
        <v>-60000</v>
      </c>
      <c r="F495" s="199">
        <v>-157200</v>
      </c>
      <c r="G495" s="200">
        <v>0</v>
      </c>
      <c r="H495" s="199">
        <v>0</v>
      </c>
      <c r="I495" s="200">
        <v>0</v>
      </c>
      <c r="J495" s="199">
        <v>0</v>
      </c>
      <c r="K495" s="199">
        <v>0</v>
      </c>
      <c r="L495" s="199">
        <v>0</v>
      </c>
      <c r="M495" s="199"/>
      <c r="N495" s="199"/>
      <c r="O495" s="199"/>
      <c r="P495" s="199"/>
      <c r="Q495" s="199"/>
      <c r="R495" s="199"/>
      <c r="S495" s="199"/>
      <c r="T495" s="199"/>
      <c r="U495" s="199"/>
      <c r="V495" s="199"/>
      <c r="W495" s="199"/>
      <c r="X495" s="199"/>
      <c r="Y495" s="199"/>
      <c r="Z495" s="199"/>
      <c r="AA495" s="199"/>
      <c r="AB495" s="199"/>
      <c r="AC495" s="199"/>
      <c r="AD495" s="199"/>
      <c r="AE495" s="199"/>
      <c r="AF495" s="199"/>
      <c r="AG495" s="199"/>
      <c r="AH495" s="199"/>
      <c r="AI495" s="199"/>
      <c r="AJ495" s="199"/>
      <c r="AK495" s="199"/>
      <c r="AL495" s="199"/>
      <c r="AM495" s="199"/>
      <c r="AN495" s="199"/>
      <c r="AO495" s="199"/>
      <c r="AP495" s="199"/>
      <c r="AQ495" s="199"/>
      <c r="AR495" s="199"/>
      <c r="AS495" s="199"/>
      <c r="AT495" s="199"/>
      <c r="AU495" s="199"/>
      <c r="AV495" s="199"/>
      <c r="AW495" s="199"/>
      <c r="AX495" s="199"/>
      <c r="AY495" s="199"/>
      <c r="AZ495" s="199"/>
      <c r="BA495" s="199"/>
      <c r="BB495" s="199"/>
      <c r="BC495" s="199"/>
      <c r="BD495" s="199"/>
      <c r="BE495" s="199"/>
      <c r="BF495" s="199"/>
      <c r="BG495" s="199"/>
      <c r="BH495" s="199"/>
      <c r="BI495" s="199"/>
      <c r="BJ495" s="199"/>
      <c r="BK495" s="199"/>
      <c r="BL495" s="199"/>
      <c r="BM495" s="199"/>
      <c r="BN495" s="199"/>
      <c r="BO495" s="199"/>
      <c r="BP495" s="199"/>
      <c r="BQ495" s="199"/>
      <c r="BR495" s="199"/>
      <c r="BS495" s="199"/>
      <c r="BT495" s="199"/>
      <c r="BU495" s="199"/>
      <c r="BV495" s="199"/>
      <c r="BW495" s="199"/>
      <c r="BX495" s="199"/>
      <c r="BY495" s="199"/>
      <c r="BZ495" s="199"/>
      <c r="CA495" s="199"/>
      <c r="CB495" s="199"/>
      <c r="CC495" s="199"/>
      <c r="CD495" s="199"/>
      <c r="CE495" s="199"/>
      <c r="CF495" s="199"/>
      <c r="CG495" s="199"/>
      <c r="CH495" s="199"/>
      <c r="CI495" s="199"/>
      <c r="CJ495" s="199"/>
      <c r="CK495" s="199"/>
      <c r="CL495" s="199"/>
      <c r="CM495" s="199"/>
      <c r="CN495" s="199"/>
      <c r="CO495" s="199"/>
      <c r="CP495" s="199"/>
      <c r="CQ495" s="199"/>
      <c r="CR495" s="199"/>
      <c r="CS495" s="199"/>
      <c r="CT495" s="199"/>
      <c r="CU495" s="199"/>
      <c r="CV495" s="199"/>
      <c r="CW495" s="199"/>
      <c r="CX495" s="199"/>
      <c r="CY495" s="199"/>
      <c r="CZ495" s="199"/>
      <c r="DA495" s="199"/>
      <c r="DB495" s="199"/>
      <c r="DC495" s="199"/>
      <c r="DD495" s="199"/>
      <c r="DE495" s="199"/>
      <c r="DF495" s="199"/>
      <c r="DG495" s="199"/>
      <c r="DH495" s="199"/>
      <c r="DI495" s="199"/>
      <c r="DJ495" s="199"/>
      <c r="DK495" s="199"/>
      <c r="DL495" s="199"/>
      <c r="DM495" s="199"/>
      <c r="DN495" s="199"/>
    </row>
    <row r="496" spans="1:118" x14ac:dyDescent="0.2">
      <c r="A496" s="33" t="s">
        <v>140</v>
      </c>
      <c r="B496" s="33" t="s">
        <v>144</v>
      </c>
      <c r="C496" s="33">
        <v>13</v>
      </c>
      <c r="D496" s="33" t="s">
        <v>39</v>
      </c>
      <c r="E496" s="200">
        <v>-91202</v>
      </c>
      <c r="F496" s="199">
        <v>-220891.24400000001</v>
      </c>
      <c r="G496" s="200">
        <v>46650</v>
      </c>
      <c r="H496" s="199">
        <v>112986.3</v>
      </c>
      <c r="I496" s="200">
        <v>-37271</v>
      </c>
      <c r="J496" s="199">
        <v>-90270.361999999994</v>
      </c>
      <c r="K496" s="199">
        <v>0</v>
      </c>
      <c r="L496" s="199">
        <v>0</v>
      </c>
      <c r="M496" s="199"/>
      <c r="N496" s="199"/>
      <c r="O496" s="199"/>
      <c r="P496" s="199"/>
      <c r="Q496" s="199"/>
      <c r="R496" s="199"/>
      <c r="S496" s="199"/>
      <c r="T496" s="199"/>
      <c r="U496" s="199"/>
      <c r="V496" s="199"/>
      <c r="W496" s="199"/>
      <c r="X496" s="199"/>
      <c r="Y496" s="199"/>
      <c r="Z496" s="199"/>
      <c r="AA496" s="199"/>
      <c r="AB496" s="199"/>
      <c r="AC496" s="199"/>
      <c r="AD496" s="199"/>
      <c r="AE496" s="199"/>
      <c r="AF496" s="199"/>
      <c r="AG496" s="199"/>
      <c r="AH496" s="199"/>
      <c r="AI496" s="199"/>
      <c r="AJ496" s="199"/>
      <c r="AK496" s="199"/>
      <c r="AL496" s="199"/>
      <c r="AM496" s="199"/>
      <c r="AN496" s="199"/>
      <c r="AO496" s="199"/>
      <c r="AP496" s="199"/>
      <c r="AQ496" s="199"/>
      <c r="AR496" s="199"/>
      <c r="AS496" s="199"/>
      <c r="AT496" s="199"/>
      <c r="AU496" s="199"/>
      <c r="AV496" s="199"/>
      <c r="AW496" s="199"/>
      <c r="AX496" s="199"/>
      <c r="AY496" s="199"/>
      <c r="AZ496" s="199"/>
      <c r="BA496" s="199"/>
      <c r="BB496" s="199"/>
      <c r="BC496" s="199"/>
      <c r="BD496" s="199"/>
      <c r="BE496" s="199"/>
      <c r="BF496" s="199"/>
      <c r="BG496" s="199"/>
      <c r="BH496" s="199"/>
      <c r="BI496" s="199"/>
      <c r="BJ496" s="199"/>
      <c r="BK496" s="199"/>
      <c r="BL496" s="199"/>
      <c r="BM496" s="199"/>
      <c r="BN496" s="199"/>
      <c r="BO496" s="199"/>
      <c r="BP496" s="199"/>
      <c r="BQ496" s="199"/>
      <c r="BR496" s="199"/>
      <c r="BS496" s="199"/>
      <c r="BT496" s="199"/>
      <c r="BU496" s="199"/>
      <c r="BV496" s="199"/>
      <c r="BW496" s="199"/>
      <c r="BX496" s="199"/>
      <c r="BY496" s="199"/>
      <c r="BZ496" s="199"/>
      <c r="CA496" s="199"/>
      <c r="CB496" s="199"/>
      <c r="CC496" s="199"/>
      <c r="CD496" s="199"/>
      <c r="CE496" s="199"/>
      <c r="CF496" s="199"/>
      <c r="CG496" s="199"/>
      <c r="CH496" s="199"/>
      <c r="CI496" s="199"/>
      <c r="CJ496" s="199"/>
      <c r="CK496" s="199"/>
      <c r="CL496" s="199"/>
      <c r="CM496" s="199"/>
      <c r="CN496" s="199"/>
      <c r="CO496" s="199"/>
      <c r="CP496" s="199"/>
      <c r="CQ496" s="199"/>
      <c r="CR496" s="199"/>
      <c r="CS496" s="199"/>
      <c r="CT496" s="199"/>
      <c r="CU496" s="199"/>
      <c r="CV496" s="199"/>
      <c r="CW496" s="199"/>
      <c r="CX496" s="199"/>
      <c r="CY496" s="199"/>
      <c r="CZ496" s="199"/>
      <c r="DA496" s="199"/>
      <c r="DB496" s="199"/>
      <c r="DC496" s="199"/>
      <c r="DD496" s="199"/>
      <c r="DE496" s="199"/>
      <c r="DF496" s="199"/>
      <c r="DG496" s="199"/>
      <c r="DH496" s="199"/>
      <c r="DI496" s="199"/>
      <c r="DJ496" s="199"/>
      <c r="DK496" s="199"/>
      <c r="DL496" s="199"/>
      <c r="DM496" s="199"/>
      <c r="DN496" s="199"/>
    </row>
    <row r="497" spans="1:118" x14ac:dyDescent="0.2">
      <c r="A497" s="33" t="s">
        <v>140</v>
      </c>
      <c r="B497" s="33" t="s">
        <v>144</v>
      </c>
      <c r="C497" s="33">
        <v>14</v>
      </c>
      <c r="D497" s="33" t="s">
        <v>40</v>
      </c>
      <c r="E497" s="200">
        <v>0</v>
      </c>
      <c r="F497" s="199">
        <v>0</v>
      </c>
      <c r="G497" s="200">
        <v>-1989</v>
      </c>
      <c r="H497" s="199">
        <v>-5274.4</v>
      </c>
      <c r="I497" s="200">
        <v>0</v>
      </c>
      <c r="J497" s="199">
        <v>0</v>
      </c>
      <c r="K497" s="199">
        <v>0</v>
      </c>
      <c r="L497" s="199">
        <v>0</v>
      </c>
      <c r="M497" s="199"/>
      <c r="N497" s="199"/>
      <c r="O497" s="199"/>
      <c r="P497" s="199"/>
      <c r="Q497" s="199"/>
      <c r="R497" s="199"/>
      <c r="S497" s="199"/>
      <c r="T497" s="199"/>
      <c r="U497" s="199"/>
      <c r="V497" s="199"/>
      <c r="W497" s="199"/>
      <c r="X497" s="199"/>
      <c r="Y497" s="199"/>
      <c r="Z497" s="199"/>
      <c r="AA497" s="199"/>
      <c r="AB497" s="199"/>
      <c r="AC497" s="199"/>
      <c r="AD497" s="199"/>
      <c r="AE497" s="199"/>
      <c r="AF497" s="199"/>
      <c r="AG497" s="199"/>
      <c r="AH497" s="199"/>
      <c r="AI497" s="199"/>
      <c r="AJ497" s="199"/>
      <c r="AK497" s="199"/>
      <c r="AL497" s="199"/>
      <c r="AM497" s="199"/>
      <c r="AN497" s="199"/>
      <c r="AO497" s="199"/>
      <c r="AP497" s="199"/>
      <c r="AQ497" s="199"/>
      <c r="AR497" s="199"/>
      <c r="AS497" s="199"/>
      <c r="AT497" s="199"/>
      <c r="AU497" s="199"/>
      <c r="AV497" s="199"/>
      <c r="AW497" s="199"/>
      <c r="AX497" s="199"/>
      <c r="AY497" s="199"/>
      <c r="AZ497" s="199"/>
      <c r="BA497" s="199"/>
      <c r="BB497" s="199"/>
      <c r="BC497" s="199"/>
      <c r="BD497" s="199"/>
      <c r="BE497" s="199"/>
      <c r="BF497" s="199"/>
      <c r="BG497" s="199"/>
      <c r="BH497" s="199"/>
      <c r="BI497" s="199"/>
      <c r="BJ497" s="199"/>
      <c r="BK497" s="199"/>
      <c r="BL497" s="199"/>
      <c r="BM497" s="199"/>
      <c r="BN497" s="199"/>
      <c r="BO497" s="199"/>
      <c r="BP497" s="199"/>
      <c r="BQ497" s="199"/>
      <c r="BR497" s="199"/>
      <c r="BS497" s="199"/>
      <c r="BT497" s="199"/>
      <c r="BU497" s="199"/>
      <c r="BV497" s="199"/>
      <c r="BW497" s="199"/>
      <c r="BX497" s="199"/>
      <c r="BY497" s="199"/>
      <c r="BZ497" s="199"/>
      <c r="CA497" s="199"/>
      <c r="CB497" s="199"/>
      <c r="CC497" s="199"/>
      <c r="CD497" s="199"/>
      <c r="CE497" s="199"/>
      <c r="CF497" s="199"/>
      <c r="CG497" s="199"/>
      <c r="CH497" s="199"/>
      <c r="CI497" s="199"/>
      <c r="CJ497" s="199"/>
      <c r="CK497" s="199"/>
      <c r="CL497" s="199"/>
      <c r="CM497" s="199"/>
      <c r="CN497" s="199"/>
      <c r="CO497" s="199"/>
      <c r="CP497" s="199"/>
      <c r="CQ497" s="199"/>
      <c r="CR497" s="199"/>
      <c r="CS497" s="199"/>
      <c r="CT497" s="199"/>
      <c r="CU497" s="199"/>
      <c r="CV497" s="199"/>
      <c r="CW497" s="199"/>
      <c r="CX497" s="199"/>
      <c r="CY497" s="199"/>
      <c r="CZ497" s="199"/>
      <c r="DA497" s="199"/>
      <c r="DB497" s="199"/>
      <c r="DC497" s="199"/>
      <c r="DD497" s="199"/>
      <c r="DE497" s="199"/>
      <c r="DF497" s="199"/>
      <c r="DG497" s="199"/>
      <c r="DH497" s="199"/>
      <c r="DI497" s="199"/>
      <c r="DJ497" s="199"/>
      <c r="DK497" s="199"/>
      <c r="DL497" s="199"/>
      <c r="DM497" s="199"/>
      <c r="DN497" s="199"/>
    </row>
    <row r="498" spans="1:118" x14ac:dyDescent="0.2">
      <c r="A498" s="33" t="s">
        <v>140</v>
      </c>
      <c r="B498" s="33" t="s">
        <v>144</v>
      </c>
      <c r="C498" s="33">
        <v>15</v>
      </c>
      <c r="D498" s="33" t="s">
        <v>41</v>
      </c>
      <c r="E498" s="200">
        <v>0</v>
      </c>
      <c r="F498" s="199">
        <v>0</v>
      </c>
      <c r="G498" s="200">
        <v>1175</v>
      </c>
      <c r="H498" s="199">
        <v>3038.55</v>
      </c>
      <c r="I498" s="200">
        <v>0</v>
      </c>
      <c r="J498" s="199">
        <v>0</v>
      </c>
      <c r="K498" s="199">
        <v>0</v>
      </c>
      <c r="L498" s="199">
        <v>0</v>
      </c>
      <c r="M498" s="199"/>
      <c r="N498" s="199"/>
      <c r="O498" s="199"/>
      <c r="P498" s="199"/>
      <c r="Q498" s="199"/>
      <c r="R498" s="199"/>
      <c r="S498" s="199"/>
      <c r="T498" s="199"/>
      <c r="U498" s="199"/>
      <c r="V498" s="199"/>
      <c r="W498" s="199"/>
      <c r="X498" s="199"/>
      <c r="Y498" s="199"/>
      <c r="Z498" s="199"/>
      <c r="AA498" s="199"/>
      <c r="AB498" s="199"/>
      <c r="AC498" s="199"/>
      <c r="AD498" s="199"/>
      <c r="AE498" s="199"/>
      <c r="AF498" s="199"/>
      <c r="AG498" s="199"/>
      <c r="AH498" s="199"/>
      <c r="AI498" s="199"/>
      <c r="AJ498" s="199"/>
      <c r="AK498" s="199"/>
      <c r="AL498" s="199"/>
      <c r="AM498" s="199"/>
      <c r="AN498" s="199"/>
      <c r="AO498" s="199"/>
      <c r="AP498" s="199"/>
      <c r="AQ498" s="199"/>
      <c r="AR498" s="199"/>
      <c r="AS498" s="199"/>
      <c r="AT498" s="199"/>
      <c r="AU498" s="199"/>
      <c r="AV498" s="199"/>
      <c r="AW498" s="199"/>
      <c r="AX498" s="199"/>
      <c r="AY498" s="199"/>
      <c r="AZ498" s="199"/>
      <c r="BA498" s="199"/>
      <c r="BB498" s="199"/>
      <c r="BC498" s="199"/>
      <c r="BD498" s="199"/>
      <c r="BE498" s="199"/>
      <c r="BF498" s="199"/>
      <c r="BG498" s="199"/>
      <c r="BH498" s="199"/>
      <c r="BI498" s="199"/>
      <c r="BJ498" s="199"/>
      <c r="BK498" s="199"/>
      <c r="BL498" s="199"/>
      <c r="BM498" s="199"/>
      <c r="BN498" s="199"/>
      <c r="BO498" s="199"/>
      <c r="BP498" s="199"/>
      <c r="BQ498" s="199"/>
      <c r="BR498" s="199"/>
      <c r="BS498" s="199"/>
      <c r="BT498" s="199"/>
      <c r="BU498" s="199"/>
      <c r="BV498" s="199"/>
      <c r="BW498" s="199"/>
      <c r="BX498" s="199"/>
      <c r="BY498" s="199"/>
      <c r="BZ498" s="199"/>
      <c r="CA498" s="199"/>
      <c r="CB498" s="199"/>
      <c r="CC498" s="199"/>
      <c r="CD498" s="199"/>
      <c r="CE498" s="199"/>
      <c r="CF498" s="199"/>
      <c r="CG498" s="199"/>
      <c r="CH498" s="199"/>
      <c r="CI498" s="199"/>
      <c r="CJ498" s="199"/>
      <c r="CK498" s="199"/>
      <c r="CL498" s="199"/>
      <c r="CM498" s="199"/>
      <c r="CN498" s="199"/>
      <c r="CO498" s="199"/>
      <c r="CP498" s="199"/>
      <c r="CQ498" s="199"/>
      <c r="CR498" s="199"/>
      <c r="CS498" s="199"/>
      <c r="CT498" s="199"/>
      <c r="CU498" s="199"/>
      <c r="CV498" s="199"/>
      <c r="CW498" s="199"/>
      <c r="CX498" s="199"/>
      <c r="CY498" s="199"/>
      <c r="CZ498" s="199"/>
      <c r="DA498" s="199"/>
      <c r="DB498" s="199"/>
      <c r="DC498" s="199"/>
      <c r="DD498" s="199"/>
      <c r="DE498" s="199"/>
      <c r="DF498" s="199"/>
      <c r="DG498" s="199"/>
      <c r="DH498" s="199"/>
      <c r="DI498" s="199"/>
      <c r="DJ498" s="199"/>
      <c r="DK498" s="199"/>
      <c r="DL498" s="199"/>
      <c r="DM498" s="199"/>
      <c r="DN498" s="199"/>
    </row>
    <row r="499" spans="1:118" x14ac:dyDescent="0.2">
      <c r="A499" s="33" t="s">
        <v>140</v>
      </c>
      <c r="B499" s="33" t="s">
        <v>144</v>
      </c>
      <c r="C499" s="33">
        <v>16</v>
      </c>
      <c r="D499" s="33" t="s">
        <v>42</v>
      </c>
      <c r="E499" s="200">
        <v>0</v>
      </c>
      <c r="F499" s="199">
        <v>0</v>
      </c>
      <c r="G499" s="200">
        <v>0</v>
      </c>
      <c r="H499" s="199">
        <v>0</v>
      </c>
      <c r="I499" s="200">
        <v>0</v>
      </c>
      <c r="J499" s="199">
        <v>0</v>
      </c>
      <c r="K499" s="199">
        <v>0</v>
      </c>
      <c r="L499" s="199">
        <v>0</v>
      </c>
      <c r="M499" s="199"/>
      <c r="N499" s="199"/>
      <c r="O499" s="199"/>
      <c r="P499" s="199"/>
      <c r="Q499" s="199"/>
      <c r="R499" s="199"/>
      <c r="S499" s="199"/>
      <c r="T499" s="199"/>
      <c r="U499" s="199"/>
      <c r="V499" s="199"/>
      <c r="W499" s="199"/>
      <c r="X499" s="199"/>
      <c r="Y499" s="199"/>
      <c r="Z499" s="199"/>
      <c r="AA499" s="199"/>
      <c r="AB499" s="199"/>
      <c r="AC499" s="199"/>
      <c r="AD499" s="199"/>
      <c r="AE499" s="199"/>
      <c r="AF499" s="199"/>
      <c r="AG499" s="199"/>
      <c r="AH499" s="199"/>
      <c r="AI499" s="199"/>
      <c r="AJ499" s="199"/>
      <c r="AK499" s="199"/>
      <c r="AL499" s="199"/>
      <c r="AM499" s="199"/>
      <c r="AN499" s="199"/>
      <c r="AO499" s="199"/>
      <c r="AP499" s="199"/>
      <c r="AQ499" s="199"/>
      <c r="AR499" s="199"/>
      <c r="AS499" s="199"/>
      <c r="AT499" s="199"/>
      <c r="AU499" s="199"/>
      <c r="AV499" s="199"/>
      <c r="AW499" s="199"/>
      <c r="AX499" s="199"/>
      <c r="AY499" s="199"/>
      <c r="AZ499" s="199"/>
      <c r="BA499" s="199"/>
      <c r="BB499" s="199"/>
      <c r="BC499" s="199"/>
      <c r="BD499" s="199"/>
      <c r="BE499" s="199"/>
      <c r="BF499" s="199"/>
      <c r="BG499" s="199"/>
      <c r="BH499" s="199"/>
      <c r="BI499" s="199"/>
      <c r="BJ499" s="199"/>
      <c r="BK499" s="199"/>
      <c r="BL499" s="199"/>
      <c r="BM499" s="199"/>
      <c r="BN499" s="199"/>
      <c r="BO499" s="199"/>
      <c r="BP499" s="199"/>
      <c r="BQ499" s="199"/>
      <c r="BR499" s="199"/>
      <c r="BS499" s="199"/>
      <c r="BT499" s="199"/>
      <c r="BU499" s="199"/>
      <c r="BV499" s="199"/>
      <c r="BW499" s="199"/>
      <c r="BX499" s="199"/>
      <c r="BY499" s="199"/>
      <c r="BZ499" s="199"/>
      <c r="CA499" s="199"/>
      <c r="CB499" s="199"/>
      <c r="CC499" s="199"/>
      <c r="CD499" s="199"/>
      <c r="CE499" s="199"/>
      <c r="CF499" s="199"/>
      <c r="CG499" s="199"/>
      <c r="CH499" s="199"/>
      <c r="CI499" s="199"/>
      <c r="CJ499" s="199"/>
      <c r="CK499" s="199"/>
      <c r="CL499" s="199"/>
      <c r="CM499" s="199"/>
      <c r="CN499" s="199"/>
      <c r="CO499" s="199"/>
      <c r="CP499" s="199"/>
      <c r="CQ499" s="199"/>
      <c r="CR499" s="199"/>
      <c r="CS499" s="199"/>
      <c r="CT499" s="199"/>
      <c r="CU499" s="199"/>
      <c r="CV499" s="199"/>
      <c r="CW499" s="199"/>
      <c r="CX499" s="199"/>
      <c r="CY499" s="199"/>
      <c r="CZ499" s="199"/>
      <c r="DA499" s="199"/>
      <c r="DB499" s="199"/>
      <c r="DC499" s="199"/>
      <c r="DD499" s="199"/>
      <c r="DE499" s="199"/>
      <c r="DF499" s="199"/>
      <c r="DG499" s="199"/>
      <c r="DH499" s="199"/>
      <c r="DI499" s="199"/>
      <c r="DJ499" s="199"/>
      <c r="DK499" s="199"/>
      <c r="DL499" s="199"/>
      <c r="DM499" s="199"/>
      <c r="DN499" s="199"/>
    </row>
    <row r="500" spans="1:118" x14ac:dyDescent="0.2">
      <c r="A500" s="33" t="s">
        <v>140</v>
      </c>
      <c r="B500" s="33" t="s">
        <v>144</v>
      </c>
      <c r="C500" s="33">
        <v>17</v>
      </c>
      <c r="D500" s="33" t="s">
        <v>126</v>
      </c>
      <c r="E500" s="200">
        <v>1797081</v>
      </c>
      <c r="F500" s="199">
        <v>4352530.1900000004</v>
      </c>
      <c r="G500" s="200">
        <v>895</v>
      </c>
      <c r="H500" s="199">
        <v>2167.69</v>
      </c>
      <c r="I500" s="200">
        <v>0</v>
      </c>
      <c r="J500" s="199">
        <v>0</v>
      </c>
      <c r="K500" s="199">
        <v>0</v>
      </c>
      <c r="L500" s="199">
        <v>0</v>
      </c>
      <c r="M500" s="199"/>
      <c r="N500" s="199"/>
      <c r="O500" s="199"/>
      <c r="P500" s="199"/>
      <c r="Q500" s="199"/>
      <c r="R500" s="199"/>
      <c r="S500" s="199"/>
      <c r="T500" s="199"/>
      <c r="U500" s="199"/>
      <c r="V500" s="199"/>
      <c r="W500" s="199"/>
      <c r="X500" s="199"/>
      <c r="Y500" s="199"/>
      <c r="Z500" s="199"/>
      <c r="AA500" s="199"/>
      <c r="AB500" s="199"/>
      <c r="AC500" s="199"/>
      <c r="AD500" s="199"/>
      <c r="AE500" s="199"/>
      <c r="AF500" s="199"/>
      <c r="AG500" s="199"/>
      <c r="AH500" s="199"/>
      <c r="AI500" s="199"/>
      <c r="AJ500" s="199"/>
      <c r="AK500" s="199"/>
      <c r="AL500" s="199"/>
      <c r="AM500" s="199"/>
      <c r="AN500" s="199"/>
      <c r="AO500" s="199"/>
      <c r="AP500" s="199"/>
      <c r="AQ500" s="199"/>
      <c r="AR500" s="199"/>
      <c r="AS500" s="199"/>
      <c r="AT500" s="199"/>
      <c r="AU500" s="199"/>
      <c r="AV500" s="199"/>
      <c r="AW500" s="199"/>
      <c r="AX500" s="199"/>
      <c r="AY500" s="199"/>
      <c r="AZ500" s="199"/>
      <c r="BA500" s="199"/>
      <c r="BB500" s="199"/>
      <c r="BC500" s="199"/>
      <c r="BD500" s="199"/>
      <c r="BE500" s="199"/>
      <c r="BF500" s="199"/>
      <c r="BG500" s="199"/>
      <c r="BH500" s="199"/>
      <c r="BI500" s="199"/>
      <c r="BJ500" s="199"/>
      <c r="BK500" s="199"/>
      <c r="BL500" s="199"/>
      <c r="BM500" s="199"/>
      <c r="BN500" s="199"/>
      <c r="BO500" s="199"/>
      <c r="BP500" s="199"/>
      <c r="BQ500" s="199"/>
      <c r="BR500" s="199"/>
      <c r="BS500" s="199"/>
      <c r="BT500" s="199"/>
      <c r="BU500" s="199"/>
      <c r="BV500" s="199"/>
      <c r="BW500" s="199"/>
      <c r="BX500" s="199"/>
      <c r="BY500" s="199"/>
      <c r="BZ500" s="199"/>
      <c r="CA500" s="199"/>
      <c r="CB500" s="199"/>
      <c r="CC500" s="199"/>
      <c r="CD500" s="199"/>
      <c r="CE500" s="199"/>
      <c r="CF500" s="199"/>
      <c r="CG500" s="199"/>
      <c r="CH500" s="199"/>
      <c r="CI500" s="199"/>
      <c r="CJ500" s="199"/>
      <c r="CK500" s="199"/>
      <c r="CL500" s="199"/>
      <c r="CM500" s="199"/>
      <c r="CN500" s="199"/>
      <c r="CO500" s="199"/>
      <c r="CP500" s="199"/>
      <c r="CQ500" s="199"/>
      <c r="CR500" s="199"/>
      <c r="CS500" s="199"/>
      <c r="CT500" s="199"/>
      <c r="CU500" s="199"/>
      <c r="CV500" s="199"/>
      <c r="CW500" s="199"/>
      <c r="CX500" s="199"/>
      <c r="CY500" s="199"/>
      <c r="CZ500" s="199"/>
      <c r="DA500" s="199"/>
      <c r="DB500" s="199"/>
      <c r="DC500" s="199"/>
      <c r="DD500" s="199"/>
      <c r="DE500" s="199"/>
      <c r="DF500" s="199"/>
      <c r="DG500" s="199"/>
      <c r="DH500" s="199"/>
      <c r="DI500" s="199"/>
      <c r="DJ500" s="199"/>
      <c r="DK500" s="199"/>
      <c r="DL500" s="199"/>
      <c r="DM500" s="199"/>
      <c r="DN500" s="199"/>
    </row>
    <row r="501" spans="1:118" x14ac:dyDescent="0.2">
      <c r="A501" s="33" t="s">
        <v>140</v>
      </c>
      <c r="B501" s="33" t="s">
        <v>144</v>
      </c>
      <c r="C501" s="33">
        <v>18</v>
      </c>
      <c r="D501" s="33" t="s">
        <v>127</v>
      </c>
      <c r="E501" s="200">
        <v>-77503</v>
      </c>
      <c r="F501" s="199">
        <v>-188271.31</v>
      </c>
      <c r="G501" s="200">
        <v>-43</v>
      </c>
      <c r="H501" s="199">
        <v>-104.46</v>
      </c>
      <c r="I501" s="200">
        <v>0</v>
      </c>
      <c r="J501" s="199">
        <v>0</v>
      </c>
      <c r="K501" s="199">
        <v>0</v>
      </c>
      <c r="L501" s="199">
        <v>0</v>
      </c>
      <c r="M501" s="199"/>
      <c r="N501" s="199"/>
      <c r="O501" s="199"/>
      <c r="P501" s="199"/>
      <c r="Q501" s="199"/>
      <c r="R501" s="199"/>
      <c r="S501" s="199"/>
      <c r="T501" s="199"/>
      <c r="U501" s="199"/>
      <c r="V501" s="199"/>
      <c r="W501" s="199"/>
      <c r="X501" s="199"/>
      <c r="Y501" s="199"/>
      <c r="Z501" s="199"/>
      <c r="AA501" s="199"/>
      <c r="AB501" s="199"/>
      <c r="AC501" s="199"/>
      <c r="AD501" s="199"/>
      <c r="AE501" s="199"/>
      <c r="AF501" s="199"/>
      <c r="AG501" s="199"/>
      <c r="AH501" s="199"/>
      <c r="AI501" s="199"/>
      <c r="AJ501" s="199"/>
      <c r="AK501" s="199"/>
      <c r="AL501" s="199"/>
      <c r="AM501" s="199"/>
      <c r="AN501" s="199"/>
      <c r="AO501" s="199"/>
      <c r="AP501" s="199"/>
      <c r="AQ501" s="199"/>
      <c r="AR501" s="199"/>
      <c r="AS501" s="199"/>
      <c r="AT501" s="199"/>
      <c r="AU501" s="199"/>
      <c r="AV501" s="199"/>
      <c r="AW501" s="199"/>
      <c r="AX501" s="199"/>
      <c r="AY501" s="199"/>
      <c r="AZ501" s="199"/>
      <c r="BA501" s="199"/>
      <c r="BB501" s="199"/>
      <c r="BC501" s="199"/>
      <c r="BD501" s="199"/>
      <c r="BE501" s="199"/>
      <c r="BF501" s="199"/>
      <c r="BG501" s="199"/>
      <c r="BH501" s="199"/>
      <c r="BI501" s="199"/>
      <c r="BJ501" s="199"/>
      <c r="BK501" s="199"/>
      <c r="BL501" s="199"/>
      <c r="BM501" s="199"/>
      <c r="BN501" s="199"/>
      <c r="BO501" s="199"/>
      <c r="BP501" s="199"/>
      <c r="BQ501" s="199"/>
      <c r="BR501" s="199"/>
      <c r="BS501" s="199"/>
      <c r="BT501" s="199"/>
      <c r="BU501" s="199"/>
      <c r="BV501" s="199"/>
      <c r="BW501" s="199"/>
      <c r="BX501" s="199"/>
      <c r="BY501" s="199"/>
      <c r="BZ501" s="199"/>
      <c r="CA501" s="199"/>
      <c r="CB501" s="199"/>
      <c r="CC501" s="199"/>
      <c r="CD501" s="199"/>
      <c r="CE501" s="199"/>
      <c r="CF501" s="199"/>
      <c r="CG501" s="199"/>
      <c r="CH501" s="199"/>
      <c r="CI501" s="199"/>
      <c r="CJ501" s="199"/>
      <c r="CK501" s="199"/>
      <c r="CL501" s="199"/>
      <c r="CM501" s="199"/>
      <c r="CN501" s="199"/>
      <c r="CO501" s="199"/>
      <c r="CP501" s="199"/>
      <c r="CQ501" s="199"/>
      <c r="CR501" s="199"/>
      <c r="CS501" s="199"/>
      <c r="CT501" s="199"/>
      <c r="CU501" s="199"/>
      <c r="CV501" s="199"/>
      <c r="CW501" s="199"/>
      <c r="CX501" s="199"/>
      <c r="CY501" s="199"/>
      <c r="CZ501" s="199"/>
      <c r="DA501" s="199"/>
      <c r="DB501" s="199"/>
      <c r="DC501" s="199"/>
      <c r="DD501" s="199"/>
      <c r="DE501" s="199"/>
      <c r="DF501" s="199"/>
      <c r="DG501" s="199"/>
      <c r="DH501" s="199"/>
      <c r="DI501" s="199"/>
      <c r="DJ501" s="199"/>
      <c r="DK501" s="199"/>
      <c r="DL501" s="199"/>
      <c r="DM501" s="199"/>
      <c r="DN501" s="199"/>
    </row>
    <row r="502" spans="1:118" x14ac:dyDescent="0.2">
      <c r="A502" s="33" t="s">
        <v>140</v>
      </c>
      <c r="B502" s="33" t="s">
        <v>144</v>
      </c>
      <c r="C502" s="33">
        <v>19</v>
      </c>
      <c r="D502" s="33" t="s">
        <v>47</v>
      </c>
      <c r="E502" s="200">
        <v>0</v>
      </c>
      <c r="F502" s="199">
        <v>0</v>
      </c>
      <c r="G502" s="200">
        <v>0</v>
      </c>
      <c r="H502" s="199">
        <v>0</v>
      </c>
      <c r="I502" s="200">
        <v>0</v>
      </c>
      <c r="J502" s="199">
        <v>0</v>
      </c>
      <c r="K502" s="199">
        <v>0</v>
      </c>
      <c r="L502" s="199">
        <v>0</v>
      </c>
      <c r="M502" s="199"/>
      <c r="N502" s="199"/>
      <c r="O502" s="199"/>
      <c r="P502" s="199"/>
      <c r="Q502" s="199"/>
      <c r="R502" s="199"/>
      <c r="S502" s="199"/>
      <c r="T502" s="199"/>
      <c r="U502" s="199"/>
      <c r="V502" s="199"/>
      <c r="W502" s="199"/>
      <c r="X502" s="199"/>
      <c r="Y502" s="199"/>
      <c r="Z502" s="199"/>
      <c r="AA502" s="199"/>
      <c r="AB502" s="199"/>
      <c r="AC502" s="199"/>
      <c r="AD502" s="199"/>
      <c r="AE502" s="199"/>
      <c r="AF502" s="199"/>
      <c r="AG502" s="199"/>
      <c r="AH502" s="199"/>
      <c r="AI502" s="199"/>
      <c r="AJ502" s="199"/>
      <c r="AK502" s="199"/>
      <c r="AL502" s="199"/>
      <c r="AM502" s="199"/>
      <c r="AN502" s="199"/>
      <c r="AO502" s="199"/>
      <c r="AP502" s="199"/>
      <c r="AQ502" s="199"/>
      <c r="AR502" s="199"/>
      <c r="AS502" s="199"/>
      <c r="AT502" s="199"/>
      <c r="AU502" s="199"/>
      <c r="AV502" s="199"/>
      <c r="AW502" s="199"/>
      <c r="AX502" s="199"/>
      <c r="AY502" s="199"/>
      <c r="AZ502" s="199"/>
      <c r="BA502" s="199"/>
      <c r="BB502" s="199"/>
      <c r="BC502" s="199"/>
      <c r="BD502" s="199"/>
      <c r="BE502" s="199"/>
      <c r="BF502" s="199"/>
      <c r="BG502" s="199"/>
      <c r="BH502" s="199"/>
      <c r="BI502" s="199"/>
      <c r="BJ502" s="199"/>
      <c r="BK502" s="199"/>
      <c r="BL502" s="199"/>
      <c r="BM502" s="199"/>
      <c r="BN502" s="199"/>
      <c r="BO502" s="199"/>
      <c r="BP502" s="199"/>
      <c r="BQ502" s="199"/>
      <c r="BR502" s="199"/>
      <c r="BS502" s="199"/>
      <c r="BT502" s="199"/>
      <c r="BU502" s="199"/>
      <c r="BV502" s="199"/>
      <c r="BW502" s="199"/>
      <c r="BX502" s="199"/>
      <c r="BY502" s="199"/>
      <c r="BZ502" s="199"/>
      <c r="CA502" s="199"/>
      <c r="CB502" s="199"/>
      <c r="CC502" s="199"/>
      <c r="CD502" s="199"/>
      <c r="CE502" s="199"/>
      <c r="CF502" s="199"/>
      <c r="CG502" s="199"/>
      <c r="CH502" s="199"/>
      <c r="CI502" s="199"/>
      <c r="CJ502" s="199"/>
      <c r="CK502" s="199"/>
      <c r="CL502" s="199"/>
      <c r="CM502" s="199"/>
      <c r="CN502" s="199"/>
      <c r="CO502" s="199"/>
      <c r="CP502" s="199"/>
      <c r="CQ502" s="199"/>
      <c r="CR502" s="199"/>
      <c r="CS502" s="199"/>
      <c r="CT502" s="199"/>
      <c r="CU502" s="199"/>
      <c r="CV502" s="199"/>
      <c r="CW502" s="199"/>
      <c r="CX502" s="199"/>
      <c r="CY502" s="199"/>
      <c r="CZ502" s="199"/>
      <c r="DA502" s="199"/>
      <c r="DB502" s="199"/>
      <c r="DC502" s="199"/>
      <c r="DD502" s="199"/>
      <c r="DE502" s="199"/>
      <c r="DF502" s="199"/>
      <c r="DG502" s="199"/>
      <c r="DH502" s="199"/>
      <c r="DI502" s="199"/>
      <c r="DJ502" s="199"/>
      <c r="DK502" s="199"/>
      <c r="DL502" s="199"/>
      <c r="DM502" s="199"/>
      <c r="DN502" s="199"/>
    </row>
    <row r="503" spans="1:118" x14ac:dyDescent="0.2">
      <c r="A503" s="33" t="s">
        <v>140</v>
      </c>
      <c r="B503" s="33" t="s">
        <v>144</v>
      </c>
      <c r="C503" s="33">
        <v>20</v>
      </c>
      <c r="D503" s="33" t="s">
        <v>128</v>
      </c>
      <c r="E503" s="200">
        <v>0</v>
      </c>
      <c r="F503" s="199">
        <v>0</v>
      </c>
      <c r="G503" s="200">
        <v>0</v>
      </c>
      <c r="H503" s="199">
        <v>0</v>
      </c>
      <c r="I503" s="200">
        <v>0</v>
      </c>
      <c r="J503" s="199">
        <v>0</v>
      </c>
      <c r="K503" s="199">
        <v>0</v>
      </c>
      <c r="L503" s="199">
        <v>0</v>
      </c>
      <c r="M503" s="199"/>
      <c r="N503" s="199"/>
      <c r="O503" s="199"/>
      <c r="P503" s="199"/>
      <c r="Q503" s="199"/>
      <c r="R503" s="199"/>
      <c r="S503" s="199"/>
      <c r="T503" s="199"/>
      <c r="U503" s="199"/>
      <c r="V503" s="199"/>
      <c r="W503" s="199"/>
      <c r="X503" s="199"/>
      <c r="Y503" s="199"/>
      <c r="Z503" s="199"/>
      <c r="AA503" s="199"/>
      <c r="AB503" s="199"/>
      <c r="AC503" s="199"/>
      <c r="AD503" s="199"/>
      <c r="AE503" s="199"/>
      <c r="AF503" s="199"/>
      <c r="AG503" s="199"/>
      <c r="AH503" s="199"/>
      <c r="AI503" s="199"/>
      <c r="AJ503" s="199"/>
      <c r="AK503" s="199"/>
      <c r="AL503" s="199"/>
      <c r="AM503" s="199"/>
      <c r="AN503" s="199"/>
      <c r="AO503" s="199"/>
      <c r="AP503" s="199"/>
      <c r="AQ503" s="199"/>
      <c r="AR503" s="199"/>
      <c r="AS503" s="199"/>
      <c r="AT503" s="199"/>
      <c r="AU503" s="199"/>
      <c r="AV503" s="199"/>
      <c r="AW503" s="199"/>
      <c r="AX503" s="199"/>
      <c r="AY503" s="199"/>
      <c r="AZ503" s="199"/>
      <c r="BA503" s="199"/>
      <c r="BB503" s="199"/>
      <c r="BC503" s="199"/>
      <c r="BD503" s="199"/>
      <c r="BE503" s="199"/>
      <c r="BF503" s="199"/>
      <c r="BG503" s="199"/>
      <c r="BH503" s="199"/>
      <c r="BI503" s="199"/>
      <c r="BJ503" s="199"/>
      <c r="BK503" s="199"/>
      <c r="BL503" s="199"/>
      <c r="BM503" s="199"/>
      <c r="BN503" s="199"/>
      <c r="BO503" s="199"/>
      <c r="BP503" s="199"/>
      <c r="BQ503" s="199"/>
      <c r="BR503" s="199"/>
      <c r="BS503" s="199"/>
      <c r="BT503" s="199"/>
      <c r="BU503" s="199"/>
      <c r="BV503" s="199"/>
      <c r="BW503" s="199"/>
      <c r="BX503" s="199"/>
      <c r="BY503" s="199"/>
      <c r="BZ503" s="199"/>
      <c r="CA503" s="199"/>
      <c r="CB503" s="199"/>
      <c r="CC503" s="199"/>
      <c r="CD503" s="199"/>
      <c r="CE503" s="199"/>
      <c r="CF503" s="199"/>
      <c r="CG503" s="199"/>
      <c r="CH503" s="199"/>
      <c r="CI503" s="199"/>
      <c r="CJ503" s="199"/>
      <c r="CK503" s="199"/>
      <c r="CL503" s="199"/>
      <c r="CM503" s="199"/>
      <c r="CN503" s="199"/>
      <c r="CO503" s="199"/>
      <c r="CP503" s="199"/>
      <c r="CQ503" s="199"/>
      <c r="CR503" s="199"/>
      <c r="CS503" s="199"/>
      <c r="CT503" s="199"/>
      <c r="CU503" s="199"/>
      <c r="CV503" s="199"/>
      <c r="CW503" s="199"/>
      <c r="CX503" s="199"/>
      <c r="CY503" s="199"/>
      <c r="CZ503" s="199"/>
      <c r="DA503" s="199"/>
      <c r="DB503" s="199"/>
      <c r="DC503" s="199"/>
      <c r="DD503" s="199"/>
      <c r="DE503" s="199"/>
      <c r="DF503" s="199"/>
      <c r="DG503" s="199"/>
      <c r="DH503" s="199"/>
      <c r="DI503" s="199"/>
      <c r="DJ503" s="199"/>
      <c r="DK503" s="199"/>
      <c r="DL503" s="199"/>
      <c r="DM503" s="199"/>
      <c r="DN503" s="199"/>
    </row>
    <row r="504" spans="1:118" x14ac:dyDescent="0.2">
      <c r="A504" s="33" t="s">
        <v>140</v>
      </c>
      <c r="B504" s="33" t="s">
        <v>144</v>
      </c>
      <c r="C504" s="33">
        <v>21</v>
      </c>
      <c r="D504" s="33" t="s">
        <v>129</v>
      </c>
      <c r="E504" s="200">
        <v>0</v>
      </c>
      <c r="F504" s="199">
        <v>0</v>
      </c>
      <c r="G504" s="200">
        <v>0</v>
      </c>
      <c r="H504" s="199">
        <v>0</v>
      </c>
      <c r="I504" s="200">
        <v>0</v>
      </c>
      <c r="J504" s="199">
        <v>0</v>
      </c>
      <c r="K504" s="199">
        <v>0</v>
      </c>
      <c r="L504" s="199">
        <v>0</v>
      </c>
      <c r="M504" s="199"/>
      <c r="N504" s="199"/>
      <c r="O504" s="199"/>
      <c r="P504" s="199"/>
      <c r="Q504" s="199"/>
      <c r="R504" s="199"/>
      <c r="S504" s="199"/>
      <c r="T504" s="199"/>
      <c r="U504" s="199"/>
      <c r="V504" s="199"/>
      <c r="W504" s="199"/>
      <c r="X504" s="199"/>
      <c r="Y504" s="199"/>
      <c r="Z504" s="199"/>
      <c r="AA504" s="199"/>
      <c r="AB504" s="199"/>
      <c r="AC504" s="199"/>
      <c r="AD504" s="199"/>
      <c r="AE504" s="199"/>
      <c r="AF504" s="199"/>
      <c r="AG504" s="199"/>
      <c r="AH504" s="199"/>
      <c r="AI504" s="199"/>
      <c r="AJ504" s="199"/>
      <c r="AK504" s="199"/>
      <c r="AL504" s="199"/>
      <c r="AM504" s="199"/>
      <c r="AN504" s="199"/>
      <c r="AO504" s="199"/>
      <c r="AP504" s="199"/>
      <c r="AQ504" s="199"/>
      <c r="AR504" s="199"/>
      <c r="AS504" s="199"/>
      <c r="AT504" s="199"/>
      <c r="AU504" s="199"/>
      <c r="AV504" s="199"/>
      <c r="AW504" s="199"/>
      <c r="AX504" s="199"/>
      <c r="AY504" s="199"/>
      <c r="AZ504" s="199"/>
      <c r="BA504" s="199"/>
      <c r="BB504" s="199"/>
      <c r="BC504" s="199"/>
      <c r="BD504" s="199"/>
      <c r="BE504" s="199"/>
      <c r="BF504" s="199"/>
      <c r="BG504" s="199"/>
      <c r="BH504" s="199"/>
      <c r="BI504" s="199"/>
      <c r="BJ504" s="199"/>
      <c r="BK504" s="199"/>
      <c r="BL504" s="199"/>
      <c r="BM504" s="199"/>
      <c r="BN504" s="199"/>
      <c r="BO504" s="199"/>
      <c r="BP504" s="199"/>
      <c r="BQ504" s="199"/>
      <c r="BR504" s="199"/>
      <c r="BS504" s="199"/>
      <c r="BT504" s="199"/>
      <c r="BU504" s="199"/>
      <c r="BV504" s="199"/>
      <c r="BW504" s="199"/>
      <c r="BX504" s="199"/>
      <c r="BY504" s="199"/>
      <c r="BZ504" s="199"/>
      <c r="CA504" s="199"/>
      <c r="CB504" s="199"/>
      <c r="CC504" s="199"/>
      <c r="CD504" s="199"/>
      <c r="CE504" s="199"/>
      <c r="CF504" s="199"/>
      <c r="CG504" s="199"/>
      <c r="CH504" s="199"/>
      <c r="CI504" s="199"/>
      <c r="CJ504" s="199"/>
      <c r="CK504" s="199"/>
      <c r="CL504" s="199"/>
      <c r="CM504" s="199"/>
      <c r="CN504" s="199"/>
      <c r="CO504" s="199"/>
      <c r="CP504" s="199"/>
      <c r="CQ504" s="199"/>
      <c r="CR504" s="199"/>
      <c r="CS504" s="199"/>
      <c r="CT504" s="199"/>
      <c r="CU504" s="199"/>
      <c r="CV504" s="199"/>
      <c r="CW504" s="199"/>
      <c r="CX504" s="199"/>
      <c r="CY504" s="199"/>
      <c r="CZ504" s="199"/>
      <c r="DA504" s="199"/>
      <c r="DB504" s="199"/>
      <c r="DC504" s="199"/>
      <c r="DD504" s="199"/>
      <c r="DE504" s="199"/>
      <c r="DF504" s="199"/>
      <c r="DG504" s="199"/>
      <c r="DH504" s="199"/>
      <c r="DI504" s="199"/>
      <c r="DJ504" s="199"/>
      <c r="DK504" s="199"/>
      <c r="DL504" s="199"/>
      <c r="DM504" s="199"/>
      <c r="DN504" s="199"/>
    </row>
    <row r="505" spans="1:118" x14ac:dyDescent="0.2">
      <c r="A505" s="33" t="s">
        <v>140</v>
      </c>
      <c r="B505" s="33" t="s">
        <v>144</v>
      </c>
      <c r="C505" s="33">
        <v>22</v>
      </c>
      <c r="D505" s="33" t="s">
        <v>130</v>
      </c>
      <c r="E505" s="200">
        <v>-162615</v>
      </c>
      <c r="F505" s="199">
        <v>-393853.53</v>
      </c>
      <c r="G505" s="200">
        <v>-2098</v>
      </c>
      <c r="H505" s="199">
        <v>-5081.3559999999707</v>
      </c>
      <c r="I505" s="200">
        <v>-2830</v>
      </c>
      <c r="J505" s="199">
        <v>-6854.26</v>
      </c>
      <c r="K505" s="199">
        <v>0</v>
      </c>
      <c r="L505" s="199">
        <v>0</v>
      </c>
      <c r="M505" s="199"/>
      <c r="N505" s="199"/>
      <c r="O505" s="199"/>
      <c r="P505" s="199"/>
      <c r="Q505" s="199"/>
      <c r="R505" s="199"/>
      <c r="S505" s="199"/>
      <c r="T505" s="199"/>
      <c r="U505" s="199"/>
      <c r="V505" s="199"/>
      <c r="W505" s="199"/>
      <c r="X505" s="199"/>
      <c r="Y505" s="199"/>
      <c r="Z505" s="199"/>
      <c r="AA505" s="199"/>
      <c r="AB505" s="199"/>
      <c r="AC505" s="199"/>
      <c r="AD505" s="199"/>
      <c r="AE505" s="199"/>
      <c r="AF505" s="199"/>
      <c r="AG505" s="199"/>
      <c r="AH505" s="199"/>
      <c r="AI505" s="199"/>
      <c r="AJ505" s="199"/>
      <c r="AK505" s="199"/>
      <c r="AL505" s="199"/>
      <c r="AM505" s="199"/>
      <c r="AN505" s="199"/>
      <c r="AO505" s="199"/>
      <c r="AP505" s="199"/>
      <c r="AQ505" s="199"/>
      <c r="AR505" s="199"/>
      <c r="AS505" s="199"/>
      <c r="AT505" s="199"/>
      <c r="AU505" s="199"/>
      <c r="AV505" s="199"/>
      <c r="AW505" s="199"/>
      <c r="AX505" s="199"/>
      <c r="AY505" s="199"/>
      <c r="AZ505" s="199"/>
      <c r="BA505" s="199"/>
      <c r="BB505" s="199"/>
      <c r="BC505" s="199"/>
      <c r="BD505" s="199"/>
      <c r="BE505" s="199"/>
      <c r="BF505" s="199"/>
      <c r="BG505" s="199"/>
      <c r="BH505" s="199"/>
      <c r="BI505" s="199"/>
      <c r="BJ505" s="199"/>
      <c r="BK505" s="199"/>
      <c r="BL505" s="199"/>
      <c r="BM505" s="199"/>
      <c r="BN505" s="199"/>
      <c r="BO505" s="199"/>
      <c r="BP505" s="199"/>
      <c r="BQ505" s="199"/>
      <c r="BR505" s="199"/>
      <c r="BS505" s="199"/>
      <c r="BT505" s="199"/>
      <c r="BU505" s="199"/>
      <c r="BV505" s="199"/>
      <c r="BW505" s="199"/>
      <c r="BX505" s="199"/>
      <c r="BY505" s="199"/>
      <c r="BZ505" s="199"/>
      <c r="CA505" s="199"/>
      <c r="CB505" s="199"/>
      <c r="CC505" s="199"/>
      <c r="CD505" s="199"/>
      <c r="CE505" s="199"/>
      <c r="CF505" s="199"/>
      <c r="CG505" s="199"/>
      <c r="CH505" s="199"/>
      <c r="CI505" s="199"/>
      <c r="CJ505" s="199"/>
      <c r="CK505" s="199"/>
      <c r="CL505" s="199"/>
      <c r="CM505" s="199"/>
      <c r="CN505" s="199"/>
      <c r="CO505" s="199"/>
      <c r="CP505" s="199"/>
      <c r="CQ505" s="199"/>
      <c r="CR505" s="199"/>
      <c r="CS505" s="199"/>
      <c r="CT505" s="199"/>
      <c r="CU505" s="199"/>
      <c r="CV505" s="199"/>
      <c r="CW505" s="199"/>
      <c r="CX505" s="199"/>
      <c r="CY505" s="199"/>
      <c r="CZ505" s="199"/>
      <c r="DA505" s="199"/>
      <c r="DB505" s="199"/>
      <c r="DC505" s="199"/>
      <c r="DD505" s="199"/>
      <c r="DE505" s="199"/>
      <c r="DF505" s="199"/>
      <c r="DG505" s="199"/>
      <c r="DH505" s="199"/>
      <c r="DI505" s="199"/>
      <c r="DJ505" s="199"/>
      <c r="DK505" s="199"/>
      <c r="DL505" s="199"/>
      <c r="DM505" s="199"/>
      <c r="DN505" s="199"/>
    </row>
    <row r="506" spans="1:118" x14ac:dyDescent="0.2">
      <c r="A506" s="33" t="s">
        <v>140</v>
      </c>
      <c r="B506" s="33" t="s">
        <v>144</v>
      </c>
      <c r="C506" s="33">
        <v>23</v>
      </c>
      <c r="D506" s="33" t="s">
        <v>131</v>
      </c>
      <c r="E506" s="200">
        <v>-331180</v>
      </c>
      <c r="F506" s="199">
        <v>-802117.96</v>
      </c>
      <c r="G506" s="200">
        <v>-5776</v>
      </c>
      <c r="H506" s="199">
        <v>-13989.472</v>
      </c>
      <c r="I506" s="200">
        <v>118</v>
      </c>
      <c r="J506" s="199">
        <v>285.79599999999999</v>
      </c>
      <c r="K506" s="199">
        <v>0</v>
      </c>
      <c r="L506" s="199">
        <v>0</v>
      </c>
      <c r="M506" s="199"/>
      <c r="N506" s="199"/>
      <c r="O506" s="199"/>
      <c r="P506" s="199"/>
      <c r="Q506" s="199"/>
      <c r="R506" s="199"/>
      <c r="S506" s="199"/>
      <c r="T506" s="199"/>
      <c r="U506" s="199"/>
      <c r="V506" s="199"/>
      <c r="W506" s="199"/>
      <c r="X506" s="199"/>
      <c r="Y506" s="199"/>
      <c r="Z506" s="199"/>
      <c r="AA506" s="199"/>
      <c r="AB506" s="199"/>
      <c r="AC506" s="199"/>
      <c r="AD506" s="199"/>
      <c r="AE506" s="199"/>
      <c r="AF506" s="199"/>
      <c r="AG506" s="199"/>
      <c r="AH506" s="199"/>
      <c r="AI506" s="199"/>
      <c r="AJ506" s="199"/>
      <c r="AK506" s="199"/>
      <c r="AL506" s="199"/>
      <c r="AM506" s="199"/>
      <c r="AN506" s="199"/>
      <c r="AO506" s="199"/>
      <c r="AP506" s="199"/>
      <c r="AQ506" s="199"/>
      <c r="AR506" s="199"/>
      <c r="AS506" s="199"/>
      <c r="AT506" s="199"/>
      <c r="AU506" s="199"/>
      <c r="AV506" s="199"/>
      <c r="AW506" s="199"/>
      <c r="AX506" s="199"/>
      <c r="AY506" s="199"/>
      <c r="AZ506" s="199"/>
      <c r="BA506" s="199"/>
      <c r="BB506" s="199"/>
      <c r="BC506" s="199"/>
      <c r="BD506" s="199"/>
      <c r="BE506" s="199"/>
      <c r="BF506" s="199"/>
      <c r="BG506" s="199"/>
      <c r="BH506" s="199"/>
      <c r="BI506" s="199"/>
      <c r="BJ506" s="199"/>
      <c r="BK506" s="199"/>
      <c r="BL506" s="199"/>
      <c r="BM506" s="199"/>
      <c r="BN506" s="199"/>
      <c r="BO506" s="199"/>
      <c r="BP506" s="199"/>
      <c r="BQ506" s="199"/>
      <c r="BR506" s="199"/>
      <c r="BS506" s="199"/>
      <c r="BT506" s="199"/>
      <c r="BU506" s="199"/>
      <c r="BV506" s="199"/>
      <c r="BW506" s="199"/>
      <c r="BX506" s="199"/>
      <c r="BY506" s="199"/>
      <c r="BZ506" s="199"/>
      <c r="CA506" s="199"/>
      <c r="CB506" s="199"/>
      <c r="CC506" s="199"/>
      <c r="CD506" s="199"/>
      <c r="CE506" s="199"/>
      <c r="CF506" s="199"/>
      <c r="CG506" s="199"/>
      <c r="CH506" s="199"/>
      <c r="CI506" s="199"/>
      <c r="CJ506" s="199"/>
      <c r="CK506" s="199"/>
      <c r="CL506" s="199"/>
      <c r="CM506" s="199"/>
      <c r="CN506" s="199"/>
      <c r="CO506" s="199"/>
      <c r="CP506" s="199"/>
      <c r="CQ506" s="199"/>
      <c r="CR506" s="199"/>
      <c r="CS506" s="199"/>
      <c r="CT506" s="199"/>
      <c r="CU506" s="199"/>
      <c r="CV506" s="199"/>
      <c r="CW506" s="199"/>
      <c r="CX506" s="199"/>
      <c r="CY506" s="199"/>
      <c r="CZ506" s="199"/>
      <c r="DA506" s="199"/>
      <c r="DB506" s="199"/>
      <c r="DC506" s="199"/>
      <c r="DD506" s="199"/>
      <c r="DE506" s="199"/>
      <c r="DF506" s="199"/>
      <c r="DG506" s="199"/>
      <c r="DH506" s="199"/>
      <c r="DI506" s="199"/>
      <c r="DJ506" s="199"/>
      <c r="DK506" s="199"/>
      <c r="DL506" s="199"/>
      <c r="DM506" s="199"/>
      <c r="DN506" s="199"/>
    </row>
    <row r="507" spans="1:118" x14ac:dyDescent="0.2">
      <c r="A507" s="33" t="s">
        <v>140</v>
      </c>
      <c r="B507" s="33" t="s">
        <v>144</v>
      </c>
      <c r="C507" s="33">
        <v>24</v>
      </c>
      <c r="D507" s="33" t="s">
        <v>55</v>
      </c>
      <c r="E507" s="200">
        <v>-23086787</v>
      </c>
      <c r="F507" s="199">
        <v>-421740.94</v>
      </c>
      <c r="G507" s="200">
        <v>2621835</v>
      </c>
      <c r="H507" s="199">
        <v>-108152.11</v>
      </c>
      <c r="I507" s="200">
        <v>-501630</v>
      </c>
      <c r="J507" s="199">
        <v>29326.880000000001</v>
      </c>
      <c r="K507" s="199">
        <v>1</v>
      </c>
      <c r="L507" s="199">
        <v>665794.4</v>
      </c>
      <c r="M507" s="199"/>
      <c r="N507" s="199"/>
      <c r="O507" s="199"/>
      <c r="P507" s="199"/>
      <c r="Q507" s="199"/>
      <c r="R507" s="199"/>
      <c r="S507" s="199"/>
      <c r="T507" s="199"/>
      <c r="U507" s="199"/>
      <c r="V507" s="199"/>
      <c r="W507" s="199"/>
      <c r="X507" s="199"/>
      <c r="Y507" s="199"/>
      <c r="Z507" s="199"/>
      <c r="AA507" s="199"/>
      <c r="AB507" s="199"/>
      <c r="AC507" s="199"/>
      <c r="AD507" s="199"/>
      <c r="AE507" s="199"/>
      <c r="AF507" s="199"/>
      <c r="AG507" s="199"/>
      <c r="AH507" s="199"/>
      <c r="AI507" s="199"/>
      <c r="AJ507" s="199"/>
      <c r="AK507" s="199"/>
      <c r="AL507" s="199"/>
      <c r="AM507" s="199"/>
      <c r="AN507" s="199"/>
      <c r="AO507" s="199"/>
      <c r="AP507" s="199"/>
      <c r="AQ507" s="199"/>
      <c r="AR507" s="199"/>
      <c r="AS507" s="199"/>
      <c r="AT507" s="199"/>
      <c r="AU507" s="199"/>
      <c r="AV507" s="199"/>
      <c r="AW507" s="199"/>
      <c r="AX507" s="199"/>
      <c r="AY507" s="199"/>
      <c r="AZ507" s="199"/>
      <c r="BA507" s="199"/>
      <c r="BB507" s="199"/>
      <c r="BC507" s="199"/>
      <c r="BD507" s="199"/>
      <c r="BE507" s="199"/>
      <c r="BF507" s="199"/>
      <c r="BG507" s="199"/>
      <c r="BH507" s="199"/>
      <c r="BI507" s="199"/>
      <c r="BJ507" s="199"/>
      <c r="BK507" s="199"/>
      <c r="BL507" s="199"/>
      <c r="BM507" s="199"/>
      <c r="BN507" s="199"/>
      <c r="BO507" s="199"/>
      <c r="BP507" s="199"/>
      <c r="BQ507" s="199"/>
      <c r="BR507" s="199"/>
      <c r="BS507" s="199"/>
      <c r="BT507" s="199"/>
      <c r="BU507" s="199"/>
      <c r="BV507" s="199"/>
      <c r="BW507" s="199"/>
      <c r="BX507" s="199"/>
      <c r="BY507" s="199"/>
      <c r="BZ507" s="199"/>
      <c r="CA507" s="199"/>
      <c r="CB507" s="199"/>
      <c r="CC507" s="199"/>
      <c r="CD507" s="199"/>
      <c r="CE507" s="199"/>
      <c r="CF507" s="199"/>
      <c r="CG507" s="199"/>
      <c r="CH507" s="199"/>
      <c r="CI507" s="199"/>
      <c r="CJ507" s="199"/>
      <c r="CK507" s="199"/>
      <c r="CL507" s="199"/>
      <c r="CM507" s="199"/>
      <c r="CN507" s="199"/>
      <c r="CO507" s="199"/>
      <c r="CP507" s="199"/>
      <c r="CQ507" s="199"/>
      <c r="CR507" s="199"/>
      <c r="CS507" s="199"/>
      <c r="CT507" s="199"/>
      <c r="CU507" s="199"/>
      <c r="CV507" s="199"/>
      <c r="CW507" s="199"/>
      <c r="CX507" s="199"/>
      <c r="CY507" s="199"/>
      <c r="CZ507" s="199"/>
      <c r="DA507" s="199"/>
      <c r="DB507" s="199"/>
      <c r="DC507" s="199"/>
      <c r="DD507" s="199"/>
      <c r="DE507" s="199"/>
      <c r="DF507" s="199"/>
      <c r="DG507" s="199"/>
      <c r="DH507" s="199"/>
      <c r="DI507" s="199"/>
      <c r="DJ507" s="199"/>
      <c r="DK507" s="199"/>
      <c r="DL507" s="199"/>
      <c r="DM507" s="199"/>
      <c r="DN507" s="199"/>
    </row>
    <row r="508" spans="1:118" x14ac:dyDescent="0.2">
      <c r="A508" s="33" t="s">
        <v>140</v>
      </c>
      <c r="B508" s="33" t="s">
        <v>144</v>
      </c>
      <c r="C508" s="33">
        <v>25</v>
      </c>
      <c r="D508" s="33" t="s">
        <v>56</v>
      </c>
      <c r="E508" s="200">
        <v>0</v>
      </c>
      <c r="F508" s="199">
        <v>-2201051.48</v>
      </c>
      <c r="G508" s="200">
        <v>0</v>
      </c>
      <c r="H508" s="199">
        <v>-113132.38</v>
      </c>
      <c r="I508" s="200">
        <v>0</v>
      </c>
      <c r="J508" s="199">
        <v>1078.6400000000001</v>
      </c>
      <c r="K508" s="199">
        <v>0</v>
      </c>
      <c r="L508" s="199">
        <v>-0.5</v>
      </c>
      <c r="M508" s="199"/>
      <c r="N508" s="199"/>
      <c r="O508" s="199"/>
      <c r="P508" s="199"/>
      <c r="Q508" s="199"/>
      <c r="R508" s="199"/>
      <c r="S508" s="199"/>
      <c r="T508" s="199"/>
      <c r="U508" s="199"/>
      <c r="V508" s="199"/>
      <c r="W508" s="199"/>
      <c r="X508" s="199"/>
      <c r="Y508" s="199"/>
      <c r="Z508" s="199"/>
      <c r="AA508" s="199"/>
      <c r="AB508" s="199"/>
      <c r="AC508" s="199"/>
      <c r="AD508" s="199"/>
      <c r="AE508" s="199"/>
      <c r="AF508" s="199"/>
      <c r="AG508" s="199"/>
      <c r="AH508" s="199"/>
      <c r="AI508" s="199"/>
      <c r="AJ508" s="199"/>
      <c r="AK508" s="199"/>
      <c r="AL508" s="199"/>
      <c r="AM508" s="199"/>
      <c r="AN508" s="199"/>
      <c r="AO508" s="199"/>
      <c r="AP508" s="199"/>
      <c r="AQ508" s="199"/>
      <c r="AR508" s="199"/>
      <c r="AS508" s="199"/>
      <c r="AT508" s="199"/>
      <c r="AU508" s="199"/>
      <c r="AV508" s="199"/>
      <c r="AW508" s="199"/>
      <c r="AX508" s="199"/>
      <c r="AY508" s="199"/>
      <c r="AZ508" s="199"/>
      <c r="BA508" s="199"/>
      <c r="BB508" s="199"/>
      <c r="BC508" s="199"/>
      <c r="BD508" s="199"/>
      <c r="BE508" s="199"/>
      <c r="BF508" s="199"/>
      <c r="BG508" s="199"/>
      <c r="BH508" s="199"/>
      <c r="BI508" s="199"/>
      <c r="BJ508" s="199"/>
      <c r="BK508" s="199"/>
      <c r="BL508" s="199"/>
      <c r="BM508" s="199"/>
      <c r="BN508" s="199"/>
      <c r="BO508" s="199"/>
      <c r="BP508" s="199"/>
      <c r="BQ508" s="199"/>
      <c r="BR508" s="199"/>
      <c r="BS508" s="199"/>
      <c r="BT508" s="199"/>
      <c r="BU508" s="199"/>
      <c r="BV508" s="199"/>
      <c r="BW508" s="199"/>
      <c r="BX508" s="199"/>
      <c r="BY508" s="199"/>
      <c r="BZ508" s="199"/>
      <c r="CA508" s="199"/>
      <c r="CB508" s="199"/>
      <c r="CC508" s="199"/>
      <c r="CD508" s="199"/>
      <c r="CE508" s="199"/>
      <c r="CF508" s="199"/>
      <c r="CG508" s="199"/>
      <c r="CH508" s="199"/>
      <c r="CI508" s="199"/>
      <c r="CJ508" s="199"/>
      <c r="CK508" s="199"/>
      <c r="CL508" s="199"/>
      <c r="CM508" s="199"/>
      <c r="CN508" s="199"/>
      <c r="CO508" s="199"/>
      <c r="CP508" s="199"/>
      <c r="CQ508" s="199"/>
      <c r="CR508" s="199"/>
      <c r="CS508" s="199"/>
      <c r="CT508" s="199"/>
      <c r="CU508" s="199"/>
      <c r="CV508" s="199"/>
      <c r="CW508" s="199"/>
      <c r="CX508" s="199"/>
      <c r="CY508" s="199"/>
      <c r="CZ508" s="199"/>
      <c r="DA508" s="199"/>
      <c r="DB508" s="199"/>
      <c r="DC508" s="199"/>
      <c r="DD508" s="199"/>
      <c r="DE508" s="199"/>
      <c r="DF508" s="199"/>
      <c r="DG508" s="199"/>
      <c r="DH508" s="199"/>
      <c r="DI508" s="199"/>
      <c r="DJ508" s="199"/>
      <c r="DK508" s="199"/>
      <c r="DL508" s="199"/>
      <c r="DM508" s="199"/>
      <c r="DN508" s="199"/>
    </row>
    <row r="509" spans="1:118" x14ac:dyDescent="0.2">
      <c r="A509" s="33" t="s">
        <v>140</v>
      </c>
      <c r="B509" s="33" t="s">
        <v>144</v>
      </c>
      <c r="C509" s="33">
        <v>26</v>
      </c>
      <c r="D509" s="33" t="s">
        <v>132</v>
      </c>
      <c r="E509" s="200">
        <v>0</v>
      </c>
      <c r="F509" s="199">
        <v>0</v>
      </c>
      <c r="G509" s="200">
        <v>0</v>
      </c>
      <c r="H509" s="199">
        <v>0</v>
      </c>
      <c r="I509" s="200">
        <v>0</v>
      </c>
      <c r="J509" s="199">
        <v>0</v>
      </c>
      <c r="K509" s="199">
        <v>0</v>
      </c>
      <c r="L509" s="199">
        <v>0</v>
      </c>
      <c r="M509" s="199"/>
      <c r="N509" s="199"/>
      <c r="O509" s="199"/>
      <c r="P509" s="199"/>
      <c r="Q509" s="199"/>
      <c r="R509" s="199"/>
      <c r="S509" s="199"/>
      <c r="T509" s="199"/>
      <c r="U509" s="199"/>
      <c r="V509" s="199"/>
      <c r="W509" s="199"/>
      <c r="X509" s="199"/>
      <c r="Y509" s="199"/>
      <c r="Z509" s="199"/>
      <c r="AA509" s="199"/>
      <c r="AB509" s="199"/>
      <c r="AC509" s="199"/>
      <c r="AD509" s="199"/>
      <c r="AE509" s="199"/>
      <c r="AF509" s="199"/>
      <c r="AG509" s="199"/>
      <c r="AH509" s="199"/>
      <c r="AI509" s="199"/>
      <c r="AJ509" s="199"/>
      <c r="AK509" s="199"/>
      <c r="AL509" s="199"/>
      <c r="AM509" s="199"/>
      <c r="AN509" s="199"/>
      <c r="AO509" s="199"/>
      <c r="AP509" s="199"/>
      <c r="AQ509" s="199"/>
      <c r="AR509" s="199"/>
      <c r="AS509" s="199"/>
      <c r="AT509" s="199"/>
      <c r="AU509" s="199"/>
      <c r="AV509" s="199"/>
      <c r="AW509" s="199"/>
      <c r="AX509" s="199"/>
      <c r="AY509" s="199"/>
      <c r="AZ509" s="199"/>
      <c r="BA509" s="199"/>
      <c r="BB509" s="199"/>
      <c r="BC509" s="199"/>
      <c r="BD509" s="199"/>
      <c r="BE509" s="199"/>
      <c r="BF509" s="199"/>
      <c r="BG509" s="199"/>
      <c r="BH509" s="199"/>
      <c r="BI509" s="199"/>
      <c r="BJ509" s="199"/>
      <c r="BK509" s="199"/>
      <c r="BL509" s="199"/>
      <c r="BM509" s="199"/>
      <c r="BN509" s="199"/>
      <c r="BO509" s="199"/>
      <c r="BP509" s="199"/>
      <c r="BQ509" s="199"/>
      <c r="BR509" s="199"/>
      <c r="BS509" s="199"/>
      <c r="BT509" s="199"/>
      <c r="BU509" s="199"/>
      <c r="BV509" s="199"/>
      <c r="BW509" s="199"/>
      <c r="BX509" s="199"/>
      <c r="BY509" s="199"/>
      <c r="BZ509" s="199"/>
      <c r="CA509" s="199"/>
      <c r="CB509" s="199"/>
      <c r="CC509" s="199"/>
      <c r="CD509" s="199"/>
      <c r="CE509" s="199"/>
      <c r="CF509" s="199"/>
      <c r="CG509" s="199"/>
      <c r="CH509" s="199"/>
      <c r="CI509" s="199"/>
      <c r="CJ509" s="199"/>
      <c r="CK509" s="199"/>
      <c r="CL509" s="199"/>
      <c r="CM509" s="199"/>
      <c r="CN509" s="199"/>
      <c r="CO509" s="199"/>
      <c r="CP509" s="199"/>
      <c r="CQ509" s="199"/>
      <c r="CR509" s="199"/>
      <c r="CS509" s="199"/>
      <c r="CT509" s="199"/>
      <c r="CU509" s="199"/>
      <c r="CV509" s="199"/>
      <c r="CW509" s="199"/>
      <c r="CX509" s="199"/>
      <c r="CY509" s="199"/>
      <c r="CZ509" s="199"/>
      <c r="DA509" s="199"/>
      <c r="DB509" s="199"/>
      <c r="DC509" s="199"/>
      <c r="DD509" s="199"/>
      <c r="DE509" s="199"/>
      <c r="DF509" s="199"/>
      <c r="DG509" s="199"/>
      <c r="DH509" s="199"/>
      <c r="DI509" s="199"/>
      <c r="DJ509" s="199"/>
      <c r="DK509" s="199"/>
      <c r="DL509" s="199"/>
      <c r="DM509" s="199"/>
      <c r="DN509" s="199"/>
    </row>
    <row r="510" spans="1:118" x14ac:dyDescent="0.2">
      <c r="A510" s="33" t="s">
        <v>140</v>
      </c>
      <c r="B510" s="33" t="s">
        <v>144</v>
      </c>
      <c r="C510" s="33">
        <v>27</v>
      </c>
      <c r="D510" s="33" t="s">
        <v>133</v>
      </c>
      <c r="E510" s="200">
        <v>0</v>
      </c>
      <c r="F510" s="199">
        <v>0</v>
      </c>
      <c r="G510" s="200">
        <v>0</v>
      </c>
      <c r="H510" s="199">
        <v>0</v>
      </c>
      <c r="I510" s="200">
        <v>0</v>
      </c>
      <c r="J510" s="199">
        <v>0</v>
      </c>
      <c r="K510" s="199">
        <v>0</v>
      </c>
      <c r="L510" s="199">
        <v>0</v>
      </c>
      <c r="M510" s="199"/>
      <c r="N510" s="199"/>
      <c r="O510" s="199"/>
      <c r="P510" s="199"/>
      <c r="Q510" s="199"/>
      <c r="R510" s="199"/>
      <c r="S510" s="199"/>
      <c r="T510" s="199"/>
      <c r="U510" s="199"/>
      <c r="V510" s="199"/>
      <c r="W510" s="199"/>
      <c r="X510" s="199"/>
      <c r="Y510" s="199"/>
      <c r="Z510" s="199"/>
      <c r="AA510" s="199"/>
      <c r="AB510" s="199"/>
      <c r="AC510" s="199"/>
      <c r="AD510" s="199"/>
      <c r="AE510" s="199"/>
      <c r="AF510" s="199"/>
      <c r="AG510" s="199"/>
      <c r="AH510" s="199"/>
      <c r="AI510" s="199"/>
      <c r="AJ510" s="199"/>
      <c r="AK510" s="199"/>
      <c r="AL510" s="199"/>
      <c r="AM510" s="199"/>
      <c r="AN510" s="199"/>
      <c r="AO510" s="199"/>
      <c r="AP510" s="199"/>
      <c r="AQ510" s="199"/>
      <c r="AR510" s="199"/>
      <c r="AS510" s="199"/>
      <c r="AT510" s="199"/>
      <c r="AU510" s="199"/>
      <c r="AV510" s="199"/>
      <c r="AW510" s="199"/>
      <c r="AX510" s="199"/>
      <c r="AY510" s="199"/>
      <c r="AZ510" s="199"/>
      <c r="BA510" s="199"/>
      <c r="BB510" s="199"/>
      <c r="BC510" s="199"/>
      <c r="BD510" s="199"/>
      <c r="BE510" s="199"/>
      <c r="BF510" s="199"/>
      <c r="BG510" s="199"/>
      <c r="BH510" s="199"/>
      <c r="BI510" s="199"/>
      <c r="BJ510" s="199"/>
      <c r="BK510" s="199"/>
      <c r="BL510" s="199"/>
      <c r="BM510" s="199"/>
      <c r="BN510" s="199"/>
      <c r="BO510" s="199"/>
      <c r="BP510" s="199"/>
      <c r="BQ510" s="199"/>
      <c r="BR510" s="199"/>
      <c r="BS510" s="199"/>
      <c r="BT510" s="199"/>
      <c r="BU510" s="199"/>
      <c r="BV510" s="199"/>
      <c r="BW510" s="199"/>
      <c r="BX510" s="199"/>
      <c r="BY510" s="199"/>
      <c r="BZ510" s="199"/>
      <c r="CA510" s="199"/>
      <c r="CB510" s="199"/>
      <c r="CC510" s="199"/>
      <c r="CD510" s="199"/>
      <c r="CE510" s="199"/>
      <c r="CF510" s="199"/>
      <c r="CG510" s="199"/>
      <c r="CH510" s="199"/>
      <c r="CI510" s="199"/>
      <c r="CJ510" s="199"/>
      <c r="CK510" s="199"/>
      <c r="CL510" s="199"/>
      <c r="CM510" s="199"/>
      <c r="CN510" s="199"/>
      <c r="CO510" s="199"/>
      <c r="CP510" s="199"/>
      <c r="CQ510" s="199"/>
      <c r="CR510" s="199"/>
      <c r="CS510" s="199"/>
      <c r="CT510" s="199"/>
      <c r="CU510" s="199"/>
      <c r="CV510" s="199"/>
      <c r="CW510" s="199"/>
      <c r="CX510" s="199"/>
      <c r="CY510" s="199"/>
      <c r="CZ510" s="199"/>
      <c r="DA510" s="199"/>
      <c r="DB510" s="199"/>
      <c r="DC510" s="199"/>
      <c r="DD510" s="199"/>
      <c r="DE510" s="199"/>
      <c r="DF510" s="199"/>
      <c r="DG510" s="199"/>
      <c r="DH510" s="199"/>
      <c r="DI510" s="199"/>
      <c r="DJ510" s="199"/>
      <c r="DK510" s="199"/>
      <c r="DL510" s="199"/>
      <c r="DM510" s="199"/>
      <c r="DN510" s="199"/>
    </row>
    <row r="511" spans="1:118" x14ac:dyDescent="0.2">
      <c r="A511" s="33" t="s">
        <v>140</v>
      </c>
      <c r="B511" s="33" t="s">
        <v>144</v>
      </c>
      <c r="C511" s="33">
        <v>28</v>
      </c>
      <c r="D511" s="33" t="s">
        <v>134</v>
      </c>
      <c r="E511" s="200">
        <v>0</v>
      </c>
      <c r="F511" s="199">
        <v>0</v>
      </c>
      <c r="G511" s="200">
        <v>0</v>
      </c>
      <c r="H511" s="199">
        <v>0</v>
      </c>
      <c r="I511" s="200">
        <v>0</v>
      </c>
      <c r="J511" s="199">
        <v>0</v>
      </c>
      <c r="K511" s="199">
        <v>0</v>
      </c>
      <c r="L511" s="199">
        <v>0</v>
      </c>
      <c r="M511" s="199"/>
      <c r="N511" s="199"/>
      <c r="O511" s="199"/>
      <c r="P511" s="199"/>
      <c r="Q511" s="199"/>
      <c r="R511" s="199"/>
      <c r="S511" s="199"/>
      <c r="T511" s="199"/>
      <c r="U511" s="199"/>
      <c r="V511" s="199"/>
      <c r="W511" s="199"/>
      <c r="X511" s="199"/>
      <c r="Y511" s="199"/>
      <c r="Z511" s="199"/>
      <c r="AA511" s="199"/>
      <c r="AB511" s="199"/>
      <c r="AC511" s="199"/>
      <c r="AD511" s="199"/>
      <c r="AE511" s="199"/>
      <c r="AF511" s="199"/>
      <c r="AG511" s="199"/>
      <c r="AH511" s="199"/>
      <c r="AI511" s="199"/>
      <c r="AJ511" s="199"/>
      <c r="AK511" s="199"/>
      <c r="AL511" s="199"/>
      <c r="AM511" s="199"/>
      <c r="AN511" s="199"/>
      <c r="AO511" s="199"/>
      <c r="AP511" s="199"/>
      <c r="AQ511" s="199"/>
      <c r="AR511" s="199"/>
      <c r="AS511" s="199"/>
      <c r="AT511" s="199"/>
      <c r="AU511" s="199"/>
      <c r="AV511" s="199"/>
      <c r="AW511" s="199"/>
      <c r="AX511" s="199"/>
      <c r="AY511" s="199"/>
      <c r="AZ511" s="199"/>
      <c r="BA511" s="199"/>
      <c r="BB511" s="199"/>
      <c r="BC511" s="199"/>
      <c r="BD511" s="199"/>
      <c r="BE511" s="199"/>
      <c r="BF511" s="199"/>
      <c r="BG511" s="199"/>
      <c r="BH511" s="199"/>
      <c r="BI511" s="199"/>
      <c r="BJ511" s="199"/>
      <c r="BK511" s="199"/>
      <c r="BL511" s="199"/>
      <c r="BM511" s="199"/>
      <c r="BN511" s="199"/>
      <c r="BO511" s="199"/>
      <c r="BP511" s="199"/>
      <c r="BQ511" s="199"/>
      <c r="BR511" s="199"/>
      <c r="BS511" s="199"/>
      <c r="BT511" s="199"/>
      <c r="BU511" s="199"/>
      <c r="BV511" s="199"/>
      <c r="BW511" s="199"/>
      <c r="BX511" s="199"/>
      <c r="BY511" s="199"/>
      <c r="BZ511" s="199"/>
      <c r="CA511" s="199"/>
      <c r="CB511" s="199"/>
      <c r="CC511" s="199"/>
      <c r="CD511" s="199"/>
      <c r="CE511" s="199"/>
      <c r="CF511" s="199"/>
      <c r="CG511" s="199"/>
      <c r="CH511" s="199"/>
      <c r="CI511" s="199"/>
      <c r="CJ511" s="199"/>
      <c r="CK511" s="199"/>
      <c r="CL511" s="199"/>
      <c r="CM511" s="199"/>
      <c r="CN511" s="199"/>
      <c r="CO511" s="199"/>
      <c r="CP511" s="199"/>
      <c r="CQ511" s="199"/>
      <c r="CR511" s="199"/>
      <c r="CS511" s="199"/>
      <c r="CT511" s="199"/>
      <c r="CU511" s="199"/>
      <c r="CV511" s="199"/>
      <c r="CW511" s="199"/>
      <c r="CX511" s="199"/>
      <c r="CY511" s="199"/>
      <c r="CZ511" s="199"/>
      <c r="DA511" s="199"/>
      <c r="DB511" s="199"/>
      <c r="DC511" s="199"/>
      <c r="DD511" s="199"/>
      <c r="DE511" s="199"/>
      <c r="DF511" s="199"/>
      <c r="DG511" s="199"/>
      <c r="DH511" s="199"/>
      <c r="DI511" s="199"/>
      <c r="DJ511" s="199"/>
      <c r="DK511" s="199"/>
      <c r="DL511" s="199"/>
      <c r="DM511" s="199"/>
      <c r="DN511" s="199"/>
    </row>
    <row r="512" spans="1:118" x14ac:dyDescent="0.2">
      <c r="A512" s="33" t="s">
        <v>140</v>
      </c>
      <c r="B512" s="33" t="s">
        <v>144</v>
      </c>
      <c r="C512" s="33">
        <v>29</v>
      </c>
      <c r="D512" s="33" t="s">
        <v>135</v>
      </c>
      <c r="E512" s="200">
        <v>0</v>
      </c>
      <c r="F512" s="199">
        <v>0</v>
      </c>
      <c r="G512" s="200">
        <v>0</v>
      </c>
      <c r="H512" s="199">
        <v>0</v>
      </c>
      <c r="I512" s="200">
        <v>0</v>
      </c>
      <c r="J512" s="199">
        <v>0</v>
      </c>
      <c r="K512" s="199">
        <v>0</v>
      </c>
      <c r="L512" s="199">
        <v>0</v>
      </c>
      <c r="M512" s="199"/>
      <c r="N512" s="199"/>
      <c r="O512" s="199"/>
      <c r="P512" s="199"/>
      <c r="Q512" s="199"/>
      <c r="R512" s="199"/>
      <c r="S512" s="199"/>
      <c r="T512" s="199"/>
      <c r="U512" s="199"/>
      <c r="V512" s="199"/>
      <c r="W512" s="199"/>
      <c r="X512" s="199"/>
      <c r="Y512" s="199"/>
      <c r="Z512" s="199"/>
      <c r="AA512" s="199"/>
      <c r="AB512" s="199"/>
      <c r="AC512" s="199"/>
      <c r="AD512" s="199"/>
      <c r="AE512" s="199"/>
      <c r="AF512" s="199"/>
      <c r="AG512" s="199"/>
      <c r="AH512" s="199"/>
      <c r="AI512" s="199"/>
      <c r="AJ512" s="199"/>
      <c r="AK512" s="199"/>
      <c r="AL512" s="199"/>
      <c r="AM512" s="199"/>
      <c r="AN512" s="199"/>
      <c r="AO512" s="199"/>
      <c r="AP512" s="199"/>
      <c r="AQ512" s="199"/>
      <c r="AR512" s="199"/>
      <c r="AS512" s="199"/>
      <c r="AT512" s="199"/>
      <c r="AU512" s="199"/>
      <c r="AV512" s="199"/>
      <c r="AW512" s="199"/>
      <c r="AX512" s="199"/>
      <c r="AY512" s="199"/>
      <c r="AZ512" s="199"/>
      <c r="BA512" s="199"/>
      <c r="BB512" s="199"/>
      <c r="BC512" s="199"/>
      <c r="BD512" s="199"/>
      <c r="BE512" s="199"/>
      <c r="BF512" s="199"/>
      <c r="BG512" s="199"/>
      <c r="BH512" s="199"/>
      <c r="BI512" s="199"/>
      <c r="BJ512" s="199"/>
      <c r="BK512" s="199"/>
      <c r="BL512" s="199"/>
      <c r="BM512" s="199"/>
      <c r="BN512" s="199"/>
      <c r="BO512" s="199"/>
      <c r="BP512" s="199"/>
      <c r="BQ512" s="199"/>
      <c r="BR512" s="199"/>
      <c r="BS512" s="199"/>
      <c r="BT512" s="199"/>
      <c r="BU512" s="199"/>
      <c r="BV512" s="199"/>
      <c r="BW512" s="199"/>
      <c r="BX512" s="199"/>
      <c r="BY512" s="199"/>
      <c r="BZ512" s="199"/>
      <c r="CA512" s="199"/>
      <c r="CB512" s="199"/>
      <c r="CC512" s="199"/>
      <c r="CD512" s="199"/>
      <c r="CE512" s="199"/>
      <c r="CF512" s="199"/>
      <c r="CG512" s="199"/>
      <c r="CH512" s="199"/>
      <c r="CI512" s="199"/>
      <c r="CJ512" s="199"/>
      <c r="CK512" s="199"/>
      <c r="CL512" s="199"/>
      <c r="CM512" s="199"/>
      <c r="CN512" s="199"/>
      <c r="CO512" s="199"/>
      <c r="CP512" s="199"/>
      <c r="CQ512" s="199"/>
      <c r="CR512" s="199"/>
      <c r="CS512" s="199"/>
      <c r="CT512" s="199"/>
      <c r="CU512" s="199"/>
      <c r="CV512" s="199"/>
      <c r="CW512" s="199"/>
      <c r="CX512" s="199"/>
      <c r="CY512" s="199"/>
      <c r="CZ512" s="199"/>
      <c r="DA512" s="199"/>
      <c r="DB512" s="199"/>
      <c r="DC512" s="199"/>
      <c r="DD512" s="199"/>
      <c r="DE512" s="199"/>
      <c r="DF512" s="199"/>
      <c r="DG512" s="199"/>
      <c r="DH512" s="199"/>
      <c r="DI512" s="199"/>
      <c r="DJ512" s="199"/>
      <c r="DK512" s="199"/>
      <c r="DL512" s="199"/>
      <c r="DM512" s="199"/>
      <c r="DN512" s="199"/>
    </row>
    <row r="513" spans="1:118" x14ac:dyDescent="0.2">
      <c r="A513" s="33" t="s">
        <v>140</v>
      </c>
      <c r="B513" s="33" t="s">
        <v>144</v>
      </c>
      <c r="C513" s="33">
        <v>30</v>
      </c>
      <c r="D513" s="33" t="s">
        <v>136</v>
      </c>
      <c r="E513" s="200">
        <v>0</v>
      </c>
      <c r="F513" s="199">
        <v>0</v>
      </c>
      <c r="G513" s="200">
        <v>0</v>
      </c>
      <c r="H513" s="199">
        <v>0</v>
      </c>
      <c r="I513" s="200">
        <v>0</v>
      </c>
      <c r="J513" s="199">
        <v>0</v>
      </c>
      <c r="K513" s="199">
        <v>0</v>
      </c>
      <c r="L513" s="199">
        <v>0</v>
      </c>
      <c r="M513" s="199"/>
      <c r="N513" s="199"/>
      <c r="O513" s="199"/>
      <c r="P513" s="199"/>
      <c r="Q513" s="199"/>
      <c r="R513" s="199"/>
      <c r="S513" s="199"/>
      <c r="T513" s="199"/>
      <c r="U513" s="199"/>
      <c r="V513" s="199"/>
      <c r="W513" s="199"/>
      <c r="X513" s="199"/>
      <c r="Y513" s="199"/>
      <c r="Z513" s="199"/>
      <c r="AA513" s="199"/>
      <c r="AB513" s="199"/>
      <c r="AC513" s="199"/>
      <c r="AD513" s="199"/>
      <c r="AE513" s="199"/>
      <c r="AF513" s="199"/>
      <c r="AG513" s="199"/>
      <c r="AH513" s="199"/>
      <c r="AI513" s="199"/>
      <c r="AJ513" s="199"/>
      <c r="AK513" s="199"/>
      <c r="AL513" s="199"/>
      <c r="AM513" s="199"/>
      <c r="AN513" s="199"/>
      <c r="AO513" s="199"/>
      <c r="AP513" s="199"/>
      <c r="AQ513" s="199"/>
      <c r="AR513" s="199"/>
      <c r="AS513" s="199"/>
      <c r="AT513" s="199"/>
      <c r="AU513" s="199"/>
      <c r="AV513" s="199"/>
      <c r="AW513" s="199"/>
      <c r="AX513" s="199"/>
      <c r="AY513" s="199"/>
      <c r="AZ513" s="199"/>
      <c r="BA513" s="199"/>
      <c r="BB513" s="199"/>
      <c r="BC513" s="199"/>
      <c r="BD513" s="199"/>
      <c r="BE513" s="199"/>
      <c r="BF513" s="199"/>
      <c r="BG513" s="199"/>
      <c r="BH513" s="199"/>
      <c r="BI513" s="199"/>
      <c r="BJ513" s="199"/>
      <c r="BK513" s="199"/>
      <c r="BL513" s="199"/>
      <c r="BM513" s="199"/>
      <c r="BN513" s="199"/>
      <c r="BO513" s="199"/>
      <c r="BP513" s="199"/>
      <c r="BQ513" s="199"/>
      <c r="BR513" s="199"/>
      <c r="BS513" s="199"/>
      <c r="BT513" s="199"/>
      <c r="BU513" s="199"/>
      <c r="BV513" s="199"/>
      <c r="BW513" s="199"/>
      <c r="BX513" s="199"/>
      <c r="BY513" s="199"/>
      <c r="BZ513" s="199"/>
      <c r="CA513" s="199"/>
      <c r="CB513" s="199"/>
      <c r="CC513" s="199"/>
      <c r="CD513" s="199"/>
      <c r="CE513" s="199"/>
      <c r="CF513" s="199"/>
      <c r="CG513" s="199"/>
      <c r="CH513" s="199"/>
      <c r="CI513" s="199"/>
      <c r="CJ513" s="199"/>
      <c r="CK513" s="199"/>
      <c r="CL513" s="199"/>
      <c r="CM513" s="199"/>
      <c r="CN513" s="199"/>
      <c r="CO513" s="199"/>
      <c r="CP513" s="199"/>
      <c r="CQ513" s="199"/>
      <c r="CR513" s="199"/>
      <c r="CS513" s="199"/>
      <c r="CT513" s="199"/>
      <c r="CU513" s="199"/>
      <c r="CV513" s="199"/>
      <c r="CW513" s="199"/>
      <c r="CX513" s="199"/>
      <c r="CY513" s="199"/>
      <c r="CZ513" s="199"/>
      <c r="DA513" s="199"/>
      <c r="DB513" s="199"/>
      <c r="DC513" s="199"/>
      <c r="DD513" s="199"/>
      <c r="DE513" s="199"/>
      <c r="DF513" s="199"/>
      <c r="DG513" s="199"/>
      <c r="DH513" s="199"/>
      <c r="DI513" s="199"/>
      <c r="DJ513" s="199"/>
      <c r="DK513" s="199"/>
      <c r="DL513" s="199"/>
      <c r="DM513" s="199"/>
      <c r="DN513" s="199"/>
    </row>
    <row r="514" spans="1:118" x14ac:dyDescent="0.2">
      <c r="A514" s="33" t="s">
        <v>140</v>
      </c>
      <c r="B514" s="33" t="s">
        <v>144</v>
      </c>
      <c r="C514" s="33">
        <v>31</v>
      </c>
      <c r="D514" s="33" t="s">
        <v>137</v>
      </c>
      <c r="E514" s="200">
        <v>0</v>
      </c>
      <c r="F514" s="199">
        <v>0</v>
      </c>
      <c r="G514" s="200">
        <v>0</v>
      </c>
      <c r="H514" s="199">
        <v>0</v>
      </c>
      <c r="I514" s="200">
        <v>0</v>
      </c>
      <c r="J514" s="199">
        <v>0</v>
      </c>
      <c r="K514" s="199">
        <v>0</v>
      </c>
      <c r="L514" s="199">
        <v>0</v>
      </c>
      <c r="M514" s="199"/>
      <c r="N514" s="199"/>
      <c r="O514" s="199"/>
      <c r="P514" s="199"/>
      <c r="Q514" s="199"/>
      <c r="R514" s="199"/>
      <c r="S514" s="199"/>
      <c r="T514" s="199"/>
      <c r="U514" s="199"/>
      <c r="V514" s="199"/>
      <c r="W514" s="199"/>
      <c r="X514" s="199"/>
      <c r="Y514" s="199"/>
      <c r="Z514" s="199"/>
      <c r="AA514" s="199"/>
      <c r="AB514" s="199"/>
      <c r="AC514" s="199"/>
      <c r="AD514" s="199"/>
      <c r="AE514" s="199"/>
      <c r="AF514" s="199"/>
      <c r="AG514" s="199"/>
      <c r="AH514" s="199"/>
      <c r="AI514" s="199"/>
      <c r="AJ514" s="199"/>
      <c r="AK514" s="199"/>
      <c r="AL514" s="199"/>
      <c r="AM514" s="199"/>
      <c r="AN514" s="199"/>
      <c r="AO514" s="199"/>
      <c r="AP514" s="199"/>
      <c r="AQ514" s="199"/>
      <c r="AR514" s="199"/>
      <c r="AS514" s="199"/>
      <c r="AT514" s="199"/>
      <c r="AU514" s="199"/>
      <c r="AV514" s="199"/>
      <c r="AW514" s="199"/>
      <c r="AX514" s="199"/>
      <c r="AY514" s="199"/>
      <c r="AZ514" s="199"/>
      <c r="BA514" s="199"/>
      <c r="BB514" s="199"/>
      <c r="BC514" s="199"/>
      <c r="BD514" s="199"/>
      <c r="BE514" s="199"/>
      <c r="BF514" s="199"/>
      <c r="BG514" s="199"/>
      <c r="BH514" s="199"/>
      <c r="BI514" s="199"/>
      <c r="BJ514" s="199"/>
      <c r="BK514" s="199"/>
      <c r="BL514" s="199"/>
      <c r="BM514" s="199"/>
      <c r="BN514" s="199"/>
      <c r="BO514" s="199"/>
      <c r="BP514" s="199"/>
      <c r="BQ514" s="199"/>
      <c r="BR514" s="199"/>
      <c r="BS514" s="199"/>
      <c r="BT514" s="199"/>
      <c r="BU514" s="199"/>
      <c r="BV514" s="199"/>
      <c r="BW514" s="199"/>
      <c r="BX514" s="199"/>
      <c r="BY514" s="199"/>
      <c r="BZ514" s="199"/>
      <c r="CA514" s="199"/>
      <c r="CB514" s="199"/>
      <c r="CC514" s="199"/>
      <c r="CD514" s="199"/>
      <c r="CE514" s="199"/>
      <c r="CF514" s="199"/>
      <c r="CG514" s="199"/>
      <c r="CH514" s="199"/>
      <c r="CI514" s="199"/>
      <c r="CJ514" s="199"/>
      <c r="CK514" s="199"/>
      <c r="CL514" s="199"/>
      <c r="CM514" s="199"/>
      <c r="CN514" s="199"/>
      <c r="CO514" s="199"/>
      <c r="CP514" s="199"/>
      <c r="CQ514" s="199"/>
      <c r="CR514" s="199"/>
      <c r="CS514" s="199"/>
      <c r="CT514" s="199"/>
      <c r="CU514" s="199"/>
      <c r="CV514" s="199"/>
      <c r="CW514" s="199"/>
      <c r="CX514" s="199"/>
      <c r="CY514" s="199"/>
      <c r="CZ514" s="199"/>
      <c r="DA514" s="199"/>
      <c r="DB514" s="199"/>
      <c r="DC514" s="199"/>
      <c r="DD514" s="199"/>
      <c r="DE514" s="199"/>
      <c r="DF514" s="199"/>
      <c r="DG514" s="199"/>
      <c r="DH514" s="199"/>
      <c r="DI514" s="199"/>
      <c r="DJ514" s="199"/>
      <c r="DK514" s="199"/>
      <c r="DL514" s="199"/>
      <c r="DM514" s="199"/>
      <c r="DN514" s="199"/>
    </row>
    <row r="515" spans="1:118" x14ac:dyDescent="0.2">
      <c r="A515" s="33" t="s">
        <v>140</v>
      </c>
      <c r="B515" s="33" t="s">
        <v>144</v>
      </c>
      <c r="C515" s="33">
        <v>32</v>
      </c>
      <c r="D515" s="33" t="s">
        <v>70</v>
      </c>
      <c r="E515" s="200">
        <v>0</v>
      </c>
      <c r="F515" s="199">
        <v>0</v>
      </c>
      <c r="G515" s="200">
        <v>0</v>
      </c>
      <c r="H515" s="199">
        <v>0</v>
      </c>
      <c r="I515" s="200">
        <v>0</v>
      </c>
      <c r="J515" s="199">
        <v>0</v>
      </c>
      <c r="K515" s="199">
        <v>0</v>
      </c>
      <c r="L515" s="199">
        <v>0</v>
      </c>
      <c r="M515" s="199"/>
      <c r="N515" s="199"/>
      <c r="O515" s="199"/>
      <c r="P515" s="199"/>
      <c r="Q515" s="199"/>
      <c r="R515" s="199"/>
      <c r="S515" s="199"/>
      <c r="T515" s="199"/>
      <c r="U515" s="199"/>
      <c r="V515" s="199"/>
      <c r="W515" s="199"/>
      <c r="X515" s="199"/>
      <c r="Y515" s="199"/>
      <c r="Z515" s="199"/>
      <c r="AA515" s="199"/>
      <c r="AB515" s="199"/>
      <c r="AC515" s="199"/>
      <c r="AD515" s="199"/>
      <c r="AE515" s="199"/>
      <c r="AF515" s="199"/>
      <c r="AG515" s="199"/>
      <c r="AH515" s="199"/>
      <c r="AI515" s="199"/>
      <c r="AJ515" s="199"/>
      <c r="AK515" s="199"/>
      <c r="AL515" s="199"/>
      <c r="AM515" s="199"/>
      <c r="AN515" s="199"/>
      <c r="AO515" s="199"/>
      <c r="AP515" s="199"/>
      <c r="AQ515" s="199"/>
      <c r="AR515" s="199"/>
      <c r="AS515" s="199"/>
      <c r="AT515" s="199"/>
      <c r="AU515" s="199"/>
      <c r="AV515" s="199"/>
      <c r="AW515" s="199"/>
      <c r="AX515" s="199"/>
      <c r="AY515" s="199"/>
      <c r="AZ515" s="199"/>
      <c r="BA515" s="199"/>
      <c r="BB515" s="199"/>
      <c r="BC515" s="199"/>
      <c r="BD515" s="199"/>
      <c r="BE515" s="199"/>
      <c r="BF515" s="199"/>
      <c r="BG515" s="199"/>
      <c r="BH515" s="199"/>
      <c r="BI515" s="199"/>
      <c r="BJ515" s="199"/>
      <c r="BK515" s="199"/>
      <c r="BL515" s="199"/>
      <c r="BM515" s="199"/>
      <c r="BN515" s="199"/>
      <c r="BO515" s="199"/>
      <c r="BP515" s="199"/>
      <c r="BQ515" s="199"/>
      <c r="BR515" s="199"/>
      <c r="BS515" s="199"/>
      <c r="BT515" s="199"/>
      <c r="BU515" s="199"/>
      <c r="BV515" s="199"/>
      <c r="BW515" s="199"/>
      <c r="BX515" s="199"/>
      <c r="BY515" s="199"/>
      <c r="BZ515" s="199"/>
      <c r="CA515" s="199"/>
      <c r="CB515" s="199"/>
      <c r="CC515" s="199"/>
      <c r="CD515" s="199"/>
      <c r="CE515" s="199"/>
      <c r="CF515" s="199"/>
      <c r="CG515" s="199"/>
      <c r="CH515" s="199"/>
      <c r="CI515" s="199"/>
      <c r="CJ515" s="199"/>
      <c r="CK515" s="199"/>
      <c r="CL515" s="199"/>
      <c r="CM515" s="199"/>
      <c r="CN515" s="199"/>
      <c r="CO515" s="199"/>
      <c r="CP515" s="199"/>
      <c r="CQ515" s="199"/>
      <c r="CR515" s="199"/>
      <c r="CS515" s="199"/>
      <c r="CT515" s="199"/>
      <c r="CU515" s="199"/>
      <c r="CV515" s="199"/>
      <c r="CW515" s="199"/>
      <c r="CX515" s="199"/>
      <c r="CY515" s="199"/>
      <c r="CZ515" s="199"/>
      <c r="DA515" s="199"/>
      <c r="DB515" s="199"/>
      <c r="DC515" s="199"/>
      <c r="DD515" s="199"/>
      <c r="DE515" s="199"/>
      <c r="DF515" s="199"/>
      <c r="DG515" s="199"/>
      <c r="DH515" s="199"/>
      <c r="DI515" s="199"/>
      <c r="DJ515" s="199"/>
      <c r="DK515" s="199"/>
      <c r="DL515" s="199"/>
      <c r="DM515" s="199"/>
      <c r="DN515" s="199"/>
    </row>
    <row r="516" spans="1:118" x14ac:dyDescent="0.2">
      <c r="A516" s="33" t="s">
        <v>140</v>
      </c>
      <c r="B516" s="33" t="s">
        <v>144</v>
      </c>
      <c r="C516" s="33">
        <v>33</v>
      </c>
      <c r="D516" s="33" t="s">
        <v>71</v>
      </c>
      <c r="E516" s="200">
        <v>0</v>
      </c>
      <c r="F516" s="199">
        <v>0</v>
      </c>
      <c r="G516" s="200">
        <v>0</v>
      </c>
      <c r="H516" s="199">
        <v>0</v>
      </c>
      <c r="I516" s="200">
        <v>0</v>
      </c>
      <c r="J516" s="199">
        <v>0</v>
      </c>
      <c r="K516" s="199">
        <v>0</v>
      </c>
      <c r="L516" s="199">
        <v>0</v>
      </c>
      <c r="M516" s="199"/>
      <c r="N516" s="199"/>
      <c r="O516" s="199"/>
      <c r="P516" s="199"/>
      <c r="Q516" s="199"/>
      <c r="R516" s="199"/>
      <c r="S516" s="199"/>
      <c r="T516" s="199"/>
      <c r="U516" s="199"/>
      <c r="V516" s="199"/>
      <c r="W516" s="199"/>
      <c r="X516" s="199"/>
      <c r="Y516" s="199"/>
      <c r="Z516" s="199"/>
      <c r="AA516" s="199"/>
      <c r="AB516" s="199"/>
      <c r="AC516" s="199"/>
      <c r="AD516" s="199"/>
      <c r="AE516" s="199"/>
      <c r="AF516" s="199"/>
      <c r="AG516" s="199"/>
      <c r="AH516" s="199"/>
      <c r="AI516" s="199"/>
      <c r="AJ516" s="199"/>
      <c r="AK516" s="199"/>
      <c r="AL516" s="199"/>
      <c r="AM516" s="199"/>
      <c r="AN516" s="199"/>
      <c r="AO516" s="199"/>
      <c r="AP516" s="199"/>
      <c r="AQ516" s="199"/>
      <c r="AR516" s="199"/>
      <c r="AS516" s="199"/>
      <c r="AT516" s="199"/>
      <c r="AU516" s="199"/>
      <c r="AV516" s="199"/>
      <c r="AW516" s="199"/>
      <c r="AX516" s="199"/>
      <c r="AY516" s="199"/>
      <c r="AZ516" s="199"/>
      <c r="BA516" s="199"/>
      <c r="BB516" s="199"/>
      <c r="BC516" s="199"/>
      <c r="BD516" s="199"/>
      <c r="BE516" s="199"/>
      <c r="BF516" s="199"/>
      <c r="BG516" s="199"/>
      <c r="BH516" s="199"/>
      <c r="BI516" s="199"/>
      <c r="BJ516" s="199"/>
      <c r="BK516" s="199"/>
      <c r="BL516" s="199"/>
      <c r="BM516" s="199"/>
      <c r="BN516" s="199"/>
      <c r="BO516" s="199"/>
      <c r="BP516" s="199"/>
      <c r="BQ516" s="199"/>
      <c r="BR516" s="199"/>
      <c r="BS516" s="199"/>
      <c r="BT516" s="199"/>
      <c r="BU516" s="199"/>
      <c r="BV516" s="199"/>
      <c r="BW516" s="199"/>
      <c r="BX516" s="199"/>
      <c r="BY516" s="199"/>
      <c r="BZ516" s="199"/>
      <c r="CA516" s="199"/>
      <c r="CB516" s="199"/>
      <c r="CC516" s="199"/>
      <c r="CD516" s="199"/>
      <c r="CE516" s="199"/>
      <c r="CF516" s="199"/>
      <c r="CG516" s="199"/>
      <c r="CH516" s="199"/>
      <c r="CI516" s="199"/>
      <c r="CJ516" s="199"/>
      <c r="CK516" s="199"/>
      <c r="CL516" s="199"/>
      <c r="CM516" s="199"/>
      <c r="CN516" s="199"/>
      <c r="CO516" s="199"/>
      <c r="CP516" s="199"/>
      <c r="CQ516" s="199"/>
      <c r="CR516" s="199"/>
      <c r="CS516" s="199"/>
      <c r="CT516" s="199"/>
      <c r="CU516" s="199"/>
      <c r="CV516" s="199"/>
      <c r="CW516" s="199"/>
      <c r="CX516" s="199"/>
      <c r="CY516" s="199"/>
      <c r="CZ516" s="199"/>
      <c r="DA516" s="199"/>
      <c r="DB516" s="199"/>
      <c r="DC516" s="199"/>
      <c r="DD516" s="199"/>
      <c r="DE516" s="199"/>
      <c r="DF516" s="199"/>
      <c r="DG516" s="199"/>
      <c r="DH516" s="199"/>
      <c r="DI516" s="199"/>
      <c r="DJ516" s="199"/>
      <c r="DK516" s="199"/>
      <c r="DL516" s="199"/>
      <c r="DM516" s="199"/>
      <c r="DN516" s="199"/>
    </row>
    <row r="517" spans="1:118" x14ac:dyDescent="0.2">
      <c r="A517" s="33" t="s">
        <v>140</v>
      </c>
      <c r="B517" s="33" t="s">
        <v>144</v>
      </c>
      <c r="C517" s="33">
        <v>34</v>
      </c>
      <c r="D517" s="33" t="s">
        <v>72</v>
      </c>
      <c r="E517" s="200">
        <v>0</v>
      </c>
      <c r="F517" s="199">
        <v>0</v>
      </c>
      <c r="G517" s="200">
        <v>0</v>
      </c>
      <c r="H517" s="199">
        <v>0</v>
      </c>
      <c r="I517" s="200">
        <v>0</v>
      </c>
      <c r="J517" s="199">
        <v>0</v>
      </c>
      <c r="K517" s="199">
        <v>0</v>
      </c>
      <c r="L517" s="199">
        <v>0</v>
      </c>
      <c r="M517" s="199"/>
      <c r="N517" s="199"/>
      <c r="O517" s="199"/>
      <c r="P517" s="199"/>
      <c r="Q517" s="199"/>
      <c r="R517" s="199"/>
      <c r="S517" s="199"/>
      <c r="T517" s="199"/>
      <c r="U517" s="199"/>
      <c r="V517" s="199"/>
      <c r="W517" s="199"/>
      <c r="X517" s="199"/>
      <c r="Y517" s="199"/>
      <c r="Z517" s="199"/>
      <c r="AA517" s="199"/>
      <c r="AB517" s="199"/>
      <c r="AC517" s="199"/>
      <c r="AD517" s="199"/>
      <c r="AE517" s="199"/>
      <c r="AF517" s="199"/>
      <c r="AG517" s="199"/>
      <c r="AH517" s="199"/>
      <c r="AI517" s="199"/>
      <c r="AJ517" s="199"/>
      <c r="AK517" s="199"/>
      <c r="AL517" s="199"/>
      <c r="AM517" s="199"/>
      <c r="AN517" s="199"/>
      <c r="AO517" s="199"/>
      <c r="AP517" s="199"/>
      <c r="AQ517" s="199"/>
      <c r="AR517" s="199"/>
      <c r="AS517" s="199"/>
      <c r="AT517" s="199"/>
      <c r="AU517" s="199"/>
      <c r="AV517" s="199"/>
      <c r="AW517" s="199"/>
      <c r="AX517" s="199"/>
      <c r="AY517" s="199"/>
      <c r="AZ517" s="199"/>
      <c r="BA517" s="199"/>
      <c r="BB517" s="199"/>
      <c r="BC517" s="199"/>
      <c r="BD517" s="199"/>
      <c r="BE517" s="199"/>
      <c r="BF517" s="199"/>
      <c r="BG517" s="199"/>
      <c r="BH517" s="199"/>
      <c r="BI517" s="199"/>
      <c r="BJ517" s="199"/>
      <c r="BK517" s="199"/>
      <c r="BL517" s="199"/>
      <c r="BM517" s="199"/>
      <c r="BN517" s="199"/>
      <c r="BO517" s="199"/>
      <c r="BP517" s="199"/>
      <c r="BQ517" s="199"/>
      <c r="BR517" s="199"/>
      <c r="BS517" s="199"/>
      <c r="BT517" s="199"/>
      <c r="BU517" s="199"/>
      <c r="BV517" s="199"/>
      <c r="BW517" s="199"/>
      <c r="BX517" s="199"/>
      <c r="BY517" s="199"/>
      <c r="BZ517" s="199"/>
      <c r="CA517" s="199"/>
      <c r="CB517" s="199"/>
      <c r="CC517" s="199"/>
      <c r="CD517" s="199"/>
      <c r="CE517" s="199"/>
      <c r="CF517" s="199"/>
      <c r="CG517" s="199"/>
      <c r="CH517" s="199"/>
      <c r="CI517" s="199"/>
      <c r="CJ517" s="199"/>
      <c r="CK517" s="199"/>
      <c r="CL517" s="199"/>
      <c r="CM517" s="199"/>
      <c r="CN517" s="199"/>
      <c r="CO517" s="199"/>
      <c r="CP517" s="199"/>
      <c r="CQ517" s="199"/>
      <c r="CR517" s="199"/>
      <c r="CS517" s="199"/>
      <c r="CT517" s="199"/>
      <c r="CU517" s="199"/>
      <c r="CV517" s="199"/>
      <c r="CW517" s="199"/>
      <c r="CX517" s="199"/>
      <c r="CY517" s="199"/>
      <c r="CZ517" s="199"/>
      <c r="DA517" s="199"/>
      <c r="DB517" s="199"/>
      <c r="DC517" s="199"/>
      <c r="DD517" s="199"/>
      <c r="DE517" s="199"/>
      <c r="DF517" s="199"/>
      <c r="DG517" s="199"/>
      <c r="DH517" s="199"/>
      <c r="DI517" s="199"/>
      <c r="DJ517" s="199"/>
      <c r="DK517" s="199"/>
      <c r="DL517" s="199"/>
      <c r="DM517" s="199"/>
      <c r="DN517" s="199"/>
    </row>
    <row r="518" spans="1:118" x14ac:dyDescent="0.2">
      <c r="A518" s="33" t="s">
        <v>140</v>
      </c>
      <c r="B518" s="33" t="s">
        <v>144</v>
      </c>
      <c r="C518" s="33">
        <v>35</v>
      </c>
      <c r="D518" s="33" t="s">
        <v>73</v>
      </c>
      <c r="E518" s="200">
        <v>0</v>
      </c>
      <c r="F518" s="199">
        <v>-27632.12</v>
      </c>
      <c r="G518" s="200">
        <v>0</v>
      </c>
      <c r="H518" s="199">
        <v>-36767.760000000002</v>
      </c>
      <c r="I518" s="200">
        <v>0</v>
      </c>
      <c r="J518" s="199">
        <v>0</v>
      </c>
      <c r="K518" s="199">
        <v>0</v>
      </c>
      <c r="L518" s="199">
        <v>0</v>
      </c>
      <c r="M518" s="199"/>
      <c r="N518" s="199"/>
      <c r="O518" s="199"/>
      <c r="P518" s="199"/>
      <c r="Q518" s="199"/>
      <c r="R518" s="199"/>
      <c r="S518" s="199"/>
      <c r="T518" s="199"/>
      <c r="U518" s="199"/>
      <c r="V518" s="199"/>
      <c r="W518" s="199"/>
      <c r="X518" s="199"/>
      <c r="Y518" s="199"/>
      <c r="Z518" s="199"/>
      <c r="AA518" s="199"/>
      <c r="AB518" s="199"/>
      <c r="AC518" s="199"/>
      <c r="AD518" s="199"/>
      <c r="AE518" s="199"/>
      <c r="AF518" s="199"/>
      <c r="AG518" s="199"/>
      <c r="AH518" s="199"/>
      <c r="AI518" s="199"/>
      <c r="AJ518" s="199"/>
      <c r="AK518" s="199"/>
      <c r="AL518" s="199"/>
      <c r="AM518" s="199"/>
      <c r="AN518" s="199"/>
      <c r="AO518" s="199"/>
      <c r="AP518" s="199"/>
      <c r="AQ518" s="199"/>
      <c r="AR518" s="199"/>
      <c r="AS518" s="199"/>
      <c r="AT518" s="199"/>
      <c r="AU518" s="199"/>
      <c r="AV518" s="199"/>
      <c r="AW518" s="199"/>
      <c r="AX518" s="199"/>
      <c r="AY518" s="199"/>
      <c r="AZ518" s="199"/>
      <c r="BA518" s="199"/>
      <c r="BB518" s="199"/>
      <c r="BC518" s="199"/>
      <c r="BD518" s="199"/>
      <c r="BE518" s="199"/>
      <c r="BF518" s="199"/>
      <c r="BG518" s="199"/>
      <c r="BH518" s="199"/>
      <c r="BI518" s="199"/>
      <c r="BJ518" s="199"/>
      <c r="BK518" s="199"/>
      <c r="BL518" s="199"/>
      <c r="BM518" s="199"/>
      <c r="BN518" s="199"/>
      <c r="BO518" s="199"/>
      <c r="BP518" s="199"/>
      <c r="BQ518" s="199"/>
      <c r="BR518" s="199"/>
      <c r="BS518" s="199"/>
      <c r="BT518" s="199"/>
      <c r="BU518" s="199"/>
      <c r="BV518" s="199"/>
      <c r="BW518" s="199"/>
      <c r="BX518" s="199"/>
      <c r="BY518" s="199"/>
      <c r="BZ518" s="199"/>
      <c r="CA518" s="199"/>
      <c r="CB518" s="199"/>
      <c r="CC518" s="199"/>
      <c r="CD518" s="199"/>
      <c r="CE518" s="199"/>
      <c r="CF518" s="199"/>
      <c r="CG518" s="199"/>
      <c r="CH518" s="199"/>
      <c r="CI518" s="199"/>
      <c r="CJ518" s="199"/>
      <c r="CK518" s="199"/>
      <c r="CL518" s="199"/>
      <c r="CM518" s="199"/>
      <c r="CN518" s="199"/>
      <c r="CO518" s="199"/>
      <c r="CP518" s="199"/>
      <c r="CQ518" s="199"/>
      <c r="CR518" s="199"/>
      <c r="CS518" s="199"/>
      <c r="CT518" s="199"/>
      <c r="CU518" s="199"/>
      <c r="CV518" s="199"/>
      <c r="CW518" s="199"/>
      <c r="CX518" s="199"/>
      <c r="CY518" s="199"/>
      <c r="CZ518" s="199"/>
      <c r="DA518" s="199"/>
      <c r="DB518" s="199"/>
      <c r="DC518" s="199"/>
      <c r="DD518" s="199"/>
      <c r="DE518" s="199"/>
      <c r="DF518" s="199"/>
      <c r="DG518" s="199"/>
      <c r="DH518" s="199"/>
      <c r="DI518" s="199"/>
      <c r="DJ518" s="199"/>
      <c r="DK518" s="199"/>
      <c r="DL518" s="199"/>
      <c r="DM518" s="199"/>
      <c r="DN518" s="199"/>
    </row>
    <row r="519" spans="1:118" x14ac:dyDescent="0.2">
      <c r="A519" s="33" t="s">
        <v>140</v>
      </c>
      <c r="B519" s="33" t="s">
        <v>144</v>
      </c>
      <c r="C519" s="33">
        <v>36</v>
      </c>
      <c r="D519" s="33" t="s">
        <v>74</v>
      </c>
      <c r="E519" s="200">
        <v>0</v>
      </c>
      <c r="F519" s="199">
        <v>0</v>
      </c>
      <c r="G519" s="200">
        <v>0</v>
      </c>
      <c r="H519" s="199">
        <v>0</v>
      </c>
      <c r="I519" s="200">
        <v>0</v>
      </c>
      <c r="J519" s="199">
        <v>0</v>
      </c>
      <c r="K519" s="199">
        <v>0</v>
      </c>
      <c r="L519" s="199">
        <v>0</v>
      </c>
      <c r="M519" s="199"/>
      <c r="N519" s="199"/>
      <c r="O519" s="199"/>
      <c r="P519" s="199"/>
      <c r="Q519" s="199"/>
      <c r="R519" s="199"/>
      <c r="S519" s="199"/>
      <c r="T519" s="199"/>
      <c r="U519" s="199"/>
      <c r="V519" s="199"/>
      <c r="W519" s="199"/>
      <c r="X519" s="199"/>
      <c r="Y519" s="199"/>
      <c r="Z519" s="199"/>
      <c r="AA519" s="199"/>
      <c r="AB519" s="199"/>
      <c r="AC519" s="199"/>
      <c r="AD519" s="199"/>
      <c r="AE519" s="199"/>
      <c r="AF519" s="199"/>
      <c r="AG519" s="199"/>
      <c r="AH519" s="199"/>
      <c r="AI519" s="199"/>
      <c r="AJ519" s="199"/>
      <c r="AK519" s="199"/>
      <c r="AL519" s="199"/>
      <c r="AM519" s="199"/>
      <c r="AN519" s="199"/>
      <c r="AO519" s="199"/>
      <c r="AP519" s="199"/>
      <c r="AQ519" s="199"/>
      <c r="AR519" s="199"/>
      <c r="AS519" s="199"/>
      <c r="AT519" s="199"/>
      <c r="AU519" s="199"/>
      <c r="AV519" s="199"/>
      <c r="AW519" s="199"/>
      <c r="AX519" s="199"/>
      <c r="AY519" s="199"/>
      <c r="AZ519" s="199"/>
      <c r="BA519" s="199"/>
      <c r="BB519" s="199"/>
      <c r="BC519" s="199"/>
      <c r="BD519" s="199"/>
      <c r="BE519" s="199"/>
      <c r="BF519" s="199"/>
      <c r="BG519" s="199"/>
      <c r="BH519" s="199"/>
      <c r="BI519" s="199"/>
      <c r="BJ519" s="199"/>
      <c r="BK519" s="199"/>
      <c r="BL519" s="199"/>
      <c r="BM519" s="199"/>
      <c r="BN519" s="199"/>
      <c r="BO519" s="199"/>
      <c r="BP519" s="199"/>
      <c r="BQ519" s="199"/>
      <c r="BR519" s="199"/>
      <c r="BS519" s="199"/>
      <c r="BT519" s="199"/>
      <c r="BU519" s="199"/>
      <c r="BV519" s="199"/>
      <c r="BW519" s="199"/>
      <c r="BX519" s="199"/>
      <c r="BY519" s="199"/>
      <c r="BZ519" s="199"/>
      <c r="CA519" s="199"/>
      <c r="CB519" s="199"/>
      <c r="CC519" s="199"/>
      <c r="CD519" s="199"/>
      <c r="CE519" s="199"/>
      <c r="CF519" s="199"/>
      <c r="CG519" s="199"/>
      <c r="CH519" s="199"/>
      <c r="CI519" s="199"/>
      <c r="CJ519" s="199"/>
      <c r="CK519" s="199"/>
      <c r="CL519" s="199"/>
      <c r="CM519" s="199"/>
      <c r="CN519" s="199"/>
      <c r="CO519" s="199"/>
      <c r="CP519" s="199"/>
      <c r="CQ519" s="199"/>
      <c r="CR519" s="199"/>
      <c r="CS519" s="199"/>
      <c r="CT519" s="199"/>
      <c r="CU519" s="199"/>
      <c r="CV519" s="199"/>
      <c r="CW519" s="199"/>
      <c r="CX519" s="199"/>
      <c r="CY519" s="199"/>
      <c r="CZ519" s="199"/>
      <c r="DA519" s="199"/>
      <c r="DB519" s="199"/>
      <c r="DC519" s="199"/>
      <c r="DD519" s="199"/>
      <c r="DE519" s="199"/>
      <c r="DF519" s="199"/>
      <c r="DG519" s="199"/>
      <c r="DH519" s="199"/>
      <c r="DI519" s="199"/>
      <c r="DJ519" s="199"/>
      <c r="DK519" s="199"/>
      <c r="DL519" s="199"/>
      <c r="DM519" s="199"/>
      <c r="DN519" s="199"/>
    </row>
    <row r="520" spans="1:118" x14ac:dyDescent="0.2">
      <c r="A520" s="33" t="s">
        <v>140</v>
      </c>
      <c r="B520" s="33" t="s">
        <v>144</v>
      </c>
      <c r="C520" s="33">
        <v>37</v>
      </c>
      <c r="D520" s="33" t="s">
        <v>75</v>
      </c>
      <c r="E520" s="200">
        <v>0</v>
      </c>
      <c r="F520" s="199">
        <v>0</v>
      </c>
      <c r="G520" s="200">
        <v>0</v>
      </c>
      <c r="H520" s="199">
        <v>0</v>
      </c>
      <c r="I520" s="200">
        <v>0</v>
      </c>
      <c r="J520" s="199">
        <v>0</v>
      </c>
      <c r="K520" s="199">
        <v>0</v>
      </c>
      <c r="L520" s="199">
        <v>0</v>
      </c>
      <c r="M520" s="199"/>
      <c r="N520" s="199"/>
      <c r="O520" s="199"/>
      <c r="P520" s="199"/>
      <c r="Q520" s="199"/>
      <c r="R520" s="199"/>
      <c r="S520" s="199"/>
      <c r="T520" s="199"/>
      <c r="U520" s="199"/>
      <c r="V520" s="199"/>
      <c r="W520" s="199"/>
      <c r="X520" s="199"/>
      <c r="Y520" s="199"/>
      <c r="Z520" s="199"/>
      <c r="AA520" s="199"/>
      <c r="AB520" s="199"/>
      <c r="AC520" s="199"/>
      <c r="AD520" s="199"/>
      <c r="AE520" s="199"/>
      <c r="AF520" s="199"/>
      <c r="AG520" s="199"/>
      <c r="AH520" s="199"/>
      <c r="AI520" s="199"/>
      <c r="AJ520" s="199"/>
      <c r="AK520" s="199"/>
      <c r="AL520" s="199"/>
      <c r="AM520" s="199"/>
      <c r="AN520" s="199"/>
      <c r="AO520" s="199"/>
      <c r="AP520" s="199"/>
      <c r="AQ520" s="199"/>
      <c r="AR520" s="199"/>
      <c r="AS520" s="199"/>
      <c r="AT520" s="199"/>
      <c r="AU520" s="199"/>
      <c r="AV520" s="199"/>
      <c r="AW520" s="199"/>
      <c r="AX520" s="199"/>
      <c r="AY520" s="199"/>
      <c r="AZ520" s="199"/>
      <c r="BA520" s="199"/>
      <c r="BB520" s="199"/>
      <c r="BC520" s="199"/>
      <c r="BD520" s="199"/>
      <c r="BE520" s="199"/>
      <c r="BF520" s="199"/>
      <c r="BG520" s="199"/>
      <c r="BH520" s="199"/>
      <c r="BI520" s="199"/>
      <c r="BJ520" s="199"/>
      <c r="BK520" s="199"/>
      <c r="BL520" s="199"/>
      <c r="BM520" s="199"/>
      <c r="BN520" s="199"/>
      <c r="BO520" s="199"/>
      <c r="BP520" s="199"/>
      <c r="BQ520" s="199"/>
      <c r="BR520" s="199"/>
      <c r="BS520" s="199"/>
      <c r="BT520" s="199"/>
      <c r="BU520" s="199"/>
      <c r="BV520" s="199"/>
      <c r="BW520" s="199"/>
      <c r="BX520" s="199"/>
      <c r="BY520" s="199"/>
      <c r="BZ520" s="199"/>
      <c r="CA520" s="199"/>
      <c r="CB520" s="199"/>
      <c r="CC520" s="199"/>
      <c r="CD520" s="199"/>
      <c r="CE520" s="199"/>
      <c r="CF520" s="199"/>
      <c r="CG520" s="199"/>
      <c r="CH520" s="199"/>
      <c r="CI520" s="199"/>
      <c r="CJ520" s="199"/>
      <c r="CK520" s="199"/>
      <c r="CL520" s="199"/>
      <c r="CM520" s="199"/>
      <c r="CN520" s="199"/>
      <c r="CO520" s="199"/>
      <c r="CP520" s="199"/>
      <c r="CQ520" s="199"/>
      <c r="CR520" s="199"/>
      <c r="CS520" s="199"/>
      <c r="CT520" s="199"/>
      <c r="CU520" s="199"/>
      <c r="CV520" s="199"/>
      <c r="CW520" s="199"/>
      <c r="CX520" s="199"/>
      <c r="CY520" s="199"/>
      <c r="CZ520" s="199"/>
      <c r="DA520" s="199"/>
      <c r="DB520" s="199"/>
      <c r="DC520" s="199"/>
      <c r="DD520" s="199"/>
      <c r="DE520" s="199"/>
      <c r="DF520" s="199"/>
      <c r="DG520" s="199"/>
      <c r="DH520" s="199"/>
      <c r="DI520" s="199"/>
      <c r="DJ520" s="199"/>
      <c r="DK520" s="199"/>
      <c r="DL520" s="199"/>
      <c r="DM520" s="199"/>
      <c r="DN520" s="199"/>
    </row>
    <row r="521" spans="1:118" x14ac:dyDescent="0.2">
      <c r="A521" s="33" t="s">
        <v>140</v>
      </c>
      <c r="B521" s="33" t="s">
        <v>144</v>
      </c>
      <c r="C521" s="33">
        <v>38</v>
      </c>
      <c r="D521" s="33" t="s">
        <v>76</v>
      </c>
      <c r="E521" s="200">
        <v>0</v>
      </c>
      <c r="F521" s="199">
        <v>0</v>
      </c>
      <c r="G521" s="200">
        <v>0</v>
      </c>
      <c r="H521" s="199">
        <v>0</v>
      </c>
      <c r="I521" s="200">
        <v>0</v>
      </c>
      <c r="J521" s="199">
        <v>0</v>
      </c>
      <c r="K521" s="199">
        <v>0</v>
      </c>
      <c r="L521" s="199">
        <v>0</v>
      </c>
      <c r="M521" s="199"/>
      <c r="N521" s="199"/>
      <c r="O521" s="199"/>
      <c r="P521" s="199"/>
      <c r="Q521" s="199"/>
      <c r="R521" s="199"/>
      <c r="S521" s="199"/>
      <c r="T521" s="199"/>
      <c r="U521" s="199"/>
      <c r="V521" s="199"/>
      <c r="W521" s="199"/>
      <c r="X521" s="199"/>
      <c r="Y521" s="199"/>
      <c r="Z521" s="199"/>
      <c r="AA521" s="199"/>
      <c r="AB521" s="199"/>
      <c r="AC521" s="199"/>
      <c r="AD521" s="199"/>
      <c r="AE521" s="199"/>
      <c r="AF521" s="199"/>
      <c r="AG521" s="199"/>
      <c r="AH521" s="199"/>
      <c r="AI521" s="199"/>
      <c r="AJ521" s="199"/>
      <c r="AK521" s="199"/>
      <c r="AL521" s="199"/>
      <c r="AM521" s="199"/>
      <c r="AN521" s="199"/>
      <c r="AO521" s="199"/>
      <c r="AP521" s="199"/>
      <c r="AQ521" s="199"/>
      <c r="AR521" s="199"/>
      <c r="AS521" s="199"/>
      <c r="AT521" s="199"/>
      <c r="AU521" s="199"/>
      <c r="AV521" s="199"/>
      <c r="AW521" s="199"/>
      <c r="AX521" s="199"/>
      <c r="AY521" s="199"/>
      <c r="AZ521" s="199"/>
      <c r="BA521" s="199"/>
      <c r="BB521" s="199"/>
      <c r="BC521" s="199"/>
      <c r="BD521" s="199"/>
      <c r="BE521" s="199"/>
      <c r="BF521" s="199"/>
      <c r="BG521" s="199"/>
      <c r="BH521" s="199"/>
      <c r="BI521" s="199"/>
      <c r="BJ521" s="199"/>
      <c r="BK521" s="199"/>
      <c r="BL521" s="199"/>
      <c r="BM521" s="199"/>
      <c r="BN521" s="199"/>
      <c r="BO521" s="199"/>
      <c r="BP521" s="199"/>
      <c r="BQ521" s="199"/>
      <c r="BR521" s="199"/>
      <c r="BS521" s="199"/>
      <c r="BT521" s="199"/>
      <c r="BU521" s="199"/>
      <c r="BV521" s="199"/>
      <c r="BW521" s="199"/>
      <c r="BX521" s="199"/>
      <c r="BY521" s="199"/>
      <c r="BZ521" s="199"/>
      <c r="CA521" s="199"/>
      <c r="CB521" s="199"/>
      <c r="CC521" s="199"/>
      <c r="CD521" s="199"/>
      <c r="CE521" s="199"/>
      <c r="CF521" s="199"/>
      <c r="CG521" s="199"/>
      <c r="CH521" s="199"/>
      <c r="CI521" s="199"/>
      <c r="CJ521" s="199"/>
      <c r="CK521" s="199"/>
      <c r="CL521" s="199"/>
      <c r="CM521" s="199"/>
      <c r="CN521" s="199"/>
      <c r="CO521" s="199"/>
      <c r="CP521" s="199"/>
      <c r="CQ521" s="199"/>
      <c r="CR521" s="199"/>
      <c r="CS521" s="199"/>
      <c r="CT521" s="199"/>
      <c r="CU521" s="199"/>
      <c r="CV521" s="199"/>
      <c r="CW521" s="199"/>
      <c r="CX521" s="199"/>
      <c r="CY521" s="199"/>
      <c r="CZ521" s="199"/>
      <c r="DA521" s="199"/>
      <c r="DB521" s="199"/>
      <c r="DC521" s="199"/>
      <c r="DD521" s="199"/>
      <c r="DE521" s="199"/>
      <c r="DF521" s="199"/>
      <c r="DG521" s="199"/>
      <c r="DH521" s="199"/>
      <c r="DI521" s="199"/>
      <c r="DJ521" s="199"/>
      <c r="DK521" s="199"/>
      <c r="DL521" s="199"/>
      <c r="DM521" s="199"/>
      <c r="DN521" s="199"/>
    </row>
    <row r="522" spans="1:118" x14ac:dyDescent="0.2">
      <c r="A522" s="33" t="s">
        <v>140</v>
      </c>
      <c r="B522" s="33" t="s">
        <v>144</v>
      </c>
      <c r="C522" s="33">
        <v>39</v>
      </c>
      <c r="D522" s="33" t="s">
        <v>77</v>
      </c>
      <c r="E522" s="200">
        <v>0</v>
      </c>
      <c r="F522" s="199">
        <v>0</v>
      </c>
      <c r="G522" s="200">
        <v>0</v>
      </c>
      <c r="H522" s="199">
        <v>0</v>
      </c>
      <c r="I522" s="200">
        <v>0</v>
      </c>
      <c r="J522" s="199">
        <v>0</v>
      </c>
      <c r="K522" s="199">
        <v>0</v>
      </c>
      <c r="L522" s="199">
        <v>0</v>
      </c>
      <c r="M522" s="199"/>
      <c r="N522" s="199"/>
      <c r="O522" s="199"/>
      <c r="P522" s="199"/>
      <c r="Q522" s="199"/>
      <c r="R522" s="199"/>
      <c r="S522" s="199"/>
      <c r="T522" s="199"/>
      <c r="U522" s="199"/>
      <c r="V522" s="199"/>
      <c r="W522" s="199"/>
      <c r="X522" s="199"/>
      <c r="Y522" s="199"/>
      <c r="Z522" s="199"/>
      <c r="AA522" s="199"/>
      <c r="AB522" s="199"/>
      <c r="AC522" s="199"/>
      <c r="AD522" s="199"/>
      <c r="AE522" s="199"/>
      <c r="AF522" s="199"/>
      <c r="AG522" s="199"/>
      <c r="AH522" s="199"/>
      <c r="AI522" s="199"/>
      <c r="AJ522" s="199"/>
      <c r="AK522" s="199"/>
      <c r="AL522" s="199"/>
      <c r="AM522" s="199"/>
      <c r="AN522" s="199"/>
      <c r="AO522" s="199"/>
      <c r="AP522" s="199"/>
      <c r="AQ522" s="199"/>
      <c r="AR522" s="199"/>
      <c r="AS522" s="199"/>
      <c r="AT522" s="199"/>
      <c r="AU522" s="199"/>
      <c r="AV522" s="199"/>
      <c r="AW522" s="199"/>
      <c r="AX522" s="199"/>
      <c r="AY522" s="199"/>
      <c r="AZ522" s="199"/>
      <c r="BA522" s="199"/>
      <c r="BB522" s="199"/>
      <c r="BC522" s="199"/>
      <c r="BD522" s="199"/>
      <c r="BE522" s="199"/>
      <c r="BF522" s="199"/>
      <c r="BG522" s="199"/>
      <c r="BH522" s="199"/>
      <c r="BI522" s="199"/>
      <c r="BJ522" s="199"/>
      <c r="BK522" s="199"/>
      <c r="BL522" s="199"/>
      <c r="BM522" s="199"/>
      <c r="BN522" s="199"/>
      <c r="BO522" s="199"/>
      <c r="BP522" s="199"/>
      <c r="BQ522" s="199"/>
      <c r="BR522" s="199"/>
      <c r="BS522" s="199"/>
      <c r="BT522" s="199"/>
      <c r="BU522" s="199"/>
      <c r="BV522" s="199"/>
      <c r="BW522" s="199"/>
      <c r="BX522" s="199"/>
      <c r="BY522" s="199"/>
      <c r="BZ522" s="199"/>
      <c r="CA522" s="199"/>
      <c r="CB522" s="199"/>
      <c r="CC522" s="199"/>
      <c r="CD522" s="199"/>
      <c r="CE522" s="199"/>
      <c r="CF522" s="199"/>
      <c r="CG522" s="199"/>
      <c r="CH522" s="199"/>
      <c r="CI522" s="199"/>
      <c r="CJ522" s="199"/>
      <c r="CK522" s="199"/>
      <c r="CL522" s="199"/>
      <c r="CM522" s="199"/>
      <c r="CN522" s="199"/>
      <c r="CO522" s="199"/>
      <c r="CP522" s="199"/>
      <c r="CQ522" s="199"/>
      <c r="CR522" s="199"/>
      <c r="CS522" s="199"/>
      <c r="CT522" s="199"/>
      <c r="CU522" s="199"/>
      <c r="CV522" s="199"/>
      <c r="CW522" s="199"/>
      <c r="CX522" s="199"/>
      <c r="CY522" s="199"/>
      <c r="CZ522" s="199"/>
      <c r="DA522" s="199"/>
      <c r="DB522" s="199"/>
      <c r="DC522" s="199"/>
      <c r="DD522" s="199"/>
      <c r="DE522" s="199"/>
      <c r="DF522" s="199"/>
      <c r="DG522" s="199"/>
      <c r="DH522" s="199"/>
      <c r="DI522" s="199"/>
      <c r="DJ522" s="199"/>
      <c r="DK522" s="199"/>
      <c r="DL522" s="199"/>
      <c r="DM522" s="199"/>
      <c r="DN522" s="199"/>
    </row>
    <row r="523" spans="1:118" x14ac:dyDescent="0.2">
      <c r="A523" s="33" t="s">
        <v>140</v>
      </c>
      <c r="B523" s="33" t="s">
        <v>144</v>
      </c>
      <c r="C523" s="33">
        <v>40</v>
      </c>
      <c r="D523" s="33" t="s">
        <v>78</v>
      </c>
      <c r="E523" s="200">
        <v>0</v>
      </c>
      <c r="F523" s="199">
        <v>7142.86</v>
      </c>
      <c r="G523" s="200">
        <v>0</v>
      </c>
      <c r="H523" s="199">
        <v>-8818</v>
      </c>
      <c r="I523" s="200">
        <v>0</v>
      </c>
      <c r="J523" s="199">
        <v>0</v>
      </c>
      <c r="K523" s="199">
        <v>0</v>
      </c>
      <c r="L523" s="199">
        <v>0</v>
      </c>
      <c r="M523" s="199"/>
      <c r="N523" s="199"/>
      <c r="O523" s="199"/>
      <c r="P523" s="199"/>
      <c r="Q523" s="199"/>
      <c r="R523" s="199"/>
      <c r="S523" s="199"/>
      <c r="T523" s="199"/>
      <c r="U523" s="199"/>
      <c r="V523" s="199"/>
      <c r="W523" s="199"/>
      <c r="X523" s="199"/>
      <c r="Y523" s="199"/>
      <c r="Z523" s="199"/>
      <c r="AA523" s="199"/>
      <c r="AB523" s="199"/>
      <c r="AC523" s="199"/>
      <c r="AD523" s="199"/>
      <c r="AE523" s="199"/>
      <c r="AF523" s="199"/>
      <c r="AG523" s="199"/>
      <c r="AH523" s="199"/>
      <c r="AI523" s="199"/>
      <c r="AJ523" s="199"/>
      <c r="AK523" s="199"/>
      <c r="AL523" s="199"/>
      <c r="AM523" s="199"/>
      <c r="AN523" s="199"/>
      <c r="AO523" s="199"/>
      <c r="AP523" s="199"/>
      <c r="AQ523" s="199"/>
      <c r="AR523" s="199"/>
      <c r="AS523" s="199"/>
      <c r="AT523" s="199"/>
      <c r="AU523" s="199"/>
      <c r="AV523" s="199"/>
      <c r="AW523" s="199"/>
      <c r="AX523" s="199"/>
      <c r="AY523" s="199"/>
      <c r="AZ523" s="199"/>
      <c r="BA523" s="199"/>
      <c r="BB523" s="199"/>
      <c r="BC523" s="199"/>
      <c r="BD523" s="199"/>
      <c r="BE523" s="199"/>
      <c r="BF523" s="199"/>
      <c r="BG523" s="199"/>
      <c r="BH523" s="199"/>
      <c r="BI523" s="199"/>
      <c r="BJ523" s="199"/>
      <c r="BK523" s="199"/>
      <c r="BL523" s="199"/>
      <c r="BM523" s="199"/>
      <c r="BN523" s="199"/>
      <c r="BO523" s="199"/>
      <c r="BP523" s="199"/>
      <c r="BQ523" s="199"/>
      <c r="BR523" s="199"/>
      <c r="BS523" s="199"/>
      <c r="BT523" s="199"/>
      <c r="BU523" s="199"/>
      <c r="BV523" s="199"/>
      <c r="BW523" s="199"/>
      <c r="BX523" s="199"/>
      <c r="BY523" s="199"/>
      <c r="BZ523" s="199"/>
      <c r="CA523" s="199"/>
      <c r="CB523" s="199"/>
      <c r="CC523" s="199"/>
      <c r="CD523" s="199"/>
      <c r="CE523" s="199"/>
      <c r="CF523" s="199"/>
      <c r="CG523" s="199"/>
      <c r="CH523" s="199"/>
      <c r="CI523" s="199"/>
      <c r="CJ523" s="199"/>
      <c r="CK523" s="199"/>
      <c r="CL523" s="199"/>
      <c r="CM523" s="199"/>
      <c r="CN523" s="199"/>
      <c r="CO523" s="199"/>
      <c r="CP523" s="199"/>
      <c r="CQ523" s="199"/>
      <c r="CR523" s="199"/>
      <c r="CS523" s="199"/>
      <c r="CT523" s="199"/>
      <c r="CU523" s="199"/>
      <c r="CV523" s="199"/>
      <c r="CW523" s="199"/>
      <c r="CX523" s="199"/>
      <c r="CY523" s="199"/>
      <c r="CZ523" s="199"/>
      <c r="DA523" s="199"/>
      <c r="DB523" s="199"/>
      <c r="DC523" s="199"/>
      <c r="DD523" s="199"/>
      <c r="DE523" s="199"/>
      <c r="DF523" s="199"/>
      <c r="DG523" s="199"/>
      <c r="DH523" s="199"/>
      <c r="DI523" s="199"/>
      <c r="DJ523" s="199"/>
      <c r="DK523" s="199"/>
      <c r="DL523" s="199"/>
      <c r="DM523" s="199"/>
      <c r="DN523" s="199"/>
    </row>
    <row r="524" spans="1:118" x14ac:dyDescent="0.2">
      <c r="A524" s="33" t="s">
        <v>145</v>
      </c>
      <c r="B524" s="33" t="s">
        <v>146</v>
      </c>
      <c r="C524" s="33">
        <v>1</v>
      </c>
      <c r="D524" s="33" t="s">
        <v>25</v>
      </c>
      <c r="E524" s="200">
        <v>0</v>
      </c>
      <c r="F524" s="199">
        <v>0</v>
      </c>
      <c r="G524" s="200">
        <v>0</v>
      </c>
      <c r="H524" s="199">
        <v>0</v>
      </c>
      <c r="I524" s="200">
        <v>0</v>
      </c>
      <c r="J524" s="199">
        <v>0</v>
      </c>
      <c r="K524" s="199">
        <v>0</v>
      </c>
      <c r="L524" s="199">
        <v>0</v>
      </c>
      <c r="M524" s="199"/>
      <c r="N524" s="199"/>
      <c r="O524" s="199"/>
      <c r="P524" s="199"/>
      <c r="Q524" s="199"/>
      <c r="R524" s="199"/>
      <c r="S524" s="199"/>
      <c r="T524" s="199"/>
      <c r="U524" s="199"/>
      <c r="V524" s="199"/>
      <c r="W524" s="199"/>
      <c r="X524" s="199"/>
      <c r="Y524" s="199"/>
      <c r="Z524" s="199"/>
      <c r="AA524" s="199"/>
      <c r="AB524" s="199"/>
      <c r="AC524" s="199"/>
      <c r="AD524" s="199"/>
      <c r="AE524" s="199"/>
      <c r="AF524" s="199"/>
      <c r="AG524" s="199"/>
      <c r="AH524" s="199"/>
      <c r="AI524" s="199"/>
      <c r="AJ524" s="199"/>
      <c r="AK524" s="199"/>
      <c r="AL524" s="199"/>
      <c r="AM524" s="199"/>
      <c r="AN524" s="199"/>
      <c r="AO524" s="199"/>
      <c r="AP524" s="199"/>
      <c r="AQ524" s="199"/>
      <c r="AR524" s="199"/>
      <c r="AS524" s="199"/>
      <c r="AT524" s="199"/>
      <c r="AU524" s="199"/>
      <c r="AV524" s="199"/>
      <c r="AW524" s="199"/>
      <c r="AX524" s="199"/>
      <c r="AY524" s="199"/>
      <c r="AZ524" s="199"/>
      <c r="BA524" s="199"/>
      <c r="BB524" s="199"/>
      <c r="BC524" s="199"/>
      <c r="BD524" s="199"/>
      <c r="BE524" s="199"/>
      <c r="BF524" s="199"/>
      <c r="BG524" s="199"/>
      <c r="BH524" s="199"/>
      <c r="BI524" s="199"/>
      <c r="BJ524" s="199"/>
      <c r="BK524" s="199"/>
      <c r="BL524" s="199"/>
      <c r="BM524" s="199"/>
      <c r="BN524" s="199"/>
      <c r="BO524" s="199"/>
      <c r="BP524" s="199"/>
      <c r="BQ524" s="199"/>
      <c r="BR524" s="199"/>
      <c r="BS524" s="199"/>
      <c r="BT524" s="199"/>
      <c r="BU524" s="199"/>
      <c r="BV524" s="199"/>
      <c r="BW524" s="199"/>
      <c r="BX524" s="199"/>
      <c r="BY524" s="199"/>
      <c r="BZ524" s="199"/>
      <c r="CA524" s="199"/>
      <c r="CB524" s="199"/>
      <c r="CC524" s="199"/>
      <c r="CD524" s="199"/>
      <c r="CE524" s="199"/>
      <c r="CF524" s="199"/>
      <c r="CG524" s="199"/>
      <c r="CH524" s="199"/>
      <c r="CI524" s="199"/>
      <c r="CJ524" s="199"/>
      <c r="CK524" s="199"/>
      <c r="CL524" s="199"/>
      <c r="CM524" s="199"/>
      <c r="CN524" s="199"/>
      <c r="CO524" s="199"/>
      <c r="CP524" s="199"/>
      <c r="CQ524" s="199"/>
      <c r="CR524" s="199"/>
      <c r="CS524" s="199"/>
      <c r="CT524" s="199"/>
      <c r="CU524" s="199"/>
      <c r="CV524" s="199"/>
      <c r="CW524" s="199"/>
      <c r="CX524" s="199"/>
      <c r="CY524" s="199"/>
      <c r="CZ524" s="199"/>
      <c r="DA524" s="199"/>
      <c r="DB524" s="199"/>
      <c r="DC524" s="199"/>
      <c r="DD524" s="199"/>
      <c r="DE524" s="199"/>
      <c r="DF524" s="199"/>
      <c r="DG524" s="199"/>
      <c r="DH524" s="199"/>
      <c r="DI524" s="199"/>
      <c r="DJ524" s="199"/>
      <c r="DK524" s="199"/>
      <c r="DL524" s="199"/>
      <c r="DM524" s="199"/>
      <c r="DN524" s="199"/>
    </row>
    <row r="525" spans="1:118" x14ac:dyDescent="0.2">
      <c r="A525" s="33" t="s">
        <v>145</v>
      </c>
      <c r="B525" s="33" t="s">
        <v>146</v>
      </c>
      <c r="C525" s="33">
        <v>2</v>
      </c>
      <c r="D525" s="33" t="s">
        <v>26</v>
      </c>
      <c r="E525" s="200">
        <v>0</v>
      </c>
      <c r="F525" s="199">
        <v>0</v>
      </c>
      <c r="G525" s="200">
        <v>0</v>
      </c>
      <c r="H525" s="199">
        <v>0</v>
      </c>
      <c r="I525" s="200">
        <v>0</v>
      </c>
      <c r="J525" s="199">
        <v>0</v>
      </c>
      <c r="K525" s="199">
        <v>0</v>
      </c>
      <c r="L525" s="199">
        <v>0</v>
      </c>
      <c r="M525" s="199"/>
      <c r="N525" s="199"/>
      <c r="O525" s="199"/>
      <c r="P525" s="199"/>
      <c r="Q525" s="199"/>
      <c r="R525" s="199"/>
      <c r="S525" s="199"/>
      <c r="T525" s="199"/>
      <c r="U525" s="199"/>
      <c r="V525" s="199"/>
      <c r="W525" s="199"/>
      <c r="X525" s="199"/>
      <c r="Y525" s="199"/>
      <c r="Z525" s="199"/>
      <c r="AA525" s="199"/>
      <c r="AB525" s="199"/>
      <c r="AC525" s="199"/>
      <c r="AD525" s="199"/>
      <c r="AE525" s="199"/>
      <c r="AF525" s="199"/>
      <c r="AG525" s="199"/>
      <c r="AH525" s="199"/>
      <c r="AI525" s="199"/>
      <c r="AJ525" s="199"/>
      <c r="AK525" s="199"/>
      <c r="AL525" s="199"/>
      <c r="AM525" s="199"/>
      <c r="AN525" s="199"/>
      <c r="AO525" s="199"/>
      <c r="AP525" s="199"/>
      <c r="AQ525" s="199"/>
      <c r="AR525" s="199"/>
      <c r="AS525" s="199"/>
      <c r="AT525" s="199"/>
      <c r="AU525" s="199"/>
      <c r="AV525" s="199"/>
      <c r="AW525" s="199"/>
      <c r="AX525" s="199"/>
      <c r="AY525" s="199"/>
      <c r="AZ525" s="199"/>
      <c r="BA525" s="199"/>
      <c r="BB525" s="199"/>
      <c r="BC525" s="199"/>
      <c r="BD525" s="199"/>
      <c r="BE525" s="199"/>
      <c r="BF525" s="199"/>
      <c r="BG525" s="199"/>
      <c r="BH525" s="199"/>
      <c r="BI525" s="199"/>
      <c r="BJ525" s="199"/>
      <c r="BK525" s="199"/>
      <c r="BL525" s="199"/>
      <c r="BM525" s="199"/>
      <c r="BN525" s="199"/>
      <c r="BO525" s="199"/>
      <c r="BP525" s="199"/>
      <c r="BQ525" s="199"/>
      <c r="BR525" s="199"/>
      <c r="BS525" s="199"/>
      <c r="BT525" s="199"/>
      <c r="BU525" s="199"/>
      <c r="BV525" s="199"/>
      <c r="BW525" s="199"/>
      <c r="BX525" s="199"/>
      <c r="BY525" s="199"/>
      <c r="BZ525" s="199"/>
      <c r="CA525" s="199"/>
      <c r="CB525" s="199"/>
      <c r="CC525" s="199"/>
      <c r="CD525" s="199"/>
      <c r="CE525" s="199"/>
      <c r="CF525" s="199"/>
      <c r="CG525" s="199"/>
      <c r="CH525" s="199"/>
      <c r="CI525" s="199"/>
      <c r="CJ525" s="199"/>
      <c r="CK525" s="199"/>
      <c r="CL525" s="199"/>
      <c r="CM525" s="199"/>
      <c r="CN525" s="199"/>
      <c r="CO525" s="199"/>
      <c r="CP525" s="199"/>
      <c r="CQ525" s="199"/>
      <c r="CR525" s="199"/>
      <c r="CS525" s="199"/>
      <c r="CT525" s="199"/>
      <c r="CU525" s="199"/>
      <c r="CV525" s="199"/>
      <c r="CW525" s="199"/>
      <c r="CX525" s="199"/>
      <c r="CY525" s="199"/>
      <c r="CZ525" s="199"/>
      <c r="DA525" s="199"/>
      <c r="DB525" s="199"/>
      <c r="DC525" s="199"/>
      <c r="DD525" s="199"/>
      <c r="DE525" s="199"/>
      <c r="DF525" s="199"/>
      <c r="DG525" s="199"/>
      <c r="DH525" s="199"/>
      <c r="DI525" s="199"/>
      <c r="DJ525" s="199"/>
      <c r="DK525" s="199"/>
      <c r="DL525" s="199"/>
      <c r="DM525" s="199"/>
      <c r="DN525" s="199"/>
    </row>
    <row r="526" spans="1:118" x14ac:dyDescent="0.2">
      <c r="A526" s="33" t="s">
        <v>145</v>
      </c>
      <c r="B526" s="33" t="s">
        <v>146</v>
      </c>
      <c r="C526" s="33">
        <v>3</v>
      </c>
      <c r="D526" s="33" t="s">
        <v>27</v>
      </c>
      <c r="E526" s="200">
        <v>0</v>
      </c>
      <c r="F526" s="199">
        <v>0</v>
      </c>
      <c r="G526" s="200">
        <v>0</v>
      </c>
      <c r="H526" s="199">
        <v>0</v>
      </c>
      <c r="I526" s="200">
        <v>0</v>
      </c>
      <c r="J526" s="199">
        <v>0</v>
      </c>
      <c r="K526" s="199">
        <v>0</v>
      </c>
      <c r="L526" s="199">
        <v>0</v>
      </c>
      <c r="M526" s="199"/>
      <c r="N526" s="199"/>
      <c r="O526" s="199"/>
      <c r="P526" s="199"/>
      <c r="Q526" s="199"/>
      <c r="R526" s="199"/>
      <c r="S526" s="199"/>
      <c r="T526" s="199"/>
      <c r="U526" s="199"/>
      <c r="V526" s="199"/>
      <c r="W526" s="199"/>
      <c r="X526" s="199"/>
      <c r="Y526" s="199"/>
      <c r="Z526" s="199"/>
      <c r="AA526" s="199"/>
      <c r="AB526" s="199"/>
      <c r="AC526" s="199"/>
      <c r="AD526" s="199"/>
      <c r="AE526" s="199"/>
      <c r="AF526" s="199"/>
      <c r="AG526" s="199"/>
      <c r="AH526" s="199"/>
      <c r="AI526" s="199"/>
      <c r="AJ526" s="199"/>
      <c r="AK526" s="199"/>
      <c r="AL526" s="199"/>
      <c r="AM526" s="199"/>
      <c r="AN526" s="199"/>
      <c r="AO526" s="199"/>
      <c r="AP526" s="199"/>
      <c r="AQ526" s="199"/>
      <c r="AR526" s="199"/>
      <c r="AS526" s="199"/>
      <c r="AT526" s="199"/>
      <c r="AU526" s="199"/>
      <c r="AV526" s="199"/>
      <c r="AW526" s="199"/>
      <c r="AX526" s="199"/>
      <c r="AY526" s="199"/>
      <c r="AZ526" s="199"/>
      <c r="BA526" s="199"/>
      <c r="BB526" s="199"/>
      <c r="BC526" s="199"/>
      <c r="BD526" s="199"/>
      <c r="BE526" s="199"/>
      <c r="BF526" s="199"/>
      <c r="BG526" s="199"/>
      <c r="BH526" s="199"/>
      <c r="BI526" s="199"/>
      <c r="BJ526" s="199"/>
      <c r="BK526" s="199"/>
      <c r="BL526" s="199"/>
      <c r="BM526" s="199"/>
      <c r="BN526" s="199"/>
      <c r="BO526" s="199"/>
      <c r="BP526" s="199"/>
      <c r="BQ526" s="199"/>
      <c r="BR526" s="199"/>
      <c r="BS526" s="199"/>
      <c r="BT526" s="199"/>
      <c r="BU526" s="199"/>
      <c r="BV526" s="199"/>
      <c r="BW526" s="199"/>
      <c r="BX526" s="199"/>
      <c r="BY526" s="199"/>
      <c r="BZ526" s="199"/>
      <c r="CA526" s="199"/>
      <c r="CB526" s="199"/>
      <c r="CC526" s="199"/>
      <c r="CD526" s="199"/>
      <c r="CE526" s="199"/>
      <c r="CF526" s="199"/>
      <c r="CG526" s="199"/>
      <c r="CH526" s="199"/>
      <c r="CI526" s="199"/>
      <c r="CJ526" s="199"/>
      <c r="CK526" s="199"/>
      <c r="CL526" s="199"/>
      <c r="CM526" s="199"/>
      <c r="CN526" s="199"/>
      <c r="CO526" s="199"/>
      <c r="CP526" s="199"/>
      <c r="CQ526" s="199"/>
      <c r="CR526" s="199"/>
      <c r="CS526" s="199"/>
      <c r="CT526" s="199"/>
      <c r="CU526" s="199"/>
      <c r="CV526" s="199"/>
      <c r="CW526" s="199"/>
      <c r="CX526" s="199"/>
      <c r="CY526" s="199"/>
      <c r="CZ526" s="199"/>
      <c r="DA526" s="199"/>
      <c r="DB526" s="199"/>
      <c r="DC526" s="199"/>
      <c r="DD526" s="199"/>
      <c r="DE526" s="199"/>
      <c r="DF526" s="199"/>
      <c r="DG526" s="199"/>
      <c r="DH526" s="199"/>
      <c r="DI526" s="199"/>
      <c r="DJ526" s="199"/>
      <c r="DK526" s="199"/>
      <c r="DL526" s="199"/>
      <c r="DM526" s="199"/>
      <c r="DN526" s="199"/>
    </row>
    <row r="527" spans="1:118" x14ac:dyDescent="0.2">
      <c r="A527" s="33" t="s">
        <v>145</v>
      </c>
      <c r="B527" s="33" t="s">
        <v>146</v>
      </c>
      <c r="C527" s="33">
        <v>4</v>
      </c>
      <c r="D527" s="33" t="s">
        <v>28</v>
      </c>
      <c r="E527" s="200">
        <v>0</v>
      </c>
      <c r="F527" s="199">
        <v>0</v>
      </c>
      <c r="G527" s="200">
        <v>0</v>
      </c>
      <c r="H527" s="199">
        <v>0</v>
      </c>
      <c r="I527" s="200">
        <v>0</v>
      </c>
      <c r="J527" s="199">
        <v>0</v>
      </c>
      <c r="K527" s="199">
        <v>0</v>
      </c>
      <c r="L527" s="199">
        <v>0</v>
      </c>
      <c r="M527" s="199"/>
      <c r="N527" s="199"/>
      <c r="O527" s="199"/>
      <c r="P527" s="199"/>
      <c r="Q527" s="199"/>
      <c r="R527" s="199"/>
      <c r="S527" s="199"/>
      <c r="T527" s="199"/>
      <c r="U527" s="199"/>
      <c r="V527" s="199"/>
      <c r="W527" s="199"/>
      <c r="X527" s="199"/>
      <c r="Y527" s="199"/>
      <c r="Z527" s="199"/>
      <c r="AA527" s="199"/>
      <c r="AB527" s="199"/>
      <c r="AC527" s="199"/>
      <c r="AD527" s="199"/>
      <c r="AE527" s="199"/>
      <c r="AF527" s="199"/>
      <c r="AG527" s="199"/>
      <c r="AH527" s="199"/>
      <c r="AI527" s="199"/>
      <c r="AJ527" s="199"/>
      <c r="AK527" s="199"/>
      <c r="AL527" s="199"/>
      <c r="AM527" s="199"/>
      <c r="AN527" s="199"/>
      <c r="AO527" s="199"/>
      <c r="AP527" s="199"/>
      <c r="AQ527" s="199"/>
      <c r="AR527" s="199"/>
      <c r="AS527" s="199"/>
      <c r="AT527" s="199"/>
      <c r="AU527" s="199"/>
      <c r="AV527" s="199"/>
      <c r="AW527" s="199"/>
      <c r="AX527" s="199"/>
      <c r="AY527" s="199"/>
      <c r="AZ527" s="199"/>
      <c r="BA527" s="199"/>
      <c r="BB527" s="199"/>
      <c r="BC527" s="199"/>
      <c r="BD527" s="199"/>
      <c r="BE527" s="199"/>
      <c r="BF527" s="199"/>
      <c r="BG527" s="199"/>
      <c r="BH527" s="199"/>
      <c r="BI527" s="199"/>
      <c r="BJ527" s="199"/>
      <c r="BK527" s="199"/>
      <c r="BL527" s="199"/>
      <c r="BM527" s="199"/>
      <c r="BN527" s="199"/>
      <c r="BO527" s="199"/>
      <c r="BP527" s="199"/>
      <c r="BQ527" s="199"/>
      <c r="BR527" s="199"/>
      <c r="BS527" s="199"/>
      <c r="BT527" s="199"/>
      <c r="BU527" s="199"/>
      <c r="BV527" s="199"/>
      <c r="BW527" s="199"/>
      <c r="BX527" s="199"/>
      <c r="BY527" s="199"/>
      <c r="BZ527" s="199"/>
      <c r="CA527" s="199"/>
      <c r="CB527" s="199"/>
      <c r="CC527" s="199"/>
      <c r="CD527" s="199"/>
      <c r="CE527" s="199"/>
      <c r="CF527" s="199"/>
      <c r="CG527" s="199"/>
      <c r="CH527" s="199"/>
      <c r="CI527" s="199"/>
      <c r="CJ527" s="199"/>
      <c r="CK527" s="199"/>
      <c r="CL527" s="199"/>
      <c r="CM527" s="199"/>
      <c r="CN527" s="199"/>
      <c r="CO527" s="199"/>
      <c r="CP527" s="199"/>
      <c r="CQ527" s="199"/>
      <c r="CR527" s="199"/>
      <c r="CS527" s="199"/>
      <c r="CT527" s="199"/>
      <c r="CU527" s="199"/>
      <c r="CV527" s="199"/>
      <c r="CW527" s="199"/>
      <c r="CX527" s="199"/>
      <c r="CY527" s="199"/>
      <c r="CZ527" s="199"/>
      <c r="DA527" s="199"/>
      <c r="DB527" s="199"/>
      <c r="DC527" s="199"/>
      <c r="DD527" s="199"/>
      <c r="DE527" s="199"/>
      <c r="DF527" s="199"/>
      <c r="DG527" s="199"/>
      <c r="DH527" s="199"/>
      <c r="DI527" s="199"/>
      <c r="DJ527" s="199"/>
      <c r="DK527" s="199"/>
      <c r="DL527" s="199"/>
      <c r="DM527" s="199"/>
      <c r="DN527" s="199"/>
    </row>
    <row r="528" spans="1:118" x14ac:dyDescent="0.2">
      <c r="A528" s="33" t="s">
        <v>145</v>
      </c>
      <c r="B528" s="33" t="s">
        <v>146</v>
      </c>
      <c r="C528" s="33">
        <v>5</v>
      </c>
      <c r="D528" s="33" t="s">
        <v>125</v>
      </c>
      <c r="E528" s="200">
        <v>0</v>
      </c>
      <c r="F528" s="199">
        <v>0</v>
      </c>
      <c r="G528" s="200">
        <v>0</v>
      </c>
      <c r="H528" s="199">
        <v>0</v>
      </c>
      <c r="I528" s="200">
        <v>0</v>
      </c>
      <c r="J528" s="199">
        <v>0</v>
      </c>
      <c r="K528" s="199">
        <v>0</v>
      </c>
      <c r="L528" s="199">
        <v>0</v>
      </c>
      <c r="M528" s="199"/>
      <c r="N528" s="199"/>
      <c r="O528" s="199"/>
      <c r="P528" s="199"/>
      <c r="Q528" s="199"/>
      <c r="R528" s="199"/>
      <c r="S528" s="199"/>
      <c r="T528" s="199"/>
      <c r="U528" s="199"/>
      <c r="V528" s="199"/>
      <c r="W528" s="199"/>
      <c r="X528" s="199"/>
      <c r="Y528" s="199"/>
      <c r="Z528" s="199"/>
      <c r="AA528" s="199"/>
      <c r="AB528" s="199"/>
      <c r="AC528" s="199"/>
      <c r="AD528" s="199"/>
      <c r="AE528" s="199"/>
      <c r="AF528" s="199"/>
      <c r="AG528" s="199"/>
      <c r="AH528" s="199"/>
      <c r="AI528" s="199"/>
      <c r="AJ528" s="199"/>
      <c r="AK528" s="199"/>
      <c r="AL528" s="199"/>
      <c r="AM528" s="199"/>
      <c r="AN528" s="199"/>
      <c r="AO528" s="199"/>
      <c r="AP528" s="199"/>
      <c r="AQ528" s="199"/>
      <c r="AR528" s="199"/>
      <c r="AS528" s="199"/>
      <c r="AT528" s="199"/>
      <c r="AU528" s="199"/>
      <c r="AV528" s="199"/>
      <c r="AW528" s="199"/>
      <c r="AX528" s="199"/>
      <c r="AY528" s="199"/>
      <c r="AZ528" s="199"/>
      <c r="BA528" s="199"/>
      <c r="BB528" s="199"/>
      <c r="BC528" s="199"/>
      <c r="BD528" s="199"/>
      <c r="BE528" s="199"/>
      <c r="BF528" s="199"/>
      <c r="BG528" s="199"/>
      <c r="BH528" s="199"/>
      <c r="BI528" s="199"/>
      <c r="BJ528" s="199"/>
      <c r="BK528" s="199"/>
      <c r="BL528" s="199"/>
      <c r="BM528" s="199"/>
      <c r="BN528" s="199"/>
      <c r="BO528" s="199"/>
      <c r="BP528" s="199"/>
      <c r="BQ528" s="199"/>
      <c r="BR528" s="199"/>
      <c r="BS528" s="199"/>
      <c r="BT528" s="199"/>
      <c r="BU528" s="199"/>
      <c r="BV528" s="199"/>
      <c r="BW528" s="199"/>
      <c r="BX528" s="199"/>
      <c r="BY528" s="199"/>
      <c r="BZ528" s="199"/>
      <c r="CA528" s="199"/>
      <c r="CB528" s="199"/>
      <c r="CC528" s="199"/>
      <c r="CD528" s="199"/>
      <c r="CE528" s="199"/>
      <c r="CF528" s="199"/>
      <c r="CG528" s="199"/>
      <c r="CH528" s="199"/>
      <c r="CI528" s="199"/>
      <c r="CJ528" s="199"/>
      <c r="CK528" s="199"/>
      <c r="CL528" s="199"/>
      <c r="CM528" s="199"/>
      <c r="CN528" s="199"/>
      <c r="CO528" s="199"/>
      <c r="CP528" s="199"/>
      <c r="CQ528" s="199"/>
      <c r="CR528" s="199"/>
      <c r="CS528" s="199"/>
      <c r="CT528" s="199"/>
      <c r="CU528" s="199"/>
      <c r="CV528" s="199"/>
      <c r="CW528" s="199"/>
      <c r="CX528" s="199"/>
      <c r="CY528" s="199"/>
      <c r="CZ528" s="199"/>
      <c r="DA528" s="199"/>
      <c r="DB528" s="199"/>
      <c r="DC528" s="199"/>
      <c r="DD528" s="199"/>
      <c r="DE528" s="199"/>
      <c r="DF528" s="199"/>
      <c r="DG528" s="199"/>
      <c r="DH528" s="199"/>
      <c r="DI528" s="199"/>
      <c r="DJ528" s="199"/>
      <c r="DK528" s="199"/>
      <c r="DL528" s="199"/>
      <c r="DM528" s="199"/>
      <c r="DN528" s="199"/>
    </row>
    <row r="529" spans="1:118" x14ac:dyDescent="0.2">
      <c r="A529" s="33" t="s">
        <v>145</v>
      </c>
      <c r="B529" s="33" t="s">
        <v>146</v>
      </c>
      <c r="C529" s="33">
        <v>6</v>
      </c>
      <c r="D529" s="33" t="s">
        <v>25</v>
      </c>
      <c r="E529" s="200">
        <v>0</v>
      </c>
      <c r="F529" s="199">
        <v>0</v>
      </c>
      <c r="G529" s="200">
        <v>0</v>
      </c>
      <c r="H529" s="199">
        <v>0</v>
      </c>
      <c r="I529" s="200">
        <v>0</v>
      </c>
      <c r="J529" s="199">
        <v>0</v>
      </c>
      <c r="K529" s="199">
        <v>0</v>
      </c>
      <c r="L529" s="199">
        <v>0</v>
      </c>
      <c r="M529" s="199"/>
      <c r="N529" s="199"/>
      <c r="O529" s="199"/>
      <c r="P529" s="199"/>
      <c r="Q529" s="199"/>
      <c r="R529" s="199"/>
      <c r="S529" s="199"/>
      <c r="T529" s="199"/>
      <c r="U529" s="199"/>
      <c r="V529" s="199"/>
      <c r="W529" s="199"/>
      <c r="X529" s="199"/>
      <c r="Y529" s="199"/>
      <c r="Z529" s="199"/>
      <c r="AA529" s="199"/>
      <c r="AB529" s="199"/>
      <c r="AC529" s="199"/>
      <c r="AD529" s="199"/>
      <c r="AE529" s="199"/>
      <c r="AF529" s="199"/>
      <c r="AG529" s="199"/>
      <c r="AH529" s="199"/>
      <c r="AI529" s="199"/>
      <c r="AJ529" s="199"/>
      <c r="AK529" s="199"/>
      <c r="AL529" s="199"/>
      <c r="AM529" s="199"/>
      <c r="AN529" s="199"/>
      <c r="AO529" s="199"/>
      <c r="AP529" s="199"/>
      <c r="AQ529" s="199"/>
      <c r="AR529" s="199"/>
      <c r="AS529" s="199"/>
      <c r="AT529" s="199"/>
      <c r="AU529" s="199"/>
      <c r="AV529" s="199"/>
      <c r="AW529" s="199"/>
      <c r="AX529" s="199"/>
      <c r="AY529" s="199"/>
      <c r="AZ529" s="199"/>
      <c r="BA529" s="199"/>
      <c r="BB529" s="199"/>
      <c r="BC529" s="199"/>
      <c r="BD529" s="199"/>
      <c r="BE529" s="199"/>
      <c r="BF529" s="199"/>
      <c r="BG529" s="199"/>
      <c r="BH529" s="199"/>
      <c r="BI529" s="199"/>
      <c r="BJ529" s="199"/>
      <c r="BK529" s="199"/>
      <c r="BL529" s="199"/>
      <c r="BM529" s="199"/>
      <c r="BN529" s="199"/>
      <c r="BO529" s="199"/>
      <c r="BP529" s="199"/>
      <c r="BQ529" s="199"/>
      <c r="BR529" s="199"/>
      <c r="BS529" s="199"/>
      <c r="BT529" s="199"/>
      <c r="BU529" s="199"/>
      <c r="BV529" s="199"/>
      <c r="BW529" s="199"/>
      <c r="BX529" s="199"/>
      <c r="BY529" s="199"/>
      <c r="BZ529" s="199"/>
      <c r="CA529" s="199"/>
      <c r="CB529" s="199"/>
      <c r="CC529" s="199"/>
      <c r="CD529" s="199"/>
      <c r="CE529" s="199"/>
      <c r="CF529" s="199"/>
      <c r="CG529" s="199"/>
      <c r="CH529" s="199"/>
      <c r="CI529" s="199"/>
      <c r="CJ529" s="199"/>
      <c r="CK529" s="199"/>
      <c r="CL529" s="199"/>
      <c r="CM529" s="199"/>
      <c r="CN529" s="199"/>
      <c r="CO529" s="199"/>
      <c r="CP529" s="199"/>
      <c r="CQ529" s="199"/>
      <c r="CR529" s="199"/>
      <c r="CS529" s="199"/>
      <c r="CT529" s="199"/>
      <c r="CU529" s="199"/>
      <c r="CV529" s="199"/>
      <c r="CW529" s="199"/>
      <c r="CX529" s="199"/>
      <c r="CY529" s="199"/>
      <c r="CZ529" s="199"/>
      <c r="DA529" s="199"/>
      <c r="DB529" s="199"/>
      <c r="DC529" s="199"/>
      <c r="DD529" s="199"/>
      <c r="DE529" s="199"/>
      <c r="DF529" s="199"/>
      <c r="DG529" s="199"/>
      <c r="DH529" s="199"/>
      <c r="DI529" s="199"/>
      <c r="DJ529" s="199"/>
      <c r="DK529" s="199"/>
      <c r="DL529" s="199"/>
      <c r="DM529" s="199"/>
      <c r="DN529" s="199"/>
    </row>
    <row r="530" spans="1:118" x14ac:dyDescent="0.2">
      <c r="A530" s="33" t="s">
        <v>145</v>
      </c>
      <c r="B530" s="33" t="s">
        <v>146</v>
      </c>
      <c r="C530" s="33">
        <v>7</v>
      </c>
      <c r="D530" s="33" t="s">
        <v>26</v>
      </c>
      <c r="E530" s="200">
        <v>0</v>
      </c>
      <c r="F530" s="199">
        <v>0</v>
      </c>
      <c r="G530" s="200">
        <v>0</v>
      </c>
      <c r="H530" s="199">
        <v>0</v>
      </c>
      <c r="I530" s="200">
        <v>0</v>
      </c>
      <c r="J530" s="199">
        <v>0</v>
      </c>
      <c r="K530" s="199">
        <v>0</v>
      </c>
      <c r="L530" s="199">
        <v>0</v>
      </c>
      <c r="M530" s="199"/>
      <c r="N530" s="199"/>
      <c r="O530" s="199"/>
      <c r="P530" s="199"/>
      <c r="Q530" s="199"/>
      <c r="R530" s="199"/>
      <c r="S530" s="199"/>
      <c r="T530" s="199"/>
      <c r="U530" s="199"/>
      <c r="V530" s="199"/>
      <c r="W530" s="199"/>
      <c r="X530" s="199"/>
      <c r="Y530" s="199"/>
      <c r="Z530" s="199"/>
      <c r="AA530" s="199"/>
      <c r="AB530" s="199"/>
      <c r="AC530" s="199"/>
      <c r="AD530" s="199"/>
      <c r="AE530" s="199"/>
      <c r="AF530" s="199"/>
      <c r="AG530" s="199"/>
      <c r="AH530" s="199"/>
      <c r="AI530" s="199"/>
      <c r="AJ530" s="199"/>
      <c r="AK530" s="199"/>
      <c r="AL530" s="199"/>
      <c r="AM530" s="199"/>
      <c r="AN530" s="199"/>
      <c r="AO530" s="199"/>
      <c r="AP530" s="199"/>
      <c r="AQ530" s="199"/>
      <c r="AR530" s="199"/>
      <c r="AS530" s="199"/>
      <c r="AT530" s="199"/>
      <c r="AU530" s="199"/>
      <c r="AV530" s="199"/>
      <c r="AW530" s="199"/>
      <c r="AX530" s="199"/>
      <c r="AY530" s="199"/>
      <c r="AZ530" s="199"/>
      <c r="BA530" s="199"/>
      <c r="BB530" s="199"/>
      <c r="BC530" s="199"/>
      <c r="BD530" s="199"/>
      <c r="BE530" s="199"/>
      <c r="BF530" s="199"/>
      <c r="BG530" s="199"/>
      <c r="BH530" s="199"/>
      <c r="BI530" s="199"/>
      <c r="BJ530" s="199"/>
      <c r="BK530" s="199"/>
      <c r="BL530" s="199"/>
      <c r="BM530" s="199"/>
      <c r="BN530" s="199"/>
      <c r="BO530" s="199"/>
      <c r="BP530" s="199"/>
      <c r="BQ530" s="199"/>
      <c r="BR530" s="199"/>
      <c r="BS530" s="199"/>
      <c r="BT530" s="199"/>
      <c r="BU530" s="199"/>
      <c r="BV530" s="199"/>
      <c r="BW530" s="199"/>
      <c r="BX530" s="199"/>
      <c r="BY530" s="199"/>
      <c r="BZ530" s="199"/>
      <c r="CA530" s="199"/>
      <c r="CB530" s="199"/>
      <c r="CC530" s="199"/>
      <c r="CD530" s="199"/>
      <c r="CE530" s="199"/>
      <c r="CF530" s="199"/>
      <c r="CG530" s="199"/>
      <c r="CH530" s="199"/>
      <c r="CI530" s="199"/>
      <c r="CJ530" s="199"/>
      <c r="CK530" s="199"/>
      <c r="CL530" s="199"/>
      <c r="CM530" s="199"/>
      <c r="CN530" s="199"/>
      <c r="CO530" s="199"/>
      <c r="CP530" s="199"/>
      <c r="CQ530" s="199"/>
      <c r="CR530" s="199"/>
      <c r="CS530" s="199"/>
      <c r="CT530" s="199"/>
      <c r="CU530" s="199"/>
      <c r="CV530" s="199"/>
      <c r="CW530" s="199"/>
      <c r="CX530" s="199"/>
      <c r="CY530" s="199"/>
      <c r="CZ530" s="199"/>
      <c r="DA530" s="199"/>
      <c r="DB530" s="199"/>
      <c r="DC530" s="199"/>
      <c r="DD530" s="199"/>
      <c r="DE530" s="199"/>
      <c r="DF530" s="199"/>
      <c r="DG530" s="199"/>
      <c r="DH530" s="199"/>
      <c r="DI530" s="199"/>
      <c r="DJ530" s="199"/>
      <c r="DK530" s="199"/>
      <c r="DL530" s="199"/>
      <c r="DM530" s="199"/>
      <c r="DN530" s="199"/>
    </row>
    <row r="531" spans="1:118" x14ac:dyDescent="0.2">
      <c r="A531" s="33" t="s">
        <v>145</v>
      </c>
      <c r="B531" s="33" t="s">
        <v>146</v>
      </c>
      <c r="C531" s="33">
        <v>8</v>
      </c>
      <c r="D531" s="33" t="s">
        <v>27</v>
      </c>
      <c r="E531" s="200">
        <v>0</v>
      </c>
      <c r="F531" s="199">
        <v>0</v>
      </c>
      <c r="G531" s="200">
        <v>0</v>
      </c>
      <c r="H531" s="199">
        <v>0</v>
      </c>
      <c r="I531" s="200">
        <v>0</v>
      </c>
      <c r="J531" s="199">
        <v>0</v>
      </c>
      <c r="K531" s="199">
        <v>0</v>
      </c>
      <c r="L531" s="199">
        <v>0</v>
      </c>
      <c r="M531" s="199"/>
      <c r="N531" s="199"/>
      <c r="O531" s="199"/>
      <c r="P531" s="199"/>
      <c r="Q531" s="199"/>
      <c r="R531" s="199"/>
      <c r="S531" s="199"/>
      <c r="T531" s="199"/>
      <c r="U531" s="199"/>
      <c r="V531" s="199"/>
      <c r="W531" s="199"/>
      <c r="X531" s="199"/>
      <c r="Y531" s="199"/>
      <c r="Z531" s="199"/>
      <c r="AA531" s="199"/>
      <c r="AB531" s="199"/>
      <c r="AC531" s="199"/>
      <c r="AD531" s="199"/>
      <c r="AE531" s="199"/>
      <c r="AF531" s="199"/>
      <c r="AG531" s="199"/>
      <c r="AH531" s="199"/>
      <c r="AI531" s="199"/>
      <c r="AJ531" s="199"/>
      <c r="AK531" s="199"/>
      <c r="AL531" s="199"/>
      <c r="AM531" s="199"/>
      <c r="AN531" s="199"/>
      <c r="AO531" s="199"/>
      <c r="AP531" s="199"/>
      <c r="AQ531" s="199"/>
      <c r="AR531" s="199"/>
      <c r="AS531" s="199"/>
      <c r="AT531" s="199"/>
      <c r="AU531" s="199"/>
      <c r="AV531" s="199"/>
      <c r="AW531" s="199"/>
      <c r="AX531" s="199"/>
      <c r="AY531" s="199"/>
      <c r="AZ531" s="199"/>
      <c r="BA531" s="199"/>
      <c r="BB531" s="199"/>
      <c r="BC531" s="199"/>
      <c r="BD531" s="199"/>
      <c r="BE531" s="199"/>
      <c r="BF531" s="199"/>
      <c r="BG531" s="199"/>
      <c r="BH531" s="199"/>
      <c r="BI531" s="199"/>
      <c r="BJ531" s="199"/>
      <c r="BK531" s="199"/>
      <c r="BL531" s="199"/>
      <c r="BM531" s="199"/>
      <c r="BN531" s="199"/>
      <c r="BO531" s="199"/>
      <c r="BP531" s="199"/>
      <c r="BQ531" s="199"/>
      <c r="BR531" s="199"/>
      <c r="BS531" s="199"/>
      <c r="BT531" s="199"/>
      <c r="BU531" s="199"/>
      <c r="BV531" s="199"/>
      <c r="BW531" s="199"/>
      <c r="BX531" s="199"/>
      <c r="BY531" s="199"/>
      <c r="BZ531" s="199"/>
      <c r="CA531" s="199"/>
      <c r="CB531" s="199"/>
      <c r="CC531" s="199"/>
      <c r="CD531" s="199"/>
      <c r="CE531" s="199"/>
      <c r="CF531" s="199"/>
      <c r="CG531" s="199"/>
      <c r="CH531" s="199"/>
      <c r="CI531" s="199"/>
      <c r="CJ531" s="199"/>
      <c r="CK531" s="199"/>
      <c r="CL531" s="199"/>
      <c r="CM531" s="199"/>
      <c r="CN531" s="199"/>
      <c r="CO531" s="199"/>
      <c r="CP531" s="199"/>
      <c r="CQ531" s="199"/>
      <c r="CR531" s="199"/>
      <c r="CS531" s="199"/>
      <c r="CT531" s="199"/>
      <c r="CU531" s="199"/>
      <c r="CV531" s="199"/>
      <c r="CW531" s="199"/>
      <c r="CX531" s="199"/>
      <c r="CY531" s="199"/>
      <c r="CZ531" s="199"/>
      <c r="DA531" s="199"/>
      <c r="DB531" s="199"/>
      <c r="DC531" s="199"/>
      <c r="DD531" s="199"/>
      <c r="DE531" s="199"/>
      <c r="DF531" s="199"/>
      <c r="DG531" s="199"/>
      <c r="DH531" s="199"/>
      <c r="DI531" s="199"/>
      <c r="DJ531" s="199"/>
      <c r="DK531" s="199"/>
      <c r="DL531" s="199"/>
      <c r="DM531" s="199"/>
      <c r="DN531" s="199"/>
    </row>
    <row r="532" spans="1:118" x14ac:dyDescent="0.2">
      <c r="A532" s="33" t="s">
        <v>145</v>
      </c>
      <c r="B532" s="33" t="s">
        <v>146</v>
      </c>
      <c r="C532" s="33">
        <v>9</v>
      </c>
      <c r="D532" s="33" t="s">
        <v>28</v>
      </c>
      <c r="E532" s="200">
        <v>0</v>
      </c>
      <c r="F532" s="199">
        <v>0</v>
      </c>
      <c r="G532" s="200">
        <v>0</v>
      </c>
      <c r="H532" s="199">
        <v>0</v>
      </c>
      <c r="I532" s="200">
        <v>0</v>
      </c>
      <c r="J532" s="199">
        <v>0</v>
      </c>
      <c r="K532" s="199">
        <v>0</v>
      </c>
      <c r="L532" s="199">
        <v>0</v>
      </c>
      <c r="M532" s="199"/>
      <c r="N532" s="199"/>
      <c r="O532" s="199"/>
      <c r="P532" s="199"/>
      <c r="Q532" s="199"/>
      <c r="R532" s="199"/>
      <c r="S532" s="199"/>
      <c r="T532" s="199"/>
      <c r="U532" s="199"/>
      <c r="V532" s="199"/>
      <c r="W532" s="199"/>
      <c r="X532" s="199"/>
      <c r="Y532" s="199"/>
      <c r="Z532" s="199"/>
      <c r="AA532" s="199"/>
      <c r="AB532" s="199"/>
      <c r="AC532" s="199"/>
      <c r="AD532" s="199"/>
      <c r="AE532" s="199"/>
      <c r="AF532" s="199"/>
      <c r="AG532" s="199"/>
      <c r="AH532" s="199"/>
      <c r="AI532" s="199"/>
      <c r="AJ532" s="199"/>
      <c r="AK532" s="199"/>
      <c r="AL532" s="199"/>
      <c r="AM532" s="199"/>
      <c r="AN532" s="199"/>
      <c r="AO532" s="199"/>
      <c r="AP532" s="199"/>
      <c r="AQ532" s="199"/>
      <c r="AR532" s="199"/>
      <c r="AS532" s="199"/>
      <c r="AT532" s="199"/>
      <c r="AU532" s="199"/>
      <c r="AV532" s="199"/>
      <c r="AW532" s="199"/>
      <c r="AX532" s="199"/>
      <c r="AY532" s="199"/>
      <c r="AZ532" s="199"/>
      <c r="BA532" s="199"/>
      <c r="BB532" s="199"/>
      <c r="BC532" s="199"/>
      <c r="BD532" s="199"/>
      <c r="BE532" s="199"/>
      <c r="BF532" s="199"/>
      <c r="BG532" s="199"/>
      <c r="BH532" s="199"/>
      <c r="BI532" s="199"/>
      <c r="BJ532" s="199"/>
      <c r="BK532" s="199"/>
      <c r="BL532" s="199"/>
      <c r="BM532" s="199"/>
      <c r="BN532" s="199"/>
      <c r="BO532" s="199"/>
      <c r="BP532" s="199"/>
      <c r="BQ532" s="199"/>
      <c r="BR532" s="199"/>
      <c r="BS532" s="199"/>
      <c r="BT532" s="199"/>
      <c r="BU532" s="199"/>
      <c r="BV532" s="199"/>
      <c r="BW532" s="199"/>
      <c r="BX532" s="199"/>
      <c r="BY532" s="199"/>
      <c r="BZ532" s="199"/>
      <c r="CA532" s="199"/>
      <c r="CB532" s="199"/>
      <c r="CC532" s="199"/>
      <c r="CD532" s="199"/>
      <c r="CE532" s="199"/>
      <c r="CF532" s="199"/>
      <c r="CG532" s="199"/>
      <c r="CH532" s="199"/>
      <c r="CI532" s="199"/>
      <c r="CJ532" s="199"/>
      <c r="CK532" s="199"/>
      <c r="CL532" s="199"/>
      <c r="CM532" s="199"/>
      <c r="CN532" s="199"/>
      <c r="CO532" s="199"/>
      <c r="CP532" s="199"/>
      <c r="CQ532" s="199"/>
      <c r="CR532" s="199"/>
      <c r="CS532" s="199"/>
      <c r="CT532" s="199"/>
      <c r="CU532" s="199"/>
      <c r="CV532" s="199"/>
      <c r="CW532" s="199"/>
      <c r="CX532" s="199"/>
      <c r="CY532" s="199"/>
      <c r="CZ532" s="199"/>
      <c r="DA532" s="199"/>
      <c r="DB532" s="199"/>
      <c r="DC532" s="199"/>
      <c r="DD532" s="199"/>
      <c r="DE532" s="199"/>
      <c r="DF532" s="199"/>
      <c r="DG532" s="199"/>
      <c r="DH532" s="199"/>
      <c r="DI532" s="199"/>
      <c r="DJ532" s="199"/>
      <c r="DK532" s="199"/>
      <c r="DL532" s="199"/>
      <c r="DM532" s="199"/>
      <c r="DN532" s="199"/>
    </row>
    <row r="533" spans="1:118" x14ac:dyDescent="0.2">
      <c r="A533" s="33" t="s">
        <v>145</v>
      </c>
      <c r="B533" s="33" t="s">
        <v>146</v>
      </c>
      <c r="C533" s="33">
        <v>10</v>
      </c>
      <c r="D533" s="33" t="s">
        <v>32</v>
      </c>
      <c r="E533" s="200">
        <v>0</v>
      </c>
      <c r="F533" s="199">
        <v>0</v>
      </c>
      <c r="G533" s="200">
        <v>0</v>
      </c>
      <c r="H533" s="199">
        <v>0</v>
      </c>
      <c r="I533" s="200">
        <v>0</v>
      </c>
      <c r="J533" s="199">
        <v>0</v>
      </c>
      <c r="K533" s="199">
        <v>0</v>
      </c>
      <c r="L533" s="199">
        <v>0</v>
      </c>
      <c r="M533" s="199"/>
      <c r="N533" s="199"/>
      <c r="O533" s="199"/>
      <c r="P533" s="199"/>
      <c r="Q533" s="199"/>
      <c r="R533" s="199"/>
      <c r="S533" s="199"/>
      <c r="T533" s="199"/>
      <c r="U533" s="199"/>
      <c r="V533" s="199"/>
      <c r="W533" s="199"/>
      <c r="X533" s="199"/>
      <c r="Y533" s="199"/>
      <c r="Z533" s="199"/>
      <c r="AA533" s="199"/>
      <c r="AB533" s="199"/>
      <c r="AC533" s="199"/>
      <c r="AD533" s="199"/>
      <c r="AE533" s="199"/>
      <c r="AF533" s="199"/>
      <c r="AG533" s="199"/>
      <c r="AH533" s="199"/>
      <c r="AI533" s="199"/>
      <c r="AJ533" s="199"/>
      <c r="AK533" s="199"/>
      <c r="AL533" s="199"/>
      <c r="AM533" s="199"/>
      <c r="AN533" s="199"/>
      <c r="AO533" s="199"/>
      <c r="AP533" s="199"/>
      <c r="AQ533" s="199"/>
      <c r="AR533" s="199"/>
      <c r="AS533" s="199"/>
      <c r="AT533" s="199"/>
      <c r="AU533" s="199"/>
      <c r="AV533" s="199"/>
      <c r="AW533" s="199"/>
      <c r="AX533" s="199"/>
      <c r="AY533" s="199"/>
      <c r="AZ533" s="199"/>
      <c r="BA533" s="199"/>
      <c r="BB533" s="199"/>
      <c r="BC533" s="199"/>
      <c r="BD533" s="199"/>
      <c r="BE533" s="199"/>
      <c r="BF533" s="199"/>
      <c r="BG533" s="199"/>
      <c r="BH533" s="199"/>
      <c r="BI533" s="199"/>
      <c r="BJ533" s="199"/>
      <c r="BK533" s="199"/>
      <c r="BL533" s="199"/>
      <c r="BM533" s="199"/>
      <c r="BN533" s="199"/>
      <c r="BO533" s="199"/>
      <c r="BP533" s="199"/>
      <c r="BQ533" s="199"/>
      <c r="BR533" s="199"/>
      <c r="BS533" s="199"/>
      <c r="BT533" s="199"/>
      <c r="BU533" s="199"/>
      <c r="BV533" s="199"/>
      <c r="BW533" s="199"/>
      <c r="BX533" s="199"/>
      <c r="BY533" s="199"/>
      <c r="BZ533" s="199"/>
      <c r="CA533" s="199"/>
      <c r="CB533" s="199"/>
      <c r="CC533" s="199"/>
      <c r="CD533" s="199"/>
      <c r="CE533" s="199"/>
      <c r="CF533" s="199"/>
      <c r="CG533" s="199"/>
      <c r="CH533" s="199"/>
      <c r="CI533" s="199"/>
      <c r="CJ533" s="199"/>
      <c r="CK533" s="199"/>
      <c r="CL533" s="199"/>
      <c r="CM533" s="199"/>
      <c r="CN533" s="199"/>
      <c r="CO533" s="199"/>
      <c r="CP533" s="199"/>
      <c r="CQ533" s="199"/>
      <c r="CR533" s="199"/>
      <c r="CS533" s="199"/>
      <c r="CT533" s="199"/>
      <c r="CU533" s="199"/>
      <c r="CV533" s="199"/>
      <c r="CW533" s="199"/>
      <c r="CX533" s="199"/>
      <c r="CY533" s="199"/>
      <c r="CZ533" s="199"/>
      <c r="DA533" s="199"/>
      <c r="DB533" s="199"/>
      <c r="DC533" s="199"/>
      <c r="DD533" s="199"/>
      <c r="DE533" s="199"/>
      <c r="DF533" s="199"/>
      <c r="DG533" s="199"/>
      <c r="DH533" s="199"/>
      <c r="DI533" s="199"/>
      <c r="DJ533" s="199"/>
      <c r="DK533" s="199"/>
      <c r="DL533" s="199"/>
      <c r="DM533" s="199"/>
      <c r="DN533" s="199"/>
    </row>
    <row r="534" spans="1:118" x14ac:dyDescent="0.2">
      <c r="A534" s="33" t="s">
        <v>145</v>
      </c>
      <c r="B534" s="33" t="s">
        <v>146</v>
      </c>
      <c r="C534" s="33">
        <v>11</v>
      </c>
      <c r="D534" s="33" t="s">
        <v>35</v>
      </c>
      <c r="E534" s="200">
        <v>0</v>
      </c>
      <c r="F534" s="199">
        <v>0</v>
      </c>
      <c r="G534" s="200">
        <v>0</v>
      </c>
      <c r="H534" s="199">
        <v>0</v>
      </c>
      <c r="I534" s="200">
        <v>0</v>
      </c>
      <c r="J534" s="199">
        <v>0</v>
      </c>
      <c r="K534" s="199">
        <v>0</v>
      </c>
      <c r="L534" s="199">
        <v>0</v>
      </c>
      <c r="M534" s="199"/>
      <c r="N534" s="199"/>
      <c r="O534" s="199"/>
      <c r="P534" s="199"/>
      <c r="Q534" s="199"/>
      <c r="R534" s="199"/>
      <c r="S534" s="199"/>
      <c r="T534" s="199"/>
      <c r="U534" s="199"/>
      <c r="V534" s="199"/>
      <c r="W534" s="199"/>
      <c r="X534" s="199"/>
      <c r="Y534" s="199"/>
      <c r="Z534" s="199"/>
      <c r="AA534" s="199"/>
      <c r="AB534" s="199"/>
      <c r="AC534" s="199"/>
      <c r="AD534" s="199"/>
      <c r="AE534" s="199"/>
      <c r="AF534" s="199"/>
      <c r="AG534" s="199"/>
      <c r="AH534" s="199"/>
      <c r="AI534" s="199"/>
      <c r="AJ534" s="199"/>
      <c r="AK534" s="199"/>
      <c r="AL534" s="199"/>
      <c r="AM534" s="199"/>
      <c r="AN534" s="199"/>
      <c r="AO534" s="199"/>
      <c r="AP534" s="199"/>
      <c r="AQ534" s="199"/>
      <c r="AR534" s="199"/>
      <c r="AS534" s="199"/>
      <c r="AT534" s="199"/>
      <c r="AU534" s="199"/>
      <c r="AV534" s="199"/>
      <c r="AW534" s="199"/>
      <c r="AX534" s="199"/>
      <c r="AY534" s="199"/>
      <c r="AZ534" s="199"/>
      <c r="BA534" s="199"/>
      <c r="BB534" s="199"/>
      <c r="BC534" s="199"/>
      <c r="BD534" s="199"/>
      <c r="BE534" s="199"/>
      <c r="BF534" s="199"/>
      <c r="BG534" s="199"/>
      <c r="BH534" s="199"/>
      <c r="BI534" s="199"/>
      <c r="BJ534" s="199"/>
      <c r="BK534" s="199"/>
      <c r="BL534" s="199"/>
      <c r="BM534" s="199"/>
      <c r="BN534" s="199"/>
      <c r="BO534" s="199"/>
      <c r="BP534" s="199"/>
      <c r="BQ534" s="199"/>
      <c r="BR534" s="199"/>
      <c r="BS534" s="199"/>
      <c r="BT534" s="199"/>
      <c r="BU534" s="199"/>
      <c r="BV534" s="199"/>
      <c r="BW534" s="199"/>
      <c r="BX534" s="199"/>
      <c r="BY534" s="199"/>
      <c r="BZ534" s="199"/>
      <c r="CA534" s="199"/>
      <c r="CB534" s="199"/>
      <c r="CC534" s="199"/>
      <c r="CD534" s="199"/>
      <c r="CE534" s="199"/>
      <c r="CF534" s="199"/>
      <c r="CG534" s="199"/>
      <c r="CH534" s="199"/>
      <c r="CI534" s="199"/>
      <c r="CJ534" s="199"/>
      <c r="CK534" s="199"/>
      <c r="CL534" s="199"/>
      <c r="CM534" s="199"/>
      <c r="CN534" s="199"/>
      <c r="CO534" s="199"/>
      <c r="CP534" s="199"/>
      <c r="CQ534" s="199"/>
      <c r="CR534" s="199"/>
      <c r="CS534" s="199"/>
      <c r="CT534" s="199"/>
      <c r="CU534" s="199"/>
      <c r="CV534" s="199"/>
      <c r="CW534" s="199"/>
      <c r="CX534" s="199"/>
      <c r="CY534" s="199"/>
      <c r="CZ534" s="199"/>
      <c r="DA534" s="199"/>
      <c r="DB534" s="199"/>
      <c r="DC534" s="199"/>
      <c r="DD534" s="199"/>
      <c r="DE534" s="199"/>
      <c r="DF534" s="199"/>
      <c r="DG534" s="199"/>
      <c r="DH534" s="199"/>
      <c r="DI534" s="199"/>
      <c r="DJ534" s="199"/>
      <c r="DK534" s="199"/>
      <c r="DL534" s="199"/>
      <c r="DM534" s="199"/>
      <c r="DN534" s="199"/>
    </row>
    <row r="535" spans="1:118" x14ac:dyDescent="0.2">
      <c r="A535" s="33" t="s">
        <v>145</v>
      </c>
      <c r="B535" s="33" t="s">
        <v>146</v>
      </c>
      <c r="C535" s="33">
        <v>12</v>
      </c>
      <c r="D535" s="33" t="s">
        <v>36</v>
      </c>
      <c r="E535" s="200">
        <v>0</v>
      </c>
      <c r="F535" s="199">
        <v>0</v>
      </c>
      <c r="G535" s="200">
        <v>0</v>
      </c>
      <c r="H535" s="199">
        <v>0</v>
      </c>
      <c r="I535" s="200">
        <v>0</v>
      </c>
      <c r="J535" s="199">
        <v>0</v>
      </c>
      <c r="K535" s="199">
        <v>0</v>
      </c>
      <c r="L535" s="199">
        <v>0</v>
      </c>
      <c r="M535" s="199"/>
      <c r="N535" s="199"/>
      <c r="O535" s="199"/>
      <c r="P535" s="199"/>
      <c r="Q535" s="199"/>
      <c r="R535" s="199"/>
      <c r="S535" s="199"/>
      <c r="T535" s="199"/>
      <c r="U535" s="199"/>
      <c r="V535" s="199"/>
      <c r="W535" s="199"/>
      <c r="X535" s="199"/>
      <c r="Y535" s="199"/>
      <c r="Z535" s="199"/>
      <c r="AA535" s="199"/>
      <c r="AB535" s="199"/>
      <c r="AC535" s="199"/>
      <c r="AD535" s="199"/>
      <c r="AE535" s="199"/>
      <c r="AF535" s="199"/>
      <c r="AG535" s="199"/>
      <c r="AH535" s="199"/>
      <c r="AI535" s="199"/>
      <c r="AJ535" s="199"/>
      <c r="AK535" s="199"/>
      <c r="AL535" s="199"/>
      <c r="AM535" s="199"/>
      <c r="AN535" s="199"/>
      <c r="AO535" s="199"/>
      <c r="AP535" s="199"/>
      <c r="AQ535" s="199"/>
      <c r="AR535" s="199"/>
      <c r="AS535" s="199"/>
      <c r="AT535" s="199"/>
      <c r="AU535" s="199"/>
      <c r="AV535" s="199"/>
      <c r="AW535" s="199"/>
      <c r="AX535" s="199"/>
      <c r="AY535" s="199"/>
      <c r="AZ535" s="199"/>
      <c r="BA535" s="199"/>
      <c r="BB535" s="199"/>
      <c r="BC535" s="199"/>
      <c r="BD535" s="199"/>
      <c r="BE535" s="199"/>
      <c r="BF535" s="199"/>
      <c r="BG535" s="199"/>
      <c r="BH535" s="199"/>
      <c r="BI535" s="199"/>
      <c r="BJ535" s="199"/>
      <c r="BK535" s="199"/>
      <c r="BL535" s="199"/>
      <c r="BM535" s="199"/>
      <c r="BN535" s="199"/>
      <c r="BO535" s="199"/>
      <c r="BP535" s="199"/>
      <c r="BQ535" s="199"/>
      <c r="BR535" s="199"/>
      <c r="BS535" s="199"/>
      <c r="BT535" s="199"/>
      <c r="BU535" s="199"/>
      <c r="BV535" s="199"/>
      <c r="BW535" s="199"/>
      <c r="BX535" s="199"/>
      <c r="BY535" s="199"/>
      <c r="BZ535" s="199"/>
      <c r="CA535" s="199"/>
      <c r="CB535" s="199"/>
      <c r="CC535" s="199"/>
      <c r="CD535" s="199"/>
      <c r="CE535" s="199"/>
      <c r="CF535" s="199"/>
      <c r="CG535" s="199"/>
      <c r="CH535" s="199"/>
      <c r="CI535" s="199"/>
      <c r="CJ535" s="199"/>
      <c r="CK535" s="199"/>
      <c r="CL535" s="199"/>
      <c r="CM535" s="199"/>
      <c r="CN535" s="199"/>
      <c r="CO535" s="199"/>
      <c r="CP535" s="199"/>
      <c r="CQ535" s="199"/>
      <c r="CR535" s="199"/>
      <c r="CS535" s="199"/>
      <c r="CT535" s="199"/>
      <c r="CU535" s="199"/>
      <c r="CV535" s="199"/>
      <c r="CW535" s="199"/>
      <c r="CX535" s="199"/>
      <c r="CY535" s="199"/>
      <c r="CZ535" s="199"/>
      <c r="DA535" s="199"/>
      <c r="DB535" s="199"/>
      <c r="DC535" s="199"/>
      <c r="DD535" s="199"/>
      <c r="DE535" s="199"/>
      <c r="DF535" s="199"/>
      <c r="DG535" s="199"/>
      <c r="DH535" s="199"/>
      <c r="DI535" s="199"/>
      <c r="DJ535" s="199"/>
      <c r="DK535" s="199"/>
      <c r="DL535" s="199"/>
      <c r="DM535" s="199"/>
      <c r="DN535" s="199"/>
    </row>
    <row r="536" spans="1:118" x14ac:dyDescent="0.2">
      <c r="A536" s="33" t="s">
        <v>145</v>
      </c>
      <c r="B536" s="33" t="s">
        <v>146</v>
      </c>
      <c r="C536" s="33">
        <v>13</v>
      </c>
      <c r="D536" s="33" t="s">
        <v>39</v>
      </c>
      <c r="E536" s="200">
        <v>0</v>
      </c>
      <c r="F536" s="199">
        <v>0</v>
      </c>
      <c r="G536" s="200">
        <v>0</v>
      </c>
      <c r="H536" s="199">
        <v>0</v>
      </c>
      <c r="I536" s="200">
        <v>0</v>
      </c>
      <c r="J536" s="199">
        <v>0</v>
      </c>
      <c r="K536" s="199">
        <v>0</v>
      </c>
      <c r="L536" s="199">
        <v>0</v>
      </c>
      <c r="M536" s="199"/>
      <c r="N536" s="199"/>
      <c r="O536" s="199"/>
      <c r="P536" s="199"/>
      <c r="Q536" s="199"/>
      <c r="R536" s="199"/>
      <c r="S536" s="199"/>
      <c r="T536" s="199"/>
      <c r="U536" s="199"/>
      <c r="V536" s="199"/>
      <c r="W536" s="199"/>
      <c r="X536" s="199"/>
      <c r="Y536" s="199"/>
      <c r="Z536" s="199"/>
      <c r="AA536" s="199"/>
      <c r="AB536" s="199"/>
      <c r="AC536" s="199"/>
      <c r="AD536" s="199"/>
      <c r="AE536" s="199"/>
      <c r="AF536" s="199"/>
      <c r="AG536" s="199"/>
      <c r="AH536" s="199"/>
      <c r="AI536" s="199"/>
      <c r="AJ536" s="199"/>
      <c r="AK536" s="199"/>
      <c r="AL536" s="199"/>
      <c r="AM536" s="199"/>
      <c r="AN536" s="199"/>
      <c r="AO536" s="199"/>
      <c r="AP536" s="199"/>
      <c r="AQ536" s="199"/>
      <c r="AR536" s="199"/>
      <c r="AS536" s="199"/>
      <c r="AT536" s="199"/>
      <c r="AU536" s="199"/>
      <c r="AV536" s="199"/>
      <c r="AW536" s="199"/>
      <c r="AX536" s="199"/>
      <c r="AY536" s="199"/>
      <c r="AZ536" s="199"/>
      <c r="BA536" s="199"/>
      <c r="BB536" s="199"/>
      <c r="BC536" s="199"/>
      <c r="BD536" s="199"/>
      <c r="BE536" s="199"/>
      <c r="BF536" s="199"/>
      <c r="BG536" s="199"/>
      <c r="BH536" s="199"/>
      <c r="BI536" s="199"/>
      <c r="BJ536" s="199"/>
      <c r="BK536" s="199"/>
      <c r="BL536" s="199"/>
      <c r="BM536" s="199"/>
      <c r="BN536" s="199"/>
      <c r="BO536" s="199"/>
      <c r="BP536" s="199"/>
      <c r="BQ536" s="199"/>
      <c r="BR536" s="199"/>
      <c r="BS536" s="199"/>
      <c r="BT536" s="199"/>
      <c r="BU536" s="199"/>
      <c r="BV536" s="199"/>
      <c r="BW536" s="199"/>
      <c r="BX536" s="199"/>
      <c r="BY536" s="199"/>
      <c r="BZ536" s="199"/>
      <c r="CA536" s="199"/>
      <c r="CB536" s="199"/>
      <c r="CC536" s="199"/>
      <c r="CD536" s="199"/>
      <c r="CE536" s="199"/>
      <c r="CF536" s="199"/>
      <c r="CG536" s="199"/>
      <c r="CH536" s="199"/>
      <c r="CI536" s="199"/>
      <c r="CJ536" s="199"/>
      <c r="CK536" s="199"/>
      <c r="CL536" s="199"/>
      <c r="CM536" s="199"/>
      <c r="CN536" s="199"/>
      <c r="CO536" s="199"/>
      <c r="CP536" s="199"/>
      <c r="CQ536" s="199"/>
      <c r="CR536" s="199"/>
      <c r="CS536" s="199"/>
      <c r="CT536" s="199"/>
      <c r="CU536" s="199"/>
      <c r="CV536" s="199"/>
      <c r="CW536" s="199"/>
      <c r="CX536" s="199"/>
      <c r="CY536" s="199"/>
      <c r="CZ536" s="199"/>
      <c r="DA536" s="199"/>
      <c r="DB536" s="199"/>
      <c r="DC536" s="199"/>
      <c r="DD536" s="199"/>
      <c r="DE536" s="199"/>
      <c r="DF536" s="199"/>
      <c r="DG536" s="199"/>
      <c r="DH536" s="199"/>
      <c r="DI536" s="199"/>
      <c r="DJ536" s="199"/>
      <c r="DK536" s="199"/>
      <c r="DL536" s="199"/>
      <c r="DM536" s="199"/>
      <c r="DN536" s="199"/>
    </row>
    <row r="537" spans="1:118" x14ac:dyDescent="0.2">
      <c r="A537" s="33" t="s">
        <v>145</v>
      </c>
      <c r="B537" s="33" t="s">
        <v>146</v>
      </c>
      <c r="C537" s="33">
        <v>14</v>
      </c>
      <c r="D537" s="33" t="s">
        <v>40</v>
      </c>
      <c r="E537" s="200">
        <v>0</v>
      </c>
      <c r="F537" s="199">
        <v>0</v>
      </c>
      <c r="G537" s="200">
        <v>0</v>
      </c>
      <c r="H537" s="199">
        <v>0</v>
      </c>
      <c r="I537" s="200">
        <v>0</v>
      </c>
      <c r="J537" s="199">
        <v>0</v>
      </c>
      <c r="K537" s="199">
        <v>0</v>
      </c>
      <c r="L537" s="199">
        <v>0</v>
      </c>
      <c r="M537" s="199"/>
      <c r="N537" s="199"/>
      <c r="O537" s="199"/>
      <c r="P537" s="199"/>
      <c r="Q537" s="199"/>
      <c r="R537" s="199"/>
      <c r="S537" s="199"/>
      <c r="T537" s="199"/>
      <c r="U537" s="199"/>
      <c r="V537" s="199"/>
      <c r="W537" s="199"/>
      <c r="X537" s="199"/>
      <c r="Y537" s="199"/>
      <c r="Z537" s="199"/>
      <c r="AA537" s="199"/>
      <c r="AB537" s="199"/>
      <c r="AC537" s="199"/>
      <c r="AD537" s="199"/>
      <c r="AE537" s="199"/>
      <c r="AF537" s="199"/>
      <c r="AG537" s="199"/>
      <c r="AH537" s="199"/>
      <c r="AI537" s="199"/>
      <c r="AJ537" s="199"/>
      <c r="AK537" s="199"/>
      <c r="AL537" s="199"/>
      <c r="AM537" s="199"/>
      <c r="AN537" s="199"/>
      <c r="AO537" s="199"/>
      <c r="AP537" s="199"/>
      <c r="AQ537" s="199"/>
      <c r="AR537" s="199"/>
      <c r="AS537" s="199"/>
      <c r="AT537" s="199"/>
      <c r="AU537" s="199"/>
      <c r="AV537" s="199"/>
      <c r="AW537" s="199"/>
      <c r="AX537" s="199"/>
      <c r="AY537" s="199"/>
      <c r="AZ537" s="199"/>
      <c r="BA537" s="199"/>
      <c r="BB537" s="199"/>
      <c r="BC537" s="199"/>
      <c r="BD537" s="199"/>
      <c r="BE537" s="199"/>
      <c r="BF537" s="199"/>
      <c r="BG537" s="199"/>
      <c r="BH537" s="199"/>
      <c r="BI537" s="199"/>
      <c r="BJ537" s="199"/>
      <c r="BK537" s="199"/>
      <c r="BL537" s="199"/>
      <c r="BM537" s="199"/>
      <c r="BN537" s="199"/>
      <c r="BO537" s="199"/>
      <c r="BP537" s="199"/>
      <c r="BQ537" s="199"/>
      <c r="BR537" s="199"/>
      <c r="BS537" s="199"/>
      <c r="BT537" s="199"/>
      <c r="BU537" s="199"/>
      <c r="BV537" s="199"/>
      <c r="BW537" s="199"/>
      <c r="BX537" s="199"/>
      <c r="BY537" s="199"/>
      <c r="BZ537" s="199"/>
      <c r="CA537" s="199"/>
      <c r="CB537" s="199"/>
      <c r="CC537" s="199"/>
      <c r="CD537" s="199"/>
      <c r="CE537" s="199"/>
      <c r="CF537" s="199"/>
      <c r="CG537" s="199"/>
      <c r="CH537" s="199"/>
      <c r="CI537" s="199"/>
      <c r="CJ537" s="199"/>
      <c r="CK537" s="199"/>
      <c r="CL537" s="199"/>
      <c r="CM537" s="199"/>
      <c r="CN537" s="199"/>
      <c r="CO537" s="199"/>
      <c r="CP537" s="199"/>
      <c r="CQ537" s="199"/>
      <c r="CR537" s="199"/>
      <c r="CS537" s="199"/>
      <c r="CT537" s="199"/>
      <c r="CU537" s="199"/>
      <c r="CV537" s="199"/>
      <c r="CW537" s="199"/>
      <c r="CX537" s="199"/>
      <c r="CY537" s="199"/>
      <c r="CZ537" s="199"/>
      <c r="DA537" s="199"/>
      <c r="DB537" s="199"/>
      <c r="DC537" s="199"/>
      <c r="DD537" s="199"/>
      <c r="DE537" s="199"/>
      <c r="DF537" s="199"/>
      <c r="DG537" s="199"/>
      <c r="DH537" s="199"/>
      <c r="DI537" s="199"/>
      <c r="DJ537" s="199"/>
      <c r="DK537" s="199"/>
      <c r="DL537" s="199"/>
      <c r="DM537" s="199"/>
      <c r="DN537" s="199"/>
    </row>
    <row r="538" spans="1:118" x14ac:dyDescent="0.2">
      <c r="A538" s="33" t="s">
        <v>145</v>
      </c>
      <c r="B538" s="33" t="s">
        <v>146</v>
      </c>
      <c r="C538" s="33">
        <v>15</v>
      </c>
      <c r="D538" s="33" t="s">
        <v>41</v>
      </c>
      <c r="E538" s="200">
        <v>0</v>
      </c>
      <c r="F538" s="199">
        <v>0</v>
      </c>
      <c r="G538" s="200">
        <v>0</v>
      </c>
      <c r="H538" s="199">
        <v>0</v>
      </c>
      <c r="I538" s="200">
        <v>0</v>
      </c>
      <c r="J538" s="199">
        <v>0</v>
      </c>
      <c r="K538" s="199">
        <v>0</v>
      </c>
      <c r="L538" s="199">
        <v>0</v>
      </c>
      <c r="M538" s="199"/>
      <c r="N538" s="199"/>
      <c r="O538" s="199"/>
      <c r="P538" s="199"/>
      <c r="Q538" s="199"/>
      <c r="R538" s="199"/>
      <c r="S538" s="199"/>
      <c r="T538" s="199"/>
      <c r="U538" s="199"/>
      <c r="V538" s="199"/>
      <c r="W538" s="199"/>
      <c r="X538" s="199"/>
      <c r="Y538" s="199"/>
      <c r="Z538" s="199"/>
      <c r="AA538" s="199"/>
      <c r="AB538" s="199"/>
      <c r="AC538" s="199"/>
      <c r="AD538" s="199"/>
      <c r="AE538" s="199"/>
      <c r="AF538" s="199"/>
      <c r="AG538" s="199"/>
      <c r="AH538" s="199"/>
      <c r="AI538" s="199"/>
      <c r="AJ538" s="199"/>
      <c r="AK538" s="199"/>
      <c r="AL538" s="199"/>
      <c r="AM538" s="199"/>
      <c r="AN538" s="199"/>
      <c r="AO538" s="199"/>
      <c r="AP538" s="199"/>
      <c r="AQ538" s="199"/>
      <c r="AR538" s="199"/>
      <c r="AS538" s="199"/>
      <c r="AT538" s="199"/>
      <c r="AU538" s="199"/>
      <c r="AV538" s="199"/>
      <c r="AW538" s="199"/>
      <c r="AX538" s="199"/>
      <c r="AY538" s="199"/>
      <c r="AZ538" s="199"/>
      <c r="BA538" s="199"/>
      <c r="BB538" s="199"/>
      <c r="BC538" s="199"/>
      <c r="BD538" s="199"/>
      <c r="BE538" s="199"/>
      <c r="BF538" s="199"/>
      <c r="BG538" s="199"/>
      <c r="BH538" s="199"/>
      <c r="BI538" s="199"/>
      <c r="BJ538" s="199"/>
      <c r="BK538" s="199"/>
      <c r="BL538" s="199"/>
      <c r="BM538" s="199"/>
      <c r="BN538" s="199"/>
      <c r="BO538" s="199"/>
      <c r="BP538" s="199"/>
      <c r="BQ538" s="199"/>
      <c r="BR538" s="199"/>
      <c r="BS538" s="199"/>
      <c r="BT538" s="199"/>
      <c r="BU538" s="199"/>
      <c r="BV538" s="199"/>
      <c r="BW538" s="199"/>
      <c r="BX538" s="199"/>
      <c r="BY538" s="199"/>
      <c r="BZ538" s="199"/>
      <c r="CA538" s="199"/>
      <c r="CB538" s="199"/>
      <c r="CC538" s="199"/>
      <c r="CD538" s="199"/>
      <c r="CE538" s="199"/>
      <c r="CF538" s="199"/>
      <c r="CG538" s="199"/>
      <c r="CH538" s="199"/>
      <c r="CI538" s="199"/>
      <c r="CJ538" s="199"/>
      <c r="CK538" s="199"/>
      <c r="CL538" s="199"/>
      <c r="CM538" s="199"/>
      <c r="CN538" s="199"/>
      <c r="CO538" s="199"/>
      <c r="CP538" s="199"/>
      <c r="CQ538" s="199"/>
      <c r="CR538" s="199"/>
      <c r="CS538" s="199"/>
      <c r="CT538" s="199"/>
      <c r="CU538" s="199"/>
      <c r="CV538" s="199"/>
      <c r="CW538" s="199"/>
      <c r="CX538" s="199"/>
      <c r="CY538" s="199"/>
      <c r="CZ538" s="199"/>
      <c r="DA538" s="199"/>
      <c r="DB538" s="199"/>
      <c r="DC538" s="199"/>
      <c r="DD538" s="199"/>
      <c r="DE538" s="199"/>
      <c r="DF538" s="199"/>
      <c r="DG538" s="199"/>
      <c r="DH538" s="199"/>
      <c r="DI538" s="199"/>
      <c r="DJ538" s="199"/>
      <c r="DK538" s="199"/>
      <c r="DL538" s="199"/>
      <c r="DM538" s="199"/>
      <c r="DN538" s="199"/>
    </row>
    <row r="539" spans="1:118" x14ac:dyDescent="0.2">
      <c r="A539" s="33" t="s">
        <v>145</v>
      </c>
      <c r="B539" s="33" t="s">
        <v>146</v>
      </c>
      <c r="C539" s="33">
        <v>16</v>
      </c>
      <c r="D539" s="33" t="s">
        <v>42</v>
      </c>
      <c r="E539" s="200">
        <v>0</v>
      </c>
      <c r="F539" s="199">
        <v>0</v>
      </c>
      <c r="G539" s="200">
        <v>0</v>
      </c>
      <c r="H539" s="199">
        <v>0</v>
      </c>
      <c r="I539" s="200">
        <v>0</v>
      </c>
      <c r="J539" s="199">
        <v>0</v>
      </c>
      <c r="K539" s="199">
        <v>0</v>
      </c>
      <c r="L539" s="199">
        <v>0</v>
      </c>
      <c r="M539" s="199"/>
      <c r="N539" s="199"/>
      <c r="O539" s="199"/>
      <c r="P539" s="199"/>
      <c r="Q539" s="199"/>
      <c r="R539" s="199"/>
      <c r="S539" s="199"/>
      <c r="T539" s="199"/>
      <c r="U539" s="199"/>
      <c r="V539" s="199"/>
      <c r="W539" s="199"/>
      <c r="X539" s="199"/>
      <c r="Y539" s="199"/>
      <c r="Z539" s="199"/>
      <c r="AA539" s="199"/>
      <c r="AB539" s="199"/>
      <c r="AC539" s="199"/>
      <c r="AD539" s="199"/>
      <c r="AE539" s="199"/>
      <c r="AF539" s="199"/>
      <c r="AG539" s="199"/>
      <c r="AH539" s="199"/>
      <c r="AI539" s="199"/>
      <c r="AJ539" s="199"/>
      <c r="AK539" s="199"/>
      <c r="AL539" s="199"/>
      <c r="AM539" s="199"/>
      <c r="AN539" s="199"/>
      <c r="AO539" s="199"/>
      <c r="AP539" s="199"/>
      <c r="AQ539" s="199"/>
      <c r="AR539" s="199"/>
      <c r="AS539" s="199"/>
      <c r="AT539" s="199"/>
      <c r="AU539" s="199"/>
      <c r="AV539" s="199"/>
      <c r="AW539" s="199"/>
      <c r="AX539" s="199"/>
      <c r="AY539" s="199"/>
      <c r="AZ539" s="199"/>
      <c r="BA539" s="199"/>
      <c r="BB539" s="199"/>
      <c r="BC539" s="199"/>
      <c r="BD539" s="199"/>
      <c r="BE539" s="199"/>
      <c r="BF539" s="199"/>
      <c r="BG539" s="199"/>
      <c r="BH539" s="199"/>
      <c r="BI539" s="199"/>
      <c r="BJ539" s="199"/>
      <c r="BK539" s="199"/>
      <c r="BL539" s="199"/>
      <c r="BM539" s="199"/>
      <c r="BN539" s="199"/>
      <c r="BO539" s="199"/>
      <c r="BP539" s="199"/>
      <c r="BQ539" s="199"/>
      <c r="BR539" s="199"/>
      <c r="BS539" s="199"/>
      <c r="BT539" s="199"/>
      <c r="BU539" s="199"/>
      <c r="BV539" s="199"/>
      <c r="BW539" s="199"/>
      <c r="BX539" s="199"/>
      <c r="BY539" s="199"/>
      <c r="BZ539" s="199"/>
      <c r="CA539" s="199"/>
      <c r="CB539" s="199"/>
      <c r="CC539" s="199"/>
      <c r="CD539" s="199"/>
      <c r="CE539" s="199"/>
      <c r="CF539" s="199"/>
      <c r="CG539" s="199"/>
      <c r="CH539" s="199"/>
      <c r="CI539" s="199"/>
      <c r="CJ539" s="199"/>
      <c r="CK539" s="199"/>
      <c r="CL539" s="199"/>
      <c r="CM539" s="199"/>
      <c r="CN539" s="199"/>
      <c r="CO539" s="199"/>
      <c r="CP539" s="199"/>
      <c r="CQ539" s="199"/>
      <c r="CR539" s="199"/>
      <c r="CS539" s="199"/>
      <c r="CT539" s="199"/>
      <c r="CU539" s="199"/>
      <c r="CV539" s="199"/>
      <c r="CW539" s="199"/>
      <c r="CX539" s="199"/>
      <c r="CY539" s="199"/>
      <c r="CZ539" s="199"/>
      <c r="DA539" s="199"/>
      <c r="DB539" s="199"/>
      <c r="DC539" s="199"/>
      <c r="DD539" s="199"/>
      <c r="DE539" s="199"/>
      <c r="DF539" s="199"/>
      <c r="DG539" s="199"/>
      <c r="DH539" s="199"/>
      <c r="DI539" s="199"/>
      <c r="DJ539" s="199"/>
      <c r="DK539" s="199"/>
      <c r="DL539" s="199"/>
      <c r="DM539" s="199"/>
      <c r="DN539" s="199"/>
    </row>
    <row r="540" spans="1:118" x14ac:dyDescent="0.2">
      <c r="A540" s="33" t="s">
        <v>145</v>
      </c>
      <c r="B540" s="33" t="s">
        <v>146</v>
      </c>
      <c r="C540" s="33">
        <v>17</v>
      </c>
      <c r="D540" s="33" t="s">
        <v>126</v>
      </c>
      <c r="E540" s="200">
        <v>0</v>
      </c>
      <c r="F540" s="199">
        <v>0</v>
      </c>
      <c r="G540" s="200">
        <v>0</v>
      </c>
      <c r="H540" s="199">
        <v>0</v>
      </c>
      <c r="I540" s="200">
        <v>0</v>
      </c>
      <c r="J540" s="199">
        <v>0</v>
      </c>
      <c r="K540" s="199">
        <v>0</v>
      </c>
      <c r="L540" s="199">
        <v>0</v>
      </c>
      <c r="M540" s="199"/>
      <c r="N540" s="199"/>
      <c r="O540" s="199"/>
      <c r="P540" s="199"/>
      <c r="Q540" s="199"/>
      <c r="R540" s="199"/>
      <c r="S540" s="199"/>
      <c r="T540" s="199"/>
      <c r="U540" s="199"/>
      <c r="V540" s="199"/>
      <c r="W540" s="199"/>
      <c r="X540" s="199"/>
      <c r="Y540" s="199"/>
      <c r="Z540" s="199"/>
      <c r="AA540" s="199"/>
      <c r="AB540" s="199"/>
      <c r="AC540" s="199"/>
      <c r="AD540" s="199"/>
      <c r="AE540" s="199"/>
      <c r="AF540" s="199"/>
      <c r="AG540" s="199"/>
      <c r="AH540" s="199"/>
      <c r="AI540" s="199"/>
      <c r="AJ540" s="199"/>
      <c r="AK540" s="199"/>
      <c r="AL540" s="199"/>
      <c r="AM540" s="199"/>
      <c r="AN540" s="199"/>
      <c r="AO540" s="199"/>
      <c r="AP540" s="199"/>
      <c r="AQ540" s="199"/>
      <c r="AR540" s="199"/>
      <c r="AS540" s="199"/>
      <c r="AT540" s="199"/>
      <c r="AU540" s="199"/>
      <c r="AV540" s="199"/>
      <c r="AW540" s="199"/>
      <c r="AX540" s="199"/>
      <c r="AY540" s="199"/>
      <c r="AZ540" s="199"/>
      <c r="BA540" s="199"/>
      <c r="BB540" s="199"/>
      <c r="BC540" s="199"/>
      <c r="BD540" s="199"/>
      <c r="BE540" s="199"/>
      <c r="BF540" s="199"/>
      <c r="BG540" s="199"/>
      <c r="BH540" s="199"/>
      <c r="BI540" s="199"/>
      <c r="BJ540" s="199"/>
      <c r="BK540" s="199"/>
      <c r="BL540" s="199"/>
      <c r="BM540" s="199"/>
      <c r="BN540" s="199"/>
      <c r="BO540" s="199"/>
      <c r="BP540" s="199"/>
      <c r="BQ540" s="199"/>
      <c r="BR540" s="199"/>
      <c r="BS540" s="199"/>
      <c r="BT540" s="199"/>
      <c r="BU540" s="199"/>
      <c r="BV540" s="199"/>
      <c r="BW540" s="199"/>
      <c r="BX540" s="199"/>
      <c r="BY540" s="199"/>
      <c r="BZ540" s="199"/>
      <c r="CA540" s="199"/>
      <c r="CB540" s="199"/>
      <c r="CC540" s="199"/>
      <c r="CD540" s="199"/>
      <c r="CE540" s="199"/>
      <c r="CF540" s="199"/>
      <c r="CG540" s="199"/>
      <c r="CH540" s="199"/>
      <c r="CI540" s="199"/>
      <c r="CJ540" s="199"/>
      <c r="CK540" s="199"/>
      <c r="CL540" s="199"/>
      <c r="CM540" s="199"/>
      <c r="CN540" s="199"/>
      <c r="CO540" s="199"/>
      <c r="CP540" s="199"/>
      <c r="CQ540" s="199"/>
      <c r="CR540" s="199"/>
      <c r="CS540" s="199"/>
      <c r="CT540" s="199"/>
      <c r="CU540" s="199"/>
      <c r="CV540" s="199"/>
      <c r="CW540" s="199"/>
      <c r="CX540" s="199"/>
      <c r="CY540" s="199"/>
      <c r="CZ540" s="199"/>
      <c r="DA540" s="199"/>
      <c r="DB540" s="199"/>
      <c r="DC540" s="199"/>
      <c r="DD540" s="199"/>
      <c r="DE540" s="199"/>
      <c r="DF540" s="199"/>
      <c r="DG540" s="199"/>
      <c r="DH540" s="199"/>
      <c r="DI540" s="199"/>
      <c r="DJ540" s="199"/>
      <c r="DK540" s="199"/>
      <c r="DL540" s="199"/>
      <c r="DM540" s="199"/>
      <c r="DN540" s="199"/>
    </row>
    <row r="541" spans="1:118" x14ac:dyDescent="0.2">
      <c r="A541" s="33" t="s">
        <v>145</v>
      </c>
      <c r="B541" s="33" t="s">
        <v>146</v>
      </c>
      <c r="C541" s="33">
        <v>18</v>
      </c>
      <c r="D541" s="33" t="s">
        <v>127</v>
      </c>
      <c r="E541" s="200">
        <v>0</v>
      </c>
      <c r="F541" s="199">
        <v>0</v>
      </c>
      <c r="G541" s="200">
        <v>0</v>
      </c>
      <c r="H541" s="199">
        <v>0</v>
      </c>
      <c r="I541" s="200">
        <v>0</v>
      </c>
      <c r="J541" s="199">
        <v>0</v>
      </c>
      <c r="K541" s="199">
        <v>0</v>
      </c>
      <c r="L541" s="199">
        <v>0</v>
      </c>
      <c r="M541" s="199"/>
      <c r="N541" s="199"/>
      <c r="O541" s="199"/>
      <c r="P541" s="199"/>
      <c r="Q541" s="199"/>
      <c r="R541" s="199"/>
      <c r="S541" s="199"/>
      <c r="T541" s="199"/>
      <c r="U541" s="199"/>
      <c r="V541" s="199"/>
      <c r="W541" s="199"/>
      <c r="X541" s="199"/>
      <c r="Y541" s="199"/>
      <c r="Z541" s="199"/>
      <c r="AA541" s="199"/>
      <c r="AB541" s="199"/>
      <c r="AC541" s="199"/>
      <c r="AD541" s="199"/>
      <c r="AE541" s="199"/>
      <c r="AF541" s="199"/>
      <c r="AG541" s="199"/>
      <c r="AH541" s="199"/>
      <c r="AI541" s="199"/>
      <c r="AJ541" s="199"/>
      <c r="AK541" s="199"/>
      <c r="AL541" s="199"/>
      <c r="AM541" s="199"/>
      <c r="AN541" s="199"/>
      <c r="AO541" s="199"/>
      <c r="AP541" s="199"/>
      <c r="AQ541" s="199"/>
      <c r="AR541" s="199"/>
      <c r="AS541" s="199"/>
      <c r="AT541" s="199"/>
      <c r="AU541" s="199"/>
      <c r="AV541" s="199"/>
      <c r="AW541" s="199"/>
      <c r="AX541" s="199"/>
      <c r="AY541" s="199"/>
      <c r="AZ541" s="199"/>
      <c r="BA541" s="199"/>
      <c r="BB541" s="199"/>
      <c r="BC541" s="199"/>
      <c r="BD541" s="199"/>
      <c r="BE541" s="199"/>
      <c r="BF541" s="199"/>
      <c r="BG541" s="199"/>
      <c r="BH541" s="199"/>
      <c r="BI541" s="199"/>
      <c r="BJ541" s="199"/>
      <c r="BK541" s="199"/>
      <c r="BL541" s="199"/>
      <c r="BM541" s="199"/>
      <c r="BN541" s="199"/>
      <c r="BO541" s="199"/>
      <c r="BP541" s="199"/>
      <c r="BQ541" s="199"/>
      <c r="BR541" s="199"/>
      <c r="BS541" s="199"/>
      <c r="BT541" s="199"/>
      <c r="BU541" s="199"/>
      <c r="BV541" s="199"/>
      <c r="BW541" s="199"/>
      <c r="BX541" s="199"/>
      <c r="BY541" s="199"/>
      <c r="BZ541" s="199"/>
      <c r="CA541" s="199"/>
      <c r="CB541" s="199"/>
      <c r="CC541" s="199"/>
      <c r="CD541" s="199"/>
      <c r="CE541" s="199"/>
      <c r="CF541" s="199"/>
      <c r="CG541" s="199"/>
      <c r="CH541" s="199"/>
      <c r="CI541" s="199"/>
      <c r="CJ541" s="199"/>
      <c r="CK541" s="199"/>
      <c r="CL541" s="199"/>
      <c r="CM541" s="199"/>
      <c r="CN541" s="199"/>
      <c r="CO541" s="199"/>
      <c r="CP541" s="199"/>
      <c r="CQ541" s="199"/>
      <c r="CR541" s="199"/>
      <c r="CS541" s="199"/>
      <c r="CT541" s="199"/>
      <c r="CU541" s="199"/>
      <c r="CV541" s="199"/>
      <c r="CW541" s="199"/>
      <c r="CX541" s="199"/>
      <c r="CY541" s="199"/>
      <c r="CZ541" s="199"/>
      <c r="DA541" s="199"/>
      <c r="DB541" s="199"/>
      <c r="DC541" s="199"/>
      <c r="DD541" s="199"/>
      <c r="DE541" s="199"/>
      <c r="DF541" s="199"/>
      <c r="DG541" s="199"/>
      <c r="DH541" s="199"/>
      <c r="DI541" s="199"/>
      <c r="DJ541" s="199"/>
      <c r="DK541" s="199"/>
      <c r="DL541" s="199"/>
      <c r="DM541" s="199"/>
      <c r="DN541" s="199"/>
    </row>
    <row r="542" spans="1:118" x14ac:dyDescent="0.2">
      <c r="A542" s="33" t="s">
        <v>145</v>
      </c>
      <c r="B542" s="33" t="s">
        <v>146</v>
      </c>
      <c r="C542" s="33">
        <v>19</v>
      </c>
      <c r="D542" s="33" t="s">
        <v>47</v>
      </c>
      <c r="E542" s="200">
        <v>0</v>
      </c>
      <c r="F542" s="199">
        <v>0</v>
      </c>
      <c r="G542" s="200">
        <v>0</v>
      </c>
      <c r="H542" s="199">
        <v>0</v>
      </c>
      <c r="I542" s="200">
        <v>0</v>
      </c>
      <c r="J542" s="199">
        <v>0</v>
      </c>
      <c r="K542" s="199">
        <v>0</v>
      </c>
      <c r="L542" s="199">
        <v>0</v>
      </c>
      <c r="M542" s="199"/>
      <c r="N542" s="199"/>
      <c r="O542" s="199"/>
      <c r="P542" s="199"/>
      <c r="Q542" s="199"/>
      <c r="R542" s="199"/>
      <c r="S542" s="199"/>
      <c r="T542" s="199"/>
      <c r="U542" s="199"/>
      <c r="V542" s="199"/>
      <c r="W542" s="199"/>
      <c r="X542" s="199"/>
      <c r="Y542" s="199"/>
      <c r="Z542" s="199"/>
      <c r="AA542" s="199"/>
      <c r="AB542" s="199"/>
      <c r="AC542" s="199"/>
      <c r="AD542" s="199"/>
      <c r="AE542" s="199"/>
      <c r="AF542" s="199"/>
      <c r="AG542" s="199"/>
      <c r="AH542" s="199"/>
      <c r="AI542" s="199"/>
      <c r="AJ542" s="199"/>
      <c r="AK542" s="199"/>
      <c r="AL542" s="199"/>
      <c r="AM542" s="199"/>
      <c r="AN542" s="199"/>
      <c r="AO542" s="199"/>
      <c r="AP542" s="199"/>
      <c r="AQ542" s="199"/>
      <c r="AR542" s="199"/>
      <c r="AS542" s="199"/>
      <c r="AT542" s="199"/>
      <c r="AU542" s="199"/>
      <c r="AV542" s="199"/>
      <c r="AW542" s="199"/>
      <c r="AX542" s="199"/>
      <c r="AY542" s="199"/>
      <c r="AZ542" s="199"/>
      <c r="BA542" s="199"/>
      <c r="BB542" s="199"/>
      <c r="BC542" s="199"/>
      <c r="BD542" s="199"/>
      <c r="BE542" s="199"/>
      <c r="BF542" s="199"/>
      <c r="BG542" s="199"/>
      <c r="BH542" s="199"/>
      <c r="BI542" s="199"/>
      <c r="BJ542" s="199"/>
      <c r="BK542" s="199"/>
      <c r="BL542" s="199"/>
      <c r="BM542" s="199"/>
      <c r="BN542" s="199"/>
      <c r="BO542" s="199"/>
      <c r="BP542" s="199"/>
      <c r="BQ542" s="199"/>
      <c r="BR542" s="199"/>
      <c r="BS542" s="199"/>
      <c r="BT542" s="199"/>
      <c r="BU542" s="199"/>
      <c r="BV542" s="199"/>
      <c r="BW542" s="199"/>
      <c r="BX542" s="199"/>
      <c r="BY542" s="199"/>
      <c r="BZ542" s="199"/>
      <c r="CA542" s="199"/>
      <c r="CB542" s="199"/>
      <c r="CC542" s="199"/>
      <c r="CD542" s="199"/>
      <c r="CE542" s="199"/>
      <c r="CF542" s="199"/>
      <c r="CG542" s="199"/>
      <c r="CH542" s="199"/>
      <c r="CI542" s="199"/>
      <c r="CJ542" s="199"/>
      <c r="CK542" s="199"/>
      <c r="CL542" s="199"/>
      <c r="CM542" s="199"/>
      <c r="CN542" s="199"/>
      <c r="CO542" s="199"/>
      <c r="CP542" s="199"/>
      <c r="CQ542" s="199"/>
      <c r="CR542" s="199"/>
      <c r="CS542" s="199"/>
      <c r="CT542" s="199"/>
      <c r="CU542" s="199"/>
      <c r="CV542" s="199"/>
      <c r="CW542" s="199"/>
      <c r="CX542" s="199"/>
      <c r="CY542" s="199"/>
      <c r="CZ542" s="199"/>
      <c r="DA542" s="199"/>
      <c r="DB542" s="199"/>
      <c r="DC542" s="199"/>
      <c r="DD542" s="199"/>
      <c r="DE542" s="199"/>
      <c r="DF542" s="199"/>
      <c r="DG542" s="199"/>
      <c r="DH542" s="199"/>
      <c r="DI542" s="199"/>
      <c r="DJ542" s="199"/>
      <c r="DK542" s="199"/>
      <c r="DL542" s="199"/>
      <c r="DM542" s="199"/>
      <c r="DN542" s="199"/>
    </row>
    <row r="543" spans="1:118" x14ac:dyDescent="0.2">
      <c r="A543" s="33" t="s">
        <v>145</v>
      </c>
      <c r="B543" s="33" t="s">
        <v>146</v>
      </c>
      <c r="C543" s="33">
        <v>20</v>
      </c>
      <c r="D543" s="33" t="s">
        <v>128</v>
      </c>
      <c r="E543" s="200">
        <v>0</v>
      </c>
      <c r="F543" s="199">
        <v>0</v>
      </c>
      <c r="G543" s="200">
        <v>0</v>
      </c>
      <c r="H543" s="199">
        <v>0</v>
      </c>
      <c r="I543" s="200">
        <v>0</v>
      </c>
      <c r="J543" s="199">
        <v>0</v>
      </c>
      <c r="K543" s="199">
        <v>0</v>
      </c>
      <c r="L543" s="199">
        <v>0</v>
      </c>
      <c r="M543" s="199"/>
      <c r="N543" s="199"/>
      <c r="O543" s="199"/>
      <c r="P543" s="199"/>
      <c r="Q543" s="199"/>
      <c r="R543" s="199"/>
      <c r="S543" s="199"/>
      <c r="T543" s="199"/>
      <c r="U543" s="199"/>
      <c r="V543" s="199"/>
      <c r="W543" s="199"/>
      <c r="X543" s="199"/>
      <c r="Y543" s="199"/>
      <c r="Z543" s="199"/>
      <c r="AA543" s="199"/>
      <c r="AB543" s="199"/>
      <c r="AC543" s="199"/>
      <c r="AD543" s="199"/>
      <c r="AE543" s="199"/>
      <c r="AF543" s="199"/>
      <c r="AG543" s="199"/>
      <c r="AH543" s="199"/>
      <c r="AI543" s="199"/>
      <c r="AJ543" s="199"/>
      <c r="AK543" s="199"/>
      <c r="AL543" s="199"/>
      <c r="AM543" s="199"/>
      <c r="AN543" s="199"/>
      <c r="AO543" s="199"/>
      <c r="AP543" s="199"/>
      <c r="AQ543" s="199"/>
      <c r="AR543" s="199"/>
      <c r="AS543" s="199"/>
      <c r="AT543" s="199"/>
      <c r="AU543" s="199"/>
      <c r="AV543" s="199"/>
      <c r="AW543" s="199"/>
      <c r="AX543" s="199"/>
      <c r="AY543" s="199"/>
      <c r="AZ543" s="199"/>
      <c r="BA543" s="199"/>
      <c r="BB543" s="199"/>
      <c r="BC543" s="199"/>
      <c r="BD543" s="199"/>
      <c r="BE543" s="199"/>
      <c r="BF543" s="199"/>
      <c r="BG543" s="199"/>
      <c r="BH543" s="199"/>
      <c r="BI543" s="199"/>
      <c r="BJ543" s="199"/>
      <c r="BK543" s="199"/>
      <c r="BL543" s="199"/>
      <c r="BM543" s="199"/>
      <c r="BN543" s="199"/>
      <c r="BO543" s="199"/>
      <c r="BP543" s="199"/>
      <c r="BQ543" s="199"/>
      <c r="BR543" s="199"/>
      <c r="BS543" s="199"/>
      <c r="BT543" s="199"/>
      <c r="BU543" s="199"/>
      <c r="BV543" s="199"/>
      <c r="BW543" s="199"/>
      <c r="BX543" s="199"/>
      <c r="BY543" s="199"/>
      <c r="BZ543" s="199"/>
      <c r="CA543" s="199"/>
      <c r="CB543" s="199"/>
      <c r="CC543" s="199"/>
      <c r="CD543" s="199"/>
      <c r="CE543" s="199"/>
      <c r="CF543" s="199"/>
      <c r="CG543" s="199"/>
      <c r="CH543" s="199"/>
      <c r="CI543" s="199"/>
      <c r="CJ543" s="199"/>
      <c r="CK543" s="199"/>
      <c r="CL543" s="199"/>
      <c r="CM543" s="199"/>
      <c r="CN543" s="199"/>
      <c r="CO543" s="199"/>
      <c r="CP543" s="199"/>
      <c r="CQ543" s="199"/>
      <c r="CR543" s="199"/>
      <c r="CS543" s="199"/>
      <c r="CT543" s="199"/>
      <c r="CU543" s="199"/>
      <c r="CV543" s="199"/>
      <c r="CW543" s="199"/>
      <c r="CX543" s="199"/>
      <c r="CY543" s="199"/>
      <c r="CZ543" s="199"/>
      <c r="DA543" s="199"/>
      <c r="DB543" s="199"/>
      <c r="DC543" s="199"/>
      <c r="DD543" s="199"/>
      <c r="DE543" s="199"/>
      <c r="DF543" s="199"/>
      <c r="DG543" s="199"/>
      <c r="DH543" s="199"/>
      <c r="DI543" s="199"/>
      <c r="DJ543" s="199"/>
      <c r="DK543" s="199"/>
      <c r="DL543" s="199"/>
      <c r="DM543" s="199"/>
      <c r="DN543" s="199"/>
    </row>
    <row r="544" spans="1:118" x14ac:dyDescent="0.2">
      <c r="A544" s="33" t="s">
        <v>145</v>
      </c>
      <c r="B544" s="33" t="s">
        <v>146</v>
      </c>
      <c r="C544" s="33">
        <v>21</v>
      </c>
      <c r="D544" s="33" t="s">
        <v>129</v>
      </c>
      <c r="E544" s="200">
        <v>0</v>
      </c>
      <c r="F544" s="199">
        <v>0</v>
      </c>
      <c r="G544" s="200">
        <v>0</v>
      </c>
      <c r="H544" s="199">
        <v>0</v>
      </c>
      <c r="I544" s="200">
        <v>0</v>
      </c>
      <c r="J544" s="199">
        <v>0</v>
      </c>
      <c r="K544" s="199">
        <v>0</v>
      </c>
      <c r="L544" s="199">
        <v>0</v>
      </c>
      <c r="M544" s="199"/>
      <c r="N544" s="199"/>
      <c r="O544" s="199"/>
      <c r="P544" s="199"/>
      <c r="Q544" s="199"/>
      <c r="R544" s="199"/>
      <c r="S544" s="199"/>
      <c r="T544" s="199"/>
      <c r="U544" s="199"/>
      <c r="V544" s="199"/>
      <c r="W544" s="199"/>
      <c r="X544" s="199"/>
      <c r="Y544" s="199"/>
      <c r="Z544" s="199"/>
      <c r="AA544" s="199"/>
      <c r="AB544" s="199"/>
      <c r="AC544" s="199"/>
      <c r="AD544" s="199"/>
      <c r="AE544" s="199"/>
      <c r="AF544" s="199"/>
      <c r="AG544" s="199"/>
      <c r="AH544" s="199"/>
      <c r="AI544" s="199"/>
      <c r="AJ544" s="199"/>
      <c r="AK544" s="199"/>
      <c r="AL544" s="199"/>
      <c r="AM544" s="199"/>
      <c r="AN544" s="199"/>
      <c r="AO544" s="199"/>
      <c r="AP544" s="199"/>
      <c r="AQ544" s="199"/>
      <c r="AR544" s="199"/>
      <c r="AS544" s="199"/>
      <c r="AT544" s="199"/>
      <c r="AU544" s="199"/>
      <c r="AV544" s="199"/>
      <c r="AW544" s="199"/>
      <c r="AX544" s="199"/>
      <c r="AY544" s="199"/>
      <c r="AZ544" s="199"/>
      <c r="BA544" s="199"/>
      <c r="BB544" s="199"/>
      <c r="BC544" s="199"/>
      <c r="BD544" s="199"/>
      <c r="BE544" s="199"/>
      <c r="BF544" s="199"/>
      <c r="BG544" s="199"/>
      <c r="BH544" s="199"/>
      <c r="BI544" s="199"/>
      <c r="BJ544" s="199"/>
      <c r="BK544" s="199"/>
      <c r="BL544" s="199"/>
      <c r="BM544" s="199"/>
      <c r="BN544" s="199"/>
      <c r="BO544" s="199"/>
      <c r="BP544" s="199"/>
      <c r="BQ544" s="199"/>
      <c r="BR544" s="199"/>
      <c r="BS544" s="199"/>
      <c r="BT544" s="199"/>
      <c r="BU544" s="199"/>
      <c r="BV544" s="199"/>
      <c r="BW544" s="199"/>
      <c r="BX544" s="199"/>
      <c r="BY544" s="199"/>
      <c r="BZ544" s="199"/>
      <c r="CA544" s="199"/>
      <c r="CB544" s="199"/>
      <c r="CC544" s="199"/>
      <c r="CD544" s="199"/>
      <c r="CE544" s="199"/>
      <c r="CF544" s="199"/>
      <c r="CG544" s="199"/>
      <c r="CH544" s="199"/>
      <c r="CI544" s="199"/>
      <c r="CJ544" s="199"/>
      <c r="CK544" s="199"/>
      <c r="CL544" s="199"/>
      <c r="CM544" s="199"/>
      <c r="CN544" s="199"/>
      <c r="CO544" s="199"/>
      <c r="CP544" s="199"/>
      <c r="CQ544" s="199"/>
      <c r="CR544" s="199"/>
      <c r="CS544" s="199"/>
      <c r="CT544" s="199"/>
      <c r="CU544" s="199"/>
      <c r="CV544" s="199"/>
      <c r="CW544" s="199"/>
      <c r="CX544" s="199"/>
      <c r="CY544" s="199"/>
      <c r="CZ544" s="199"/>
      <c r="DA544" s="199"/>
      <c r="DB544" s="199"/>
      <c r="DC544" s="199"/>
      <c r="DD544" s="199"/>
      <c r="DE544" s="199"/>
      <c r="DF544" s="199"/>
      <c r="DG544" s="199"/>
      <c r="DH544" s="199"/>
      <c r="DI544" s="199"/>
      <c r="DJ544" s="199"/>
      <c r="DK544" s="199"/>
      <c r="DL544" s="199"/>
      <c r="DM544" s="199"/>
      <c r="DN544" s="199"/>
    </row>
    <row r="545" spans="1:118" x14ac:dyDescent="0.2">
      <c r="A545" s="33" t="s">
        <v>145</v>
      </c>
      <c r="B545" s="33" t="s">
        <v>146</v>
      </c>
      <c r="C545" s="33">
        <v>22</v>
      </c>
      <c r="D545" s="33" t="s">
        <v>130</v>
      </c>
      <c r="E545" s="200">
        <v>0</v>
      </c>
      <c r="F545" s="199">
        <v>0</v>
      </c>
      <c r="G545" s="200">
        <v>0</v>
      </c>
      <c r="H545" s="199">
        <v>0</v>
      </c>
      <c r="I545" s="200">
        <v>0</v>
      </c>
      <c r="J545" s="199">
        <v>0</v>
      </c>
      <c r="K545" s="199">
        <v>0</v>
      </c>
      <c r="L545" s="199">
        <v>0</v>
      </c>
      <c r="M545" s="199"/>
      <c r="N545" s="199"/>
      <c r="O545" s="199"/>
      <c r="P545" s="199"/>
      <c r="Q545" s="199"/>
      <c r="R545" s="199"/>
      <c r="S545" s="199"/>
      <c r="T545" s="199"/>
      <c r="U545" s="199"/>
      <c r="V545" s="199"/>
      <c r="W545" s="199"/>
      <c r="X545" s="199"/>
      <c r="Y545" s="199"/>
      <c r="Z545" s="199"/>
      <c r="AA545" s="199"/>
      <c r="AB545" s="199"/>
      <c r="AC545" s="199"/>
      <c r="AD545" s="199"/>
      <c r="AE545" s="199"/>
      <c r="AF545" s="199"/>
      <c r="AG545" s="199"/>
      <c r="AH545" s="199"/>
      <c r="AI545" s="199"/>
      <c r="AJ545" s="199"/>
      <c r="AK545" s="199"/>
      <c r="AL545" s="199"/>
      <c r="AM545" s="199"/>
      <c r="AN545" s="199"/>
      <c r="AO545" s="199"/>
      <c r="AP545" s="199"/>
      <c r="AQ545" s="199"/>
      <c r="AR545" s="199"/>
      <c r="AS545" s="199"/>
      <c r="AT545" s="199"/>
      <c r="AU545" s="199"/>
      <c r="AV545" s="199"/>
      <c r="AW545" s="199"/>
      <c r="AX545" s="199"/>
      <c r="AY545" s="199"/>
      <c r="AZ545" s="199"/>
      <c r="BA545" s="199"/>
      <c r="BB545" s="199"/>
      <c r="BC545" s="199"/>
      <c r="BD545" s="199"/>
      <c r="BE545" s="199"/>
      <c r="BF545" s="199"/>
      <c r="BG545" s="199"/>
      <c r="BH545" s="199"/>
      <c r="BI545" s="199"/>
      <c r="BJ545" s="199"/>
      <c r="BK545" s="199"/>
      <c r="BL545" s="199"/>
      <c r="BM545" s="199"/>
      <c r="BN545" s="199"/>
      <c r="BO545" s="199"/>
      <c r="BP545" s="199"/>
      <c r="BQ545" s="199"/>
      <c r="BR545" s="199"/>
      <c r="BS545" s="199"/>
      <c r="BT545" s="199"/>
      <c r="BU545" s="199"/>
      <c r="BV545" s="199"/>
      <c r="BW545" s="199"/>
      <c r="BX545" s="199"/>
      <c r="BY545" s="199"/>
      <c r="BZ545" s="199"/>
      <c r="CA545" s="199"/>
      <c r="CB545" s="199"/>
      <c r="CC545" s="199"/>
      <c r="CD545" s="199"/>
      <c r="CE545" s="199"/>
      <c r="CF545" s="199"/>
      <c r="CG545" s="199"/>
      <c r="CH545" s="199"/>
      <c r="CI545" s="199"/>
      <c r="CJ545" s="199"/>
      <c r="CK545" s="199"/>
      <c r="CL545" s="199"/>
      <c r="CM545" s="199"/>
      <c r="CN545" s="199"/>
      <c r="CO545" s="199"/>
      <c r="CP545" s="199"/>
      <c r="CQ545" s="199"/>
      <c r="CR545" s="199"/>
      <c r="CS545" s="199"/>
      <c r="CT545" s="199"/>
      <c r="CU545" s="199"/>
      <c r="CV545" s="199"/>
      <c r="CW545" s="199"/>
      <c r="CX545" s="199"/>
      <c r="CY545" s="199"/>
      <c r="CZ545" s="199"/>
      <c r="DA545" s="199"/>
      <c r="DB545" s="199"/>
      <c r="DC545" s="199"/>
      <c r="DD545" s="199"/>
      <c r="DE545" s="199"/>
      <c r="DF545" s="199"/>
      <c r="DG545" s="199"/>
      <c r="DH545" s="199"/>
      <c r="DI545" s="199"/>
      <c r="DJ545" s="199"/>
      <c r="DK545" s="199"/>
      <c r="DL545" s="199"/>
      <c r="DM545" s="199"/>
      <c r="DN545" s="199"/>
    </row>
    <row r="546" spans="1:118" x14ac:dyDescent="0.2">
      <c r="A546" s="33" t="s">
        <v>145</v>
      </c>
      <c r="B546" s="33" t="s">
        <v>146</v>
      </c>
      <c r="C546" s="33">
        <v>23</v>
      </c>
      <c r="D546" s="33" t="s">
        <v>131</v>
      </c>
      <c r="E546" s="200">
        <v>0</v>
      </c>
      <c r="F546" s="199">
        <v>0</v>
      </c>
      <c r="G546" s="200">
        <v>0</v>
      </c>
      <c r="H546" s="199">
        <v>0</v>
      </c>
      <c r="I546" s="200">
        <v>0</v>
      </c>
      <c r="J546" s="199">
        <v>0</v>
      </c>
      <c r="K546" s="199">
        <v>0</v>
      </c>
      <c r="L546" s="199">
        <v>0</v>
      </c>
      <c r="M546" s="199"/>
      <c r="N546" s="199"/>
      <c r="O546" s="199"/>
      <c r="P546" s="199"/>
      <c r="Q546" s="199"/>
      <c r="R546" s="199"/>
      <c r="S546" s="199"/>
      <c r="T546" s="199"/>
      <c r="U546" s="199"/>
      <c r="V546" s="199"/>
      <c r="W546" s="199"/>
      <c r="X546" s="199"/>
      <c r="Y546" s="199"/>
      <c r="Z546" s="199"/>
      <c r="AA546" s="199"/>
      <c r="AB546" s="199"/>
      <c r="AC546" s="199"/>
      <c r="AD546" s="199"/>
      <c r="AE546" s="199"/>
      <c r="AF546" s="199"/>
      <c r="AG546" s="199"/>
      <c r="AH546" s="199"/>
      <c r="AI546" s="199"/>
      <c r="AJ546" s="199"/>
      <c r="AK546" s="199"/>
      <c r="AL546" s="199"/>
      <c r="AM546" s="199"/>
      <c r="AN546" s="199"/>
      <c r="AO546" s="199"/>
      <c r="AP546" s="199"/>
      <c r="AQ546" s="199"/>
      <c r="AR546" s="199"/>
      <c r="AS546" s="199"/>
      <c r="AT546" s="199"/>
      <c r="AU546" s="199"/>
      <c r="AV546" s="199"/>
      <c r="AW546" s="199"/>
      <c r="AX546" s="199"/>
      <c r="AY546" s="199"/>
      <c r="AZ546" s="199"/>
      <c r="BA546" s="199"/>
      <c r="BB546" s="199"/>
      <c r="BC546" s="199"/>
      <c r="BD546" s="199"/>
      <c r="BE546" s="199"/>
      <c r="BF546" s="199"/>
      <c r="BG546" s="199"/>
      <c r="BH546" s="199"/>
      <c r="BI546" s="199"/>
      <c r="BJ546" s="199"/>
      <c r="BK546" s="199"/>
      <c r="BL546" s="199"/>
      <c r="BM546" s="199"/>
      <c r="BN546" s="199"/>
      <c r="BO546" s="199"/>
      <c r="BP546" s="199"/>
      <c r="BQ546" s="199"/>
      <c r="BR546" s="199"/>
      <c r="BS546" s="199"/>
      <c r="BT546" s="199"/>
      <c r="BU546" s="199"/>
      <c r="BV546" s="199"/>
      <c r="BW546" s="199"/>
      <c r="BX546" s="199"/>
      <c r="BY546" s="199"/>
      <c r="BZ546" s="199"/>
      <c r="CA546" s="199"/>
      <c r="CB546" s="199"/>
      <c r="CC546" s="199"/>
      <c r="CD546" s="199"/>
      <c r="CE546" s="199"/>
      <c r="CF546" s="199"/>
      <c r="CG546" s="199"/>
      <c r="CH546" s="199"/>
      <c r="CI546" s="199"/>
      <c r="CJ546" s="199"/>
      <c r="CK546" s="199"/>
      <c r="CL546" s="199"/>
      <c r="CM546" s="199"/>
      <c r="CN546" s="199"/>
      <c r="CO546" s="199"/>
      <c r="CP546" s="199"/>
      <c r="CQ546" s="199"/>
      <c r="CR546" s="199"/>
      <c r="CS546" s="199"/>
      <c r="CT546" s="199"/>
      <c r="CU546" s="199"/>
      <c r="CV546" s="199"/>
      <c r="CW546" s="199"/>
      <c r="CX546" s="199"/>
      <c r="CY546" s="199"/>
      <c r="CZ546" s="199"/>
      <c r="DA546" s="199"/>
      <c r="DB546" s="199"/>
      <c r="DC546" s="199"/>
      <c r="DD546" s="199"/>
      <c r="DE546" s="199"/>
      <c r="DF546" s="199"/>
      <c r="DG546" s="199"/>
      <c r="DH546" s="199"/>
      <c r="DI546" s="199"/>
      <c r="DJ546" s="199"/>
      <c r="DK546" s="199"/>
      <c r="DL546" s="199"/>
      <c r="DM546" s="199"/>
      <c r="DN546" s="199"/>
    </row>
    <row r="547" spans="1:118" x14ac:dyDescent="0.2">
      <c r="A547" s="33" t="s">
        <v>145</v>
      </c>
      <c r="B547" s="33" t="s">
        <v>146</v>
      </c>
      <c r="C547" s="33">
        <v>24</v>
      </c>
      <c r="D547" s="33" t="s">
        <v>55</v>
      </c>
      <c r="E547" s="200">
        <v>0</v>
      </c>
      <c r="F547" s="199">
        <v>0</v>
      </c>
      <c r="G547" s="200">
        <v>0</v>
      </c>
      <c r="H547" s="199">
        <v>0</v>
      </c>
      <c r="I547" s="200">
        <v>0</v>
      </c>
      <c r="J547" s="199">
        <v>0</v>
      </c>
      <c r="K547" s="199">
        <v>0</v>
      </c>
      <c r="L547" s="199">
        <v>0</v>
      </c>
      <c r="M547" s="199"/>
      <c r="N547" s="199"/>
      <c r="O547" s="199"/>
      <c r="P547" s="199"/>
      <c r="Q547" s="199"/>
      <c r="R547" s="199"/>
      <c r="S547" s="199"/>
      <c r="T547" s="199"/>
      <c r="U547" s="199"/>
      <c r="V547" s="199"/>
      <c r="W547" s="199"/>
      <c r="X547" s="199"/>
      <c r="Y547" s="199"/>
      <c r="Z547" s="199"/>
      <c r="AA547" s="199"/>
      <c r="AB547" s="199"/>
      <c r="AC547" s="199"/>
      <c r="AD547" s="199"/>
      <c r="AE547" s="199"/>
      <c r="AF547" s="199"/>
      <c r="AG547" s="199"/>
      <c r="AH547" s="199"/>
      <c r="AI547" s="199"/>
      <c r="AJ547" s="199"/>
      <c r="AK547" s="199"/>
      <c r="AL547" s="199"/>
      <c r="AM547" s="199"/>
      <c r="AN547" s="199"/>
      <c r="AO547" s="199"/>
      <c r="AP547" s="199"/>
      <c r="AQ547" s="199"/>
      <c r="AR547" s="199"/>
      <c r="AS547" s="199"/>
      <c r="AT547" s="199"/>
      <c r="AU547" s="199"/>
      <c r="AV547" s="199"/>
      <c r="AW547" s="199"/>
      <c r="AX547" s="199"/>
      <c r="AY547" s="199"/>
      <c r="AZ547" s="199"/>
      <c r="BA547" s="199"/>
      <c r="BB547" s="199"/>
      <c r="BC547" s="199"/>
      <c r="BD547" s="199"/>
      <c r="BE547" s="199"/>
      <c r="BF547" s="199"/>
      <c r="BG547" s="199"/>
      <c r="BH547" s="199"/>
      <c r="BI547" s="199"/>
      <c r="BJ547" s="199"/>
      <c r="BK547" s="199"/>
      <c r="BL547" s="199"/>
      <c r="BM547" s="199"/>
      <c r="BN547" s="199"/>
      <c r="BO547" s="199"/>
      <c r="BP547" s="199"/>
      <c r="BQ547" s="199"/>
      <c r="BR547" s="199"/>
      <c r="BS547" s="199"/>
      <c r="BT547" s="199"/>
      <c r="BU547" s="199"/>
      <c r="BV547" s="199"/>
      <c r="BW547" s="199"/>
      <c r="BX547" s="199"/>
      <c r="BY547" s="199"/>
      <c r="BZ547" s="199"/>
      <c r="CA547" s="199"/>
      <c r="CB547" s="199"/>
      <c r="CC547" s="199"/>
      <c r="CD547" s="199"/>
      <c r="CE547" s="199"/>
      <c r="CF547" s="199"/>
      <c r="CG547" s="199"/>
      <c r="CH547" s="199"/>
      <c r="CI547" s="199"/>
      <c r="CJ547" s="199"/>
      <c r="CK547" s="199"/>
      <c r="CL547" s="199"/>
      <c r="CM547" s="199"/>
      <c r="CN547" s="199"/>
      <c r="CO547" s="199"/>
      <c r="CP547" s="199"/>
      <c r="CQ547" s="199"/>
      <c r="CR547" s="199"/>
      <c r="CS547" s="199"/>
      <c r="CT547" s="199"/>
      <c r="CU547" s="199"/>
      <c r="CV547" s="199"/>
      <c r="CW547" s="199"/>
      <c r="CX547" s="199"/>
      <c r="CY547" s="199"/>
      <c r="CZ547" s="199"/>
      <c r="DA547" s="199"/>
      <c r="DB547" s="199"/>
      <c r="DC547" s="199"/>
      <c r="DD547" s="199"/>
      <c r="DE547" s="199"/>
      <c r="DF547" s="199"/>
      <c r="DG547" s="199"/>
      <c r="DH547" s="199"/>
      <c r="DI547" s="199"/>
      <c r="DJ547" s="199"/>
      <c r="DK547" s="199"/>
      <c r="DL547" s="199"/>
      <c r="DM547" s="199"/>
      <c r="DN547" s="199"/>
    </row>
    <row r="548" spans="1:118" x14ac:dyDescent="0.2">
      <c r="A548" s="33" t="s">
        <v>145</v>
      </c>
      <c r="B548" s="33" t="s">
        <v>146</v>
      </c>
      <c r="C548" s="33">
        <v>25</v>
      </c>
      <c r="D548" s="33" t="s">
        <v>56</v>
      </c>
      <c r="E548" s="200">
        <v>0</v>
      </c>
      <c r="F548" s="199">
        <v>0</v>
      </c>
      <c r="G548" s="200">
        <v>0</v>
      </c>
      <c r="H548" s="199">
        <v>0</v>
      </c>
      <c r="I548" s="200">
        <v>0</v>
      </c>
      <c r="J548" s="199">
        <v>0</v>
      </c>
      <c r="K548" s="199">
        <v>0</v>
      </c>
      <c r="L548" s="199">
        <v>0</v>
      </c>
      <c r="M548" s="199"/>
      <c r="N548" s="199"/>
      <c r="O548" s="199"/>
      <c r="P548" s="199"/>
      <c r="Q548" s="199"/>
      <c r="R548" s="199"/>
      <c r="S548" s="199"/>
      <c r="T548" s="199"/>
      <c r="U548" s="199"/>
      <c r="V548" s="199"/>
      <c r="W548" s="199"/>
      <c r="X548" s="199"/>
      <c r="Y548" s="199"/>
      <c r="Z548" s="199"/>
      <c r="AA548" s="199"/>
      <c r="AB548" s="199"/>
      <c r="AC548" s="199"/>
      <c r="AD548" s="199"/>
      <c r="AE548" s="199"/>
      <c r="AF548" s="199"/>
      <c r="AG548" s="199"/>
      <c r="AH548" s="199"/>
      <c r="AI548" s="199"/>
      <c r="AJ548" s="199"/>
      <c r="AK548" s="199"/>
      <c r="AL548" s="199"/>
      <c r="AM548" s="199"/>
      <c r="AN548" s="199"/>
      <c r="AO548" s="199"/>
      <c r="AP548" s="199"/>
      <c r="AQ548" s="199"/>
      <c r="AR548" s="199"/>
      <c r="AS548" s="199"/>
      <c r="AT548" s="199"/>
      <c r="AU548" s="199"/>
      <c r="AV548" s="199"/>
      <c r="AW548" s="199"/>
      <c r="AX548" s="199"/>
      <c r="AY548" s="199"/>
      <c r="AZ548" s="199"/>
      <c r="BA548" s="199"/>
      <c r="BB548" s="199"/>
      <c r="BC548" s="199"/>
      <c r="BD548" s="199"/>
      <c r="BE548" s="199"/>
      <c r="BF548" s="199"/>
      <c r="BG548" s="199"/>
      <c r="BH548" s="199"/>
      <c r="BI548" s="199"/>
      <c r="BJ548" s="199"/>
      <c r="BK548" s="199"/>
      <c r="BL548" s="199"/>
      <c r="BM548" s="199"/>
      <c r="BN548" s="199"/>
      <c r="BO548" s="199"/>
      <c r="BP548" s="199"/>
      <c r="BQ548" s="199"/>
      <c r="BR548" s="199"/>
      <c r="BS548" s="199"/>
      <c r="BT548" s="199"/>
      <c r="BU548" s="199"/>
      <c r="BV548" s="199"/>
      <c r="BW548" s="199"/>
      <c r="BX548" s="199"/>
      <c r="BY548" s="199"/>
      <c r="BZ548" s="199"/>
      <c r="CA548" s="199"/>
      <c r="CB548" s="199"/>
      <c r="CC548" s="199"/>
      <c r="CD548" s="199"/>
      <c r="CE548" s="199"/>
      <c r="CF548" s="199"/>
      <c r="CG548" s="199"/>
      <c r="CH548" s="199"/>
      <c r="CI548" s="199"/>
      <c r="CJ548" s="199"/>
      <c r="CK548" s="199"/>
      <c r="CL548" s="199"/>
      <c r="CM548" s="199"/>
      <c r="CN548" s="199"/>
      <c r="CO548" s="199"/>
      <c r="CP548" s="199"/>
      <c r="CQ548" s="199"/>
      <c r="CR548" s="199"/>
      <c r="CS548" s="199"/>
      <c r="CT548" s="199"/>
      <c r="CU548" s="199"/>
      <c r="CV548" s="199"/>
      <c r="CW548" s="199"/>
      <c r="CX548" s="199"/>
      <c r="CY548" s="199"/>
      <c r="CZ548" s="199"/>
      <c r="DA548" s="199"/>
      <c r="DB548" s="199"/>
      <c r="DC548" s="199"/>
      <c r="DD548" s="199"/>
      <c r="DE548" s="199"/>
      <c r="DF548" s="199"/>
      <c r="DG548" s="199"/>
      <c r="DH548" s="199"/>
      <c r="DI548" s="199"/>
      <c r="DJ548" s="199"/>
      <c r="DK548" s="199"/>
      <c r="DL548" s="199"/>
      <c r="DM548" s="199"/>
      <c r="DN548" s="199"/>
    </row>
    <row r="549" spans="1:118" x14ac:dyDescent="0.2">
      <c r="A549" s="33" t="s">
        <v>145</v>
      </c>
      <c r="B549" s="33" t="s">
        <v>146</v>
      </c>
      <c r="C549" s="33">
        <v>26</v>
      </c>
      <c r="D549" s="33" t="s">
        <v>132</v>
      </c>
      <c r="E549" s="200">
        <v>0</v>
      </c>
      <c r="F549" s="199">
        <v>0</v>
      </c>
      <c r="G549" s="200">
        <v>0</v>
      </c>
      <c r="H549" s="199">
        <v>0</v>
      </c>
      <c r="I549" s="200">
        <v>0</v>
      </c>
      <c r="J549" s="199">
        <v>0</v>
      </c>
      <c r="K549" s="199">
        <v>0</v>
      </c>
      <c r="L549" s="199">
        <v>0</v>
      </c>
      <c r="M549" s="199"/>
      <c r="N549" s="199"/>
      <c r="O549" s="199"/>
      <c r="P549" s="199"/>
      <c r="Q549" s="199"/>
      <c r="R549" s="199"/>
      <c r="S549" s="199"/>
      <c r="T549" s="199"/>
      <c r="U549" s="199"/>
      <c r="V549" s="199"/>
      <c r="W549" s="199"/>
      <c r="X549" s="199"/>
      <c r="Y549" s="199"/>
      <c r="Z549" s="199"/>
      <c r="AA549" s="199"/>
      <c r="AB549" s="199"/>
      <c r="AC549" s="199"/>
      <c r="AD549" s="199"/>
      <c r="AE549" s="199"/>
      <c r="AF549" s="199"/>
      <c r="AG549" s="199"/>
      <c r="AH549" s="199"/>
      <c r="AI549" s="199"/>
      <c r="AJ549" s="199"/>
      <c r="AK549" s="199"/>
      <c r="AL549" s="199"/>
      <c r="AM549" s="199"/>
      <c r="AN549" s="199"/>
      <c r="AO549" s="199"/>
      <c r="AP549" s="199"/>
      <c r="AQ549" s="199"/>
      <c r="AR549" s="199"/>
      <c r="AS549" s="199"/>
      <c r="AT549" s="199"/>
      <c r="AU549" s="199"/>
      <c r="AV549" s="199"/>
      <c r="AW549" s="199"/>
      <c r="AX549" s="199"/>
      <c r="AY549" s="199"/>
      <c r="AZ549" s="199"/>
      <c r="BA549" s="199"/>
      <c r="BB549" s="199"/>
      <c r="BC549" s="199"/>
      <c r="BD549" s="199"/>
      <c r="BE549" s="199"/>
      <c r="BF549" s="199"/>
      <c r="BG549" s="199"/>
      <c r="BH549" s="199"/>
      <c r="BI549" s="199"/>
      <c r="BJ549" s="199"/>
      <c r="BK549" s="199"/>
      <c r="BL549" s="199"/>
      <c r="BM549" s="199"/>
      <c r="BN549" s="199"/>
      <c r="BO549" s="199"/>
      <c r="BP549" s="199"/>
      <c r="BQ549" s="199"/>
      <c r="BR549" s="199"/>
      <c r="BS549" s="199"/>
      <c r="BT549" s="199"/>
      <c r="BU549" s="199"/>
      <c r="BV549" s="199"/>
      <c r="BW549" s="199"/>
      <c r="BX549" s="199"/>
      <c r="BY549" s="199"/>
      <c r="BZ549" s="199"/>
      <c r="CA549" s="199"/>
      <c r="CB549" s="199"/>
      <c r="CC549" s="199"/>
      <c r="CD549" s="199"/>
      <c r="CE549" s="199"/>
      <c r="CF549" s="199"/>
      <c r="CG549" s="199"/>
      <c r="CH549" s="199"/>
      <c r="CI549" s="199"/>
      <c r="CJ549" s="199"/>
      <c r="CK549" s="199"/>
      <c r="CL549" s="199"/>
      <c r="CM549" s="199"/>
      <c r="CN549" s="199"/>
      <c r="CO549" s="199"/>
      <c r="CP549" s="199"/>
      <c r="CQ549" s="199"/>
      <c r="CR549" s="199"/>
      <c r="CS549" s="199"/>
      <c r="CT549" s="199"/>
      <c r="CU549" s="199"/>
      <c r="CV549" s="199"/>
      <c r="CW549" s="199"/>
      <c r="CX549" s="199"/>
      <c r="CY549" s="199"/>
      <c r="CZ549" s="199"/>
      <c r="DA549" s="199"/>
      <c r="DB549" s="199"/>
      <c r="DC549" s="199"/>
      <c r="DD549" s="199"/>
      <c r="DE549" s="199"/>
      <c r="DF549" s="199"/>
      <c r="DG549" s="199"/>
      <c r="DH549" s="199"/>
      <c r="DI549" s="199"/>
      <c r="DJ549" s="199"/>
      <c r="DK549" s="199"/>
      <c r="DL549" s="199"/>
      <c r="DM549" s="199"/>
      <c r="DN549" s="199"/>
    </row>
    <row r="550" spans="1:118" x14ac:dyDescent="0.2">
      <c r="A550" s="33" t="s">
        <v>145</v>
      </c>
      <c r="B550" s="33" t="s">
        <v>146</v>
      </c>
      <c r="C550" s="33">
        <v>27</v>
      </c>
      <c r="D550" s="33" t="s">
        <v>133</v>
      </c>
      <c r="E550" s="200">
        <v>0</v>
      </c>
      <c r="F550" s="199">
        <v>0</v>
      </c>
      <c r="G550" s="200">
        <v>0</v>
      </c>
      <c r="H550" s="199">
        <v>0</v>
      </c>
      <c r="I550" s="200">
        <v>0</v>
      </c>
      <c r="J550" s="199">
        <v>0</v>
      </c>
      <c r="K550" s="199">
        <v>0</v>
      </c>
      <c r="L550" s="199">
        <v>0</v>
      </c>
      <c r="M550" s="199"/>
      <c r="N550" s="199"/>
      <c r="O550" s="199"/>
      <c r="P550" s="199"/>
      <c r="Q550" s="199"/>
      <c r="R550" s="199"/>
      <c r="S550" s="199"/>
      <c r="T550" s="199"/>
      <c r="U550" s="199"/>
      <c r="V550" s="199"/>
      <c r="W550" s="199"/>
      <c r="X550" s="199"/>
      <c r="Y550" s="199"/>
      <c r="Z550" s="199"/>
      <c r="AA550" s="199"/>
      <c r="AB550" s="199"/>
      <c r="AC550" s="199"/>
      <c r="AD550" s="199"/>
      <c r="AE550" s="199"/>
      <c r="AF550" s="199"/>
      <c r="AG550" s="199"/>
      <c r="AH550" s="199"/>
      <c r="AI550" s="199"/>
      <c r="AJ550" s="199"/>
      <c r="AK550" s="199"/>
      <c r="AL550" s="199"/>
      <c r="AM550" s="199"/>
      <c r="AN550" s="199"/>
      <c r="AO550" s="199"/>
      <c r="AP550" s="199"/>
      <c r="AQ550" s="199"/>
      <c r="AR550" s="199"/>
      <c r="AS550" s="199"/>
      <c r="AT550" s="199"/>
      <c r="AU550" s="199"/>
      <c r="AV550" s="199"/>
      <c r="AW550" s="199"/>
      <c r="AX550" s="199"/>
      <c r="AY550" s="199"/>
      <c r="AZ550" s="199"/>
      <c r="BA550" s="199"/>
      <c r="BB550" s="199"/>
      <c r="BC550" s="199"/>
      <c r="BD550" s="199"/>
      <c r="BE550" s="199"/>
      <c r="BF550" s="199"/>
      <c r="BG550" s="199"/>
      <c r="BH550" s="199"/>
      <c r="BI550" s="199"/>
      <c r="BJ550" s="199"/>
      <c r="BK550" s="199"/>
      <c r="BL550" s="199"/>
      <c r="BM550" s="199"/>
      <c r="BN550" s="199"/>
      <c r="BO550" s="199"/>
      <c r="BP550" s="199"/>
      <c r="BQ550" s="199"/>
      <c r="BR550" s="199"/>
      <c r="BS550" s="199"/>
      <c r="BT550" s="199"/>
      <c r="BU550" s="199"/>
      <c r="BV550" s="199"/>
      <c r="BW550" s="199"/>
      <c r="BX550" s="199"/>
      <c r="BY550" s="199"/>
      <c r="BZ550" s="199"/>
      <c r="CA550" s="199"/>
      <c r="CB550" s="199"/>
      <c r="CC550" s="199"/>
      <c r="CD550" s="199"/>
      <c r="CE550" s="199"/>
      <c r="CF550" s="199"/>
      <c r="CG550" s="199"/>
      <c r="CH550" s="199"/>
      <c r="CI550" s="199"/>
      <c r="CJ550" s="199"/>
      <c r="CK550" s="199"/>
      <c r="CL550" s="199"/>
      <c r="CM550" s="199"/>
      <c r="CN550" s="199"/>
      <c r="CO550" s="199"/>
      <c r="CP550" s="199"/>
      <c r="CQ550" s="199"/>
      <c r="CR550" s="199"/>
      <c r="CS550" s="199"/>
      <c r="CT550" s="199"/>
      <c r="CU550" s="199"/>
      <c r="CV550" s="199"/>
      <c r="CW550" s="199"/>
      <c r="CX550" s="199"/>
      <c r="CY550" s="199"/>
      <c r="CZ550" s="199"/>
      <c r="DA550" s="199"/>
      <c r="DB550" s="199"/>
      <c r="DC550" s="199"/>
      <c r="DD550" s="199"/>
      <c r="DE550" s="199"/>
      <c r="DF550" s="199"/>
      <c r="DG550" s="199"/>
      <c r="DH550" s="199"/>
      <c r="DI550" s="199"/>
      <c r="DJ550" s="199"/>
      <c r="DK550" s="199"/>
      <c r="DL550" s="199"/>
      <c r="DM550" s="199"/>
      <c r="DN550" s="199"/>
    </row>
    <row r="551" spans="1:118" x14ac:dyDescent="0.2">
      <c r="A551" s="33" t="s">
        <v>145</v>
      </c>
      <c r="B551" s="33" t="s">
        <v>146</v>
      </c>
      <c r="C551" s="33">
        <v>28</v>
      </c>
      <c r="D551" s="33" t="s">
        <v>134</v>
      </c>
      <c r="E551" s="200">
        <v>0</v>
      </c>
      <c r="F551" s="199">
        <v>0</v>
      </c>
      <c r="G551" s="200">
        <v>0</v>
      </c>
      <c r="H551" s="199">
        <v>0</v>
      </c>
      <c r="I551" s="200">
        <v>0</v>
      </c>
      <c r="J551" s="199">
        <v>0</v>
      </c>
      <c r="K551" s="199">
        <v>0</v>
      </c>
      <c r="L551" s="199">
        <v>0</v>
      </c>
      <c r="M551" s="199"/>
      <c r="N551" s="199"/>
      <c r="O551" s="199"/>
      <c r="P551" s="199"/>
      <c r="Q551" s="199"/>
      <c r="R551" s="199"/>
      <c r="S551" s="199"/>
      <c r="T551" s="199"/>
      <c r="U551" s="199"/>
      <c r="V551" s="199"/>
      <c r="W551" s="199"/>
      <c r="X551" s="199"/>
      <c r="Y551" s="199"/>
      <c r="Z551" s="199"/>
      <c r="AA551" s="199"/>
      <c r="AB551" s="199"/>
      <c r="AC551" s="199"/>
      <c r="AD551" s="199"/>
      <c r="AE551" s="199"/>
      <c r="AF551" s="199"/>
      <c r="AG551" s="199"/>
      <c r="AH551" s="199"/>
      <c r="AI551" s="199"/>
      <c r="AJ551" s="199"/>
      <c r="AK551" s="199"/>
      <c r="AL551" s="199"/>
      <c r="AM551" s="199"/>
      <c r="AN551" s="199"/>
      <c r="AO551" s="199"/>
      <c r="AP551" s="199"/>
      <c r="AQ551" s="199"/>
      <c r="AR551" s="199"/>
      <c r="AS551" s="199"/>
      <c r="AT551" s="199"/>
      <c r="AU551" s="199"/>
      <c r="AV551" s="199"/>
      <c r="AW551" s="199"/>
      <c r="AX551" s="199"/>
      <c r="AY551" s="199"/>
      <c r="AZ551" s="199"/>
      <c r="BA551" s="199"/>
      <c r="BB551" s="199"/>
      <c r="BC551" s="199"/>
      <c r="BD551" s="199"/>
      <c r="BE551" s="199"/>
      <c r="BF551" s="199"/>
      <c r="BG551" s="199"/>
      <c r="BH551" s="199"/>
      <c r="BI551" s="199"/>
      <c r="BJ551" s="199"/>
      <c r="BK551" s="199"/>
      <c r="BL551" s="199"/>
      <c r="BM551" s="199"/>
      <c r="BN551" s="199"/>
      <c r="BO551" s="199"/>
      <c r="BP551" s="199"/>
      <c r="BQ551" s="199"/>
      <c r="BR551" s="199"/>
      <c r="BS551" s="199"/>
      <c r="BT551" s="199"/>
      <c r="BU551" s="199"/>
      <c r="BV551" s="199"/>
      <c r="BW551" s="199"/>
      <c r="BX551" s="199"/>
      <c r="BY551" s="199"/>
      <c r="BZ551" s="199"/>
      <c r="CA551" s="199"/>
      <c r="CB551" s="199"/>
      <c r="CC551" s="199"/>
      <c r="CD551" s="199"/>
      <c r="CE551" s="199"/>
      <c r="CF551" s="199"/>
      <c r="CG551" s="199"/>
      <c r="CH551" s="199"/>
      <c r="CI551" s="199"/>
      <c r="CJ551" s="199"/>
      <c r="CK551" s="199"/>
      <c r="CL551" s="199"/>
      <c r="CM551" s="199"/>
      <c r="CN551" s="199"/>
      <c r="CO551" s="199"/>
      <c r="CP551" s="199"/>
      <c r="CQ551" s="199"/>
      <c r="CR551" s="199"/>
      <c r="CS551" s="199"/>
      <c r="CT551" s="199"/>
      <c r="CU551" s="199"/>
      <c r="CV551" s="199"/>
      <c r="CW551" s="199"/>
      <c r="CX551" s="199"/>
      <c r="CY551" s="199"/>
      <c r="CZ551" s="199"/>
      <c r="DA551" s="199"/>
      <c r="DB551" s="199"/>
      <c r="DC551" s="199"/>
      <c r="DD551" s="199"/>
      <c r="DE551" s="199"/>
      <c r="DF551" s="199"/>
      <c r="DG551" s="199"/>
      <c r="DH551" s="199"/>
      <c r="DI551" s="199"/>
      <c r="DJ551" s="199"/>
      <c r="DK551" s="199"/>
      <c r="DL551" s="199"/>
      <c r="DM551" s="199"/>
      <c r="DN551" s="199"/>
    </row>
    <row r="552" spans="1:118" x14ac:dyDescent="0.2">
      <c r="A552" s="33" t="s">
        <v>145</v>
      </c>
      <c r="B552" s="33" t="s">
        <v>146</v>
      </c>
      <c r="C552" s="33">
        <v>29</v>
      </c>
      <c r="D552" s="33" t="s">
        <v>135</v>
      </c>
      <c r="E552" s="200">
        <v>0</v>
      </c>
      <c r="F552" s="199">
        <v>0</v>
      </c>
      <c r="G552" s="200">
        <v>0</v>
      </c>
      <c r="H552" s="199">
        <v>0</v>
      </c>
      <c r="I552" s="200">
        <v>0</v>
      </c>
      <c r="J552" s="199">
        <v>0</v>
      </c>
      <c r="K552" s="199">
        <v>0</v>
      </c>
      <c r="L552" s="199">
        <v>0</v>
      </c>
      <c r="M552" s="199"/>
      <c r="N552" s="199"/>
      <c r="O552" s="199"/>
      <c r="P552" s="199"/>
      <c r="Q552" s="199"/>
      <c r="R552" s="199"/>
      <c r="S552" s="199"/>
      <c r="T552" s="199"/>
      <c r="U552" s="199"/>
      <c r="V552" s="199"/>
      <c r="W552" s="199"/>
      <c r="X552" s="199"/>
      <c r="Y552" s="199"/>
      <c r="Z552" s="199"/>
      <c r="AA552" s="199"/>
      <c r="AB552" s="199"/>
      <c r="AC552" s="199"/>
      <c r="AD552" s="199"/>
      <c r="AE552" s="199"/>
      <c r="AF552" s="199"/>
      <c r="AG552" s="199"/>
      <c r="AH552" s="199"/>
      <c r="AI552" s="199"/>
      <c r="AJ552" s="199"/>
      <c r="AK552" s="199"/>
      <c r="AL552" s="199"/>
      <c r="AM552" s="199"/>
      <c r="AN552" s="199"/>
      <c r="AO552" s="199"/>
      <c r="AP552" s="199"/>
      <c r="AQ552" s="199"/>
      <c r="AR552" s="199"/>
      <c r="AS552" s="199"/>
      <c r="AT552" s="199"/>
      <c r="AU552" s="199"/>
      <c r="AV552" s="199"/>
      <c r="AW552" s="199"/>
      <c r="AX552" s="199"/>
      <c r="AY552" s="199"/>
      <c r="AZ552" s="199"/>
      <c r="BA552" s="199"/>
      <c r="BB552" s="199"/>
      <c r="BC552" s="199"/>
      <c r="BD552" s="199"/>
      <c r="BE552" s="199"/>
      <c r="BF552" s="199"/>
      <c r="BG552" s="199"/>
      <c r="BH552" s="199"/>
      <c r="BI552" s="199"/>
      <c r="BJ552" s="199"/>
      <c r="BK552" s="199"/>
      <c r="BL552" s="199"/>
      <c r="BM552" s="199"/>
      <c r="BN552" s="199"/>
      <c r="BO552" s="199"/>
      <c r="BP552" s="199"/>
      <c r="BQ552" s="199"/>
      <c r="BR552" s="199"/>
      <c r="BS552" s="199"/>
      <c r="BT552" s="199"/>
      <c r="BU552" s="199"/>
      <c r="BV552" s="199"/>
      <c r="BW552" s="199"/>
      <c r="BX552" s="199"/>
      <c r="BY552" s="199"/>
      <c r="BZ552" s="199"/>
      <c r="CA552" s="199"/>
      <c r="CB552" s="199"/>
      <c r="CC552" s="199"/>
      <c r="CD552" s="199"/>
      <c r="CE552" s="199"/>
      <c r="CF552" s="199"/>
      <c r="CG552" s="199"/>
      <c r="CH552" s="199"/>
      <c r="CI552" s="199"/>
      <c r="CJ552" s="199"/>
      <c r="CK552" s="199"/>
      <c r="CL552" s="199"/>
      <c r="CM552" s="199"/>
      <c r="CN552" s="199"/>
      <c r="CO552" s="199"/>
      <c r="CP552" s="199"/>
      <c r="CQ552" s="199"/>
      <c r="CR552" s="199"/>
      <c r="CS552" s="199"/>
      <c r="CT552" s="199"/>
      <c r="CU552" s="199"/>
      <c r="CV552" s="199"/>
      <c r="CW552" s="199"/>
      <c r="CX552" s="199"/>
      <c r="CY552" s="199"/>
      <c r="CZ552" s="199"/>
      <c r="DA552" s="199"/>
      <c r="DB552" s="199"/>
      <c r="DC552" s="199"/>
      <c r="DD552" s="199"/>
      <c r="DE552" s="199"/>
      <c r="DF552" s="199"/>
      <c r="DG552" s="199"/>
      <c r="DH552" s="199"/>
      <c r="DI552" s="199"/>
      <c r="DJ552" s="199"/>
      <c r="DK552" s="199"/>
      <c r="DL552" s="199"/>
      <c r="DM552" s="199"/>
      <c r="DN552" s="199"/>
    </row>
    <row r="553" spans="1:118" x14ac:dyDescent="0.2">
      <c r="A553" s="33" t="s">
        <v>145</v>
      </c>
      <c r="B553" s="33" t="s">
        <v>146</v>
      </c>
      <c r="C553" s="33">
        <v>30</v>
      </c>
      <c r="D553" s="33" t="s">
        <v>136</v>
      </c>
      <c r="E553" s="200">
        <v>0</v>
      </c>
      <c r="F553" s="199">
        <v>0</v>
      </c>
      <c r="G553" s="200">
        <v>0</v>
      </c>
      <c r="H553" s="199">
        <v>0</v>
      </c>
      <c r="I553" s="200">
        <v>0</v>
      </c>
      <c r="J553" s="199">
        <v>0</v>
      </c>
      <c r="K553" s="199">
        <v>0</v>
      </c>
      <c r="L553" s="199">
        <v>0</v>
      </c>
      <c r="M553" s="199"/>
      <c r="N553" s="199"/>
      <c r="O553" s="199"/>
      <c r="P553" s="199"/>
      <c r="Q553" s="199"/>
      <c r="R553" s="199"/>
      <c r="S553" s="199"/>
      <c r="T553" s="199"/>
      <c r="U553" s="199"/>
      <c r="V553" s="199"/>
      <c r="W553" s="199"/>
      <c r="X553" s="199"/>
      <c r="Y553" s="199"/>
      <c r="Z553" s="199"/>
      <c r="AA553" s="199"/>
      <c r="AB553" s="199"/>
      <c r="AC553" s="199"/>
      <c r="AD553" s="199"/>
      <c r="AE553" s="199"/>
      <c r="AF553" s="199"/>
      <c r="AG553" s="199"/>
      <c r="AH553" s="199"/>
      <c r="AI553" s="199"/>
      <c r="AJ553" s="199"/>
      <c r="AK553" s="199"/>
      <c r="AL553" s="199"/>
      <c r="AM553" s="199"/>
      <c r="AN553" s="199"/>
      <c r="AO553" s="199"/>
      <c r="AP553" s="199"/>
      <c r="AQ553" s="199"/>
      <c r="AR553" s="199"/>
      <c r="AS553" s="199"/>
      <c r="AT553" s="199"/>
      <c r="AU553" s="199"/>
      <c r="AV553" s="199"/>
      <c r="AW553" s="199"/>
      <c r="AX553" s="199"/>
      <c r="AY553" s="199"/>
      <c r="AZ553" s="199"/>
      <c r="BA553" s="199"/>
      <c r="BB553" s="199"/>
      <c r="BC553" s="199"/>
      <c r="BD553" s="199"/>
      <c r="BE553" s="199"/>
      <c r="BF553" s="199"/>
      <c r="BG553" s="199"/>
      <c r="BH553" s="199"/>
      <c r="BI553" s="199"/>
      <c r="BJ553" s="199"/>
      <c r="BK553" s="199"/>
      <c r="BL553" s="199"/>
      <c r="BM553" s="199"/>
      <c r="BN553" s="199"/>
      <c r="BO553" s="199"/>
      <c r="BP553" s="199"/>
      <c r="BQ553" s="199"/>
      <c r="BR553" s="199"/>
      <c r="BS553" s="199"/>
      <c r="BT553" s="199"/>
      <c r="BU553" s="199"/>
      <c r="BV553" s="199"/>
      <c r="BW553" s="199"/>
      <c r="BX553" s="199"/>
      <c r="BY553" s="199"/>
      <c r="BZ553" s="199"/>
      <c r="CA553" s="199"/>
      <c r="CB553" s="199"/>
      <c r="CC553" s="199"/>
      <c r="CD553" s="199"/>
      <c r="CE553" s="199"/>
      <c r="CF553" s="199"/>
      <c r="CG553" s="199"/>
      <c r="CH553" s="199"/>
      <c r="CI553" s="199"/>
      <c r="CJ553" s="199"/>
      <c r="CK553" s="199"/>
      <c r="CL553" s="199"/>
      <c r="CM553" s="199"/>
      <c r="CN553" s="199"/>
      <c r="CO553" s="199"/>
      <c r="CP553" s="199"/>
      <c r="CQ553" s="199"/>
      <c r="CR553" s="199"/>
      <c r="CS553" s="199"/>
      <c r="CT553" s="199"/>
      <c r="CU553" s="199"/>
      <c r="CV553" s="199"/>
      <c r="CW553" s="199"/>
      <c r="CX553" s="199"/>
      <c r="CY553" s="199"/>
      <c r="CZ553" s="199"/>
      <c r="DA553" s="199"/>
      <c r="DB553" s="199"/>
      <c r="DC553" s="199"/>
      <c r="DD553" s="199"/>
      <c r="DE553" s="199"/>
      <c r="DF553" s="199"/>
      <c r="DG553" s="199"/>
      <c r="DH553" s="199"/>
      <c r="DI553" s="199"/>
      <c r="DJ553" s="199"/>
      <c r="DK553" s="199"/>
      <c r="DL553" s="199"/>
      <c r="DM553" s="199"/>
      <c r="DN553" s="199"/>
    </row>
    <row r="554" spans="1:118" x14ac:dyDescent="0.2">
      <c r="A554" s="33" t="s">
        <v>145</v>
      </c>
      <c r="B554" s="33" t="s">
        <v>146</v>
      </c>
      <c r="C554" s="33">
        <v>31</v>
      </c>
      <c r="D554" s="33" t="s">
        <v>137</v>
      </c>
      <c r="E554" s="200">
        <v>0</v>
      </c>
      <c r="F554" s="199">
        <v>0</v>
      </c>
      <c r="G554" s="200">
        <v>0</v>
      </c>
      <c r="H554" s="199">
        <v>0</v>
      </c>
      <c r="I554" s="200">
        <v>0</v>
      </c>
      <c r="J554" s="199">
        <v>0</v>
      </c>
      <c r="K554" s="199">
        <v>0</v>
      </c>
      <c r="L554" s="199">
        <v>0</v>
      </c>
      <c r="M554" s="199"/>
      <c r="N554" s="199"/>
      <c r="O554" s="199"/>
      <c r="P554" s="199"/>
      <c r="Q554" s="199"/>
      <c r="R554" s="199"/>
      <c r="S554" s="199"/>
      <c r="T554" s="199"/>
      <c r="U554" s="199"/>
      <c r="V554" s="199"/>
      <c r="W554" s="199"/>
      <c r="X554" s="199"/>
      <c r="Y554" s="199"/>
      <c r="Z554" s="199"/>
      <c r="AA554" s="199"/>
      <c r="AB554" s="199"/>
      <c r="AC554" s="199"/>
      <c r="AD554" s="199"/>
      <c r="AE554" s="199"/>
      <c r="AF554" s="199"/>
      <c r="AG554" s="199"/>
      <c r="AH554" s="199"/>
      <c r="AI554" s="199"/>
      <c r="AJ554" s="199"/>
      <c r="AK554" s="199"/>
      <c r="AL554" s="199"/>
      <c r="AM554" s="199"/>
      <c r="AN554" s="199"/>
      <c r="AO554" s="199"/>
      <c r="AP554" s="199"/>
      <c r="AQ554" s="199"/>
      <c r="AR554" s="199"/>
      <c r="AS554" s="199"/>
      <c r="AT554" s="199"/>
      <c r="AU554" s="199"/>
      <c r="AV554" s="199"/>
      <c r="AW554" s="199"/>
      <c r="AX554" s="199"/>
      <c r="AY554" s="199"/>
      <c r="AZ554" s="199"/>
      <c r="BA554" s="199"/>
      <c r="BB554" s="199"/>
      <c r="BC554" s="199"/>
      <c r="BD554" s="199"/>
      <c r="BE554" s="199"/>
      <c r="BF554" s="199"/>
      <c r="BG554" s="199"/>
      <c r="BH554" s="199"/>
      <c r="BI554" s="199"/>
      <c r="BJ554" s="199"/>
      <c r="BK554" s="199"/>
      <c r="BL554" s="199"/>
      <c r="BM554" s="199"/>
      <c r="BN554" s="199"/>
      <c r="BO554" s="199"/>
      <c r="BP554" s="199"/>
      <c r="BQ554" s="199"/>
      <c r="BR554" s="199"/>
      <c r="BS554" s="199"/>
      <c r="BT554" s="199"/>
      <c r="BU554" s="199"/>
      <c r="BV554" s="199"/>
      <c r="BW554" s="199"/>
      <c r="BX554" s="199"/>
      <c r="BY554" s="199"/>
      <c r="BZ554" s="199"/>
      <c r="CA554" s="199"/>
      <c r="CB554" s="199"/>
      <c r="CC554" s="199"/>
      <c r="CD554" s="199"/>
      <c r="CE554" s="199"/>
      <c r="CF554" s="199"/>
      <c r="CG554" s="199"/>
      <c r="CH554" s="199"/>
      <c r="CI554" s="199"/>
      <c r="CJ554" s="199"/>
      <c r="CK554" s="199"/>
      <c r="CL554" s="199"/>
      <c r="CM554" s="199"/>
      <c r="CN554" s="199"/>
      <c r="CO554" s="199"/>
      <c r="CP554" s="199"/>
      <c r="CQ554" s="199"/>
      <c r="CR554" s="199"/>
      <c r="CS554" s="199"/>
      <c r="CT554" s="199"/>
      <c r="CU554" s="199"/>
      <c r="CV554" s="199"/>
      <c r="CW554" s="199"/>
      <c r="CX554" s="199"/>
      <c r="CY554" s="199"/>
      <c r="CZ554" s="199"/>
      <c r="DA554" s="199"/>
      <c r="DB554" s="199"/>
      <c r="DC554" s="199"/>
      <c r="DD554" s="199"/>
      <c r="DE554" s="199"/>
      <c r="DF554" s="199"/>
      <c r="DG554" s="199"/>
      <c r="DH554" s="199"/>
      <c r="DI554" s="199"/>
      <c r="DJ554" s="199"/>
      <c r="DK554" s="199"/>
      <c r="DL554" s="199"/>
      <c r="DM554" s="199"/>
      <c r="DN554" s="199"/>
    </row>
    <row r="555" spans="1:118" x14ac:dyDescent="0.2">
      <c r="A555" s="33" t="s">
        <v>145</v>
      </c>
      <c r="B555" s="33" t="s">
        <v>146</v>
      </c>
      <c r="C555" s="33">
        <v>32</v>
      </c>
      <c r="D555" s="33" t="s">
        <v>70</v>
      </c>
      <c r="E555" s="200">
        <v>0</v>
      </c>
      <c r="F555" s="199">
        <v>0</v>
      </c>
      <c r="G555" s="200">
        <v>0</v>
      </c>
      <c r="H555" s="199">
        <v>0</v>
      </c>
      <c r="I555" s="200">
        <v>0</v>
      </c>
      <c r="J555" s="199">
        <v>0</v>
      </c>
      <c r="K555" s="199">
        <v>0</v>
      </c>
      <c r="L555" s="199">
        <v>0</v>
      </c>
      <c r="M555" s="199"/>
      <c r="N555" s="199"/>
      <c r="O555" s="199"/>
      <c r="P555" s="199"/>
      <c r="Q555" s="199"/>
      <c r="R555" s="199"/>
      <c r="S555" s="199"/>
      <c r="T555" s="199"/>
      <c r="U555" s="199"/>
      <c r="V555" s="199"/>
      <c r="W555" s="199"/>
      <c r="X555" s="199"/>
      <c r="Y555" s="199"/>
      <c r="Z555" s="199"/>
      <c r="AA555" s="199"/>
      <c r="AB555" s="199"/>
      <c r="AC555" s="199"/>
      <c r="AD555" s="199"/>
      <c r="AE555" s="199"/>
      <c r="AF555" s="199"/>
      <c r="AG555" s="199"/>
      <c r="AH555" s="199"/>
      <c r="AI555" s="199"/>
      <c r="AJ555" s="199"/>
      <c r="AK555" s="199"/>
      <c r="AL555" s="199"/>
      <c r="AM555" s="199"/>
      <c r="AN555" s="199"/>
      <c r="AO555" s="199"/>
      <c r="AP555" s="199"/>
      <c r="AQ555" s="199"/>
      <c r="AR555" s="199"/>
      <c r="AS555" s="199"/>
      <c r="AT555" s="199"/>
      <c r="AU555" s="199"/>
      <c r="AV555" s="199"/>
      <c r="AW555" s="199"/>
      <c r="AX555" s="199"/>
      <c r="AY555" s="199"/>
      <c r="AZ555" s="199"/>
      <c r="BA555" s="199"/>
      <c r="BB555" s="199"/>
      <c r="BC555" s="199"/>
      <c r="BD555" s="199"/>
      <c r="BE555" s="199"/>
      <c r="BF555" s="199"/>
      <c r="BG555" s="199"/>
      <c r="BH555" s="199"/>
      <c r="BI555" s="199"/>
      <c r="BJ555" s="199"/>
      <c r="BK555" s="199"/>
      <c r="BL555" s="199"/>
      <c r="BM555" s="199"/>
      <c r="BN555" s="199"/>
      <c r="BO555" s="199"/>
      <c r="BP555" s="199"/>
      <c r="BQ555" s="199"/>
      <c r="BR555" s="199"/>
      <c r="BS555" s="199"/>
      <c r="BT555" s="199"/>
      <c r="BU555" s="199"/>
      <c r="BV555" s="199"/>
      <c r="BW555" s="199"/>
      <c r="BX555" s="199"/>
      <c r="BY555" s="199"/>
      <c r="BZ555" s="199"/>
      <c r="CA555" s="199"/>
      <c r="CB555" s="199"/>
      <c r="CC555" s="199"/>
      <c r="CD555" s="199"/>
      <c r="CE555" s="199"/>
      <c r="CF555" s="199"/>
      <c r="CG555" s="199"/>
      <c r="CH555" s="199"/>
      <c r="CI555" s="199"/>
      <c r="CJ555" s="199"/>
      <c r="CK555" s="199"/>
      <c r="CL555" s="199"/>
      <c r="CM555" s="199"/>
      <c r="CN555" s="199"/>
      <c r="CO555" s="199"/>
      <c r="CP555" s="199"/>
      <c r="CQ555" s="199"/>
      <c r="CR555" s="199"/>
      <c r="CS555" s="199"/>
      <c r="CT555" s="199"/>
      <c r="CU555" s="199"/>
      <c r="CV555" s="199"/>
      <c r="CW555" s="199"/>
      <c r="CX555" s="199"/>
      <c r="CY555" s="199"/>
      <c r="CZ555" s="199"/>
      <c r="DA555" s="199"/>
      <c r="DB555" s="199"/>
      <c r="DC555" s="199"/>
      <c r="DD555" s="199"/>
      <c r="DE555" s="199"/>
      <c r="DF555" s="199"/>
      <c r="DG555" s="199"/>
      <c r="DH555" s="199"/>
      <c r="DI555" s="199"/>
      <c r="DJ555" s="199"/>
      <c r="DK555" s="199"/>
      <c r="DL555" s="199"/>
      <c r="DM555" s="199"/>
      <c r="DN555" s="199"/>
    </row>
    <row r="556" spans="1:118" x14ac:dyDescent="0.2">
      <c r="A556" s="33" t="s">
        <v>145</v>
      </c>
      <c r="B556" s="33" t="s">
        <v>146</v>
      </c>
      <c r="C556" s="33">
        <v>33</v>
      </c>
      <c r="D556" s="33" t="s">
        <v>71</v>
      </c>
      <c r="E556" s="200">
        <v>0</v>
      </c>
      <c r="F556" s="199">
        <v>0</v>
      </c>
      <c r="G556" s="200">
        <v>0</v>
      </c>
      <c r="H556" s="199">
        <v>0</v>
      </c>
      <c r="I556" s="200">
        <v>0</v>
      </c>
      <c r="J556" s="199">
        <v>0</v>
      </c>
      <c r="K556" s="199">
        <v>0</v>
      </c>
      <c r="L556" s="199">
        <v>0</v>
      </c>
      <c r="M556" s="199"/>
      <c r="N556" s="199"/>
      <c r="O556" s="199"/>
      <c r="P556" s="199"/>
      <c r="Q556" s="199"/>
      <c r="R556" s="199"/>
      <c r="S556" s="199"/>
      <c r="T556" s="199"/>
      <c r="U556" s="199"/>
      <c r="V556" s="199"/>
      <c r="W556" s="199"/>
      <c r="X556" s="199"/>
      <c r="Y556" s="199"/>
      <c r="Z556" s="199"/>
      <c r="AA556" s="199"/>
      <c r="AB556" s="199"/>
      <c r="AC556" s="199"/>
      <c r="AD556" s="199"/>
      <c r="AE556" s="199"/>
      <c r="AF556" s="199"/>
      <c r="AG556" s="199"/>
      <c r="AH556" s="199"/>
      <c r="AI556" s="199"/>
      <c r="AJ556" s="199"/>
      <c r="AK556" s="199"/>
      <c r="AL556" s="199"/>
      <c r="AM556" s="199"/>
      <c r="AN556" s="199"/>
      <c r="AO556" s="199"/>
      <c r="AP556" s="199"/>
      <c r="AQ556" s="199"/>
      <c r="AR556" s="199"/>
      <c r="AS556" s="199"/>
      <c r="AT556" s="199"/>
      <c r="AU556" s="199"/>
      <c r="AV556" s="199"/>
      <c r="AW556" s="199"/>
      <c r="AX556" s="199"/>
      <c r="AY556" s="199"/>
      <c r="AZ556" s="199"/>
      <c r="BA556" s="199"/>
      <c r="BB556" s="199"/>
      <c r="BC556" s="199"/>
      <c r="BD556" s="199"/>
      <c r="BE556" s="199"/>
      <c r="BF556" s="199"/>
      <c r="BG556" s="199"/>
      <c r="BH556" s="199"/>
      <c r="BI556" s="199"/>
      <c r="BJ556" s="199"/>
      <c r="BK556" s="199"/>
      <c r="BL556" s="199"/>
      <c r="BM556" s="199"/>
      <c r="BN556" s="199"/>
      <c r="BO556" s="199"/>
      <c r="BP556" s="199"/>
      <c r="BQ556" s="199"/>
      <c r="BR556" s="199"/>
      <c r="BS556" s="199"/>
      <c r="BT556" s="199"/>
      <c r="BU556" s="199"/>
      <c r="BV556" s="199"/>
      <c r="BW556" s="199"/>
      <c r="BX556" s="199"/>
      <c r="BY556" s="199"/>
      <c r="BZ556" s="199"/>
      <c r="CA556" s="199"/>
      <c r="CB556" s="199"/>
      <c r="CC556" s="199"/>
      <c r="CD556" s="199"/>
      <c r="CE556" s="199"/>
      <c r="CF556" s="199"/>
      <c r="CG556" s="199"/>
      <c r="CH556" s="199"/>
      <c r="CI556" s="199"/>
      <c r="CJ556" s="199"/>
      <c r="CK556" s="199"/>
      <c r="CL556" s="199"/>
      <c r="CM556" s="199"/>
      <c r="CN556" s="199"/>
      <c r="CO556" s="199"/>
      <c r="CP556" s="199"/>
      <c r="CQ556" s="199"/>
      <c r="CR556" s="199"/>
      <c r="CS556" s="199"/>
      <c r="CT556" s="199"/>
      <c r="CU556" s="199"/>
      <c r="CV556" s="199"/>
      <c r="CW556" s="199"/>
      <c r="CX556" s="199"/>
      <c r="CY556" s="199"/>
      <c r="CZ556" s="199"/>
      <c r="DA556" s="199"/>
      <c r="DB556" s="199"/>
      <c r="DC556" s="199"/>
      <c r="DD556" s="199"/>
      <c r="DE556" s="199"/>
      <c r="DF556" s="199"/>
      <c r="DG556" s="199"/>
      <c r="DH556" s="199"/>
      <c r="DI556" s="199"/>
      <c r="DJ556" s="199"/>
      <c r="DK556" s="199"/>
      <c r="DL556" s="199"/>
      <c r="DM556" s="199"/>
      <c r="DN556" s="199"/>
    </row>
    <row r="557" spans="1:118" x14ac:dyDescent="0.2">
      <c r="A557" s="33" t="s">
        <v>145</v>
      </c>
      <c r="B557" s="33" t="s">
        <v>146</v>
      </c>
      <c r="C557" s="33">
        <v>34</v>
      </c>
      <c r="D557" s="33" t="s">
        <v>72</v>
      </c>
      <c r="E557" s="200">
        <v>0</v>
      </c>
      <c r="F557" s="199">
        <v>0</v>
      </c>
      <c r="G557" s="200">
        <v>0</v>
      </c>
      <c r="H557" s="199">
        <v>0</v>
      </c>
      <c r="I557" s="200">
        <v>0</v>
      </c>
      <c r="J557" s="199">
        <v>0</v>
      </c>
      <c r="K557" s="199">
        <v>0</v>
      </c>
      <c r="L557" s="199">
        <v>0</v>
      </c>
      <c r="M557" s="199"/>
      <c r="N557" s="199"/>
      <c r="O557" s="199"/>
      <c r="P557" s="199"/>
      <c r="Q557" s="199"/>
      <c r="R557" s="199"/>
      <c r="S557" s="199"/>
      <c r="T557" s="199"/>
      <c r="U557" s="199"/>
      <c r="V557" s="199"/>
      <c r="W557" s="199"/>
      <c r="X557" s="199"/>
      <c r="Y557" s="199"/>
      <c r="Z557" s="199"/>
      <c r="AA557" s="199"/>
      <c r="AB557" s="199"/>
      <c r="AC557" s="199"/>
      <c r="AD557" s="199"/>
      <c r="AE557" s="199"/>
      <c r="AF557" s="199"/>
      <c r="AG557" s="199"/>
      <c r="AH557" s="199"/>
      <c r="AI557" s="199"/>
      <c r="AJ557" s="199"/>
      <c r="AK557" s="199"/>
      <c r="AL557" s="199"/>
      <c r="AM557" s="199"/>
      <c r="AN557" s="199"/>
      <c r="AO557" s="199"/>
      <c r="AP557" s="199"/>
      <c r="AQ557" s="199"/>
      <c r="AR557" s="199"/>
      <c r="AS557" s="199"/>
      <c r="AT557" s="199"/>
      <c r="AU557" s="199"/>
      <c r="AV557" s="199"/>
      <c r="AW557" s="199"/>
      <c r="AX557" s="199"/>
      <c r="AY557" s="199"/>
      <c r="AZ557" s="199"/>
      <c r="BA557" s="199"/>
      <c r="BB557" s="199"/>
      <c r="BC557" s="199"/>
      <c r="BD557" s="199"/>
      <c r="BE557" s="199"/>
      <c r="BF557" s="199"/>
      <c r="BG557" s="199"/>
      <c r="BH557" s="199"/>
      <c r="BI557" s="199"/>
      <c r="BJ557" s="199"/>
      <c r="BK557" s="199"/>
      <c r="BL557" s="199"/>
      <c r="BM557" s="199"/>
      <c r="BN557" s="199"/>
      <c r="BO557" s="199"/>
      <c r="BP557" s="199"/>
      <c r="BQ557" s="199"/>
      <c r="BR557" s="199"/>
      <c r="BS557" s="199"/>
      <c r="BT557" s="199"/>
      <c r="BU557" s="199"/>
      <c r="BV557" s="199"/>
      <c r="BW557" s="199"/>
      <c r="BX557" s="199"/>
      <c r="BY557" s="199"/>
      <c r="BZ557" s="199"/>
      <c r="CA557" s="199"/>
      <c r="CB557" s="199"/>
      <c r="CC557" s="199"/>
      <c r="CD557" s="199"/>
      <c r="CE557" s="199"/>
      <c r="CF557" s="199"/>
      <c r="CG557" s="199"/>
      <c r="CH557" s="199"/>
      <c r="CI557" s="199"/>
      <c r="CJ557" s="199"/>
      <c r="CK557" s="199"/>
      <c r="CL557" s="199"/>
      <c r="CM557" s="199"/>
      <c r="CN557" s="199"/>
      <c r="CO557" s="199"/>
      <c r="CP557" s="199"/>
      <c r="CQ557" s="199"/>
      <c r="CR557" s="199"/>
      <c r="CS557" s="199"/>
      <c r="CT557" s="199"/>
      <c r="CU557" s="199"/>
      <c r="CV557" s="199"/>
      <c r="CW557" s="199"/>
      <c r="CX557" s="199"/>
      <c r="CY557" s="199"/>
      <c r="CZ557" s="199"/>
      <c r="DA557" s="199"/>
      <c r="DB557" s="199"/>
      <c r="DC557" s="199"/>
      <c r="DD557" s="199"/>
      <c r="DE557" s="199"/>
      <c r="DF557" s="199"/>
      <c r="DG557" s="199"/>
      <c r="DH557" s="199"/>
      <c r="DI557" s="199"/>
      <c r="DJ557" s="199"/>
      <c r="DK557" s="199"/>
      <c r="DL557" s="199"/>
      <c r="DM557" s="199"/>
      <c r="DN557" s="199"/>
    </row>
    <row r="558" spans="1:118" x14ac:dyDescent="0.2">
      <c r="A558" s="33" t="s">
        <v>145</v>
      </c>
      <c r="B558" s="33" t="s">
        <v>146</v>
      </c>
      <c r="C558" s="33">
        <v>35</v>
      </c>
      <c r="D558" s="33" t="s">
        <v>73</v>
      </c>
      <c r="E558" s="200">
        <v>0</v>
      </c>
      <c r="F558" s="199">
        <v>0</v>
      </c>
      <c r="G558" s="200">
        <v>0</v>
      </c>
      <c r="H558" s="199">
        <v>0</v>
      </c>
      <c r="I558" s="200">
        <v>0</v>
      </c>
      <c r="J558" s="199">
        <v>0</v>
      </c>
      <c r="K558" s="199">
        <v>0</v>
      </c>
      <c r="L558" s="199">
        <v>0</v>
      </c>
      <c r="M558" s="199"/>
      <c r="N558" s="199"/>
      <c r="O558" s="199"/>
      <c r="P558" s="199"/>
      <c r="Q558" s="199"/>
      <c r="R558" s="199"/>
      <c r="S558" s="199"/>
      <c r="T558" s="199"/>
      <c r="U558" s="199"/>
      <c r="V558" s="199"/>
      <c r="W558" s="199"/>
      <c r="X558" s="199"/>
      <c r="Y558" s="199"/>
      <c r="Z558" s="199"/>
      <c r="AA558" s="199"/>
      <c r="AB558" s="199"/>
      <c r="AC558" s="199"/>
      <c r="AD558" s="199"/>
      <c r="AE558" s="199"/>
      <c r="AF558" s="199"/>
      <c r="AG558" s="199"/>
      <c r="AH558" s="199"/>
      <c r="AI558" s="199"/>
      <c r="AJ558" s="199"/>
      <c r="AK558" s="199"/>
      <c r="AL558" s="199"/>
      <c r="AM558" s="199"/>
      <c r="AN558" s="199"/>
      <c r="AO558" s="199"/>
      <c r="AP558" s="199"/>
      <c r="AQ558" s="199"/>
      <c r="AR558" s="199"/>
      <c r="AS558" s="199"/>
      <c r="AT558" s="199"/>
      <c r="AU558" s="199"/>
      <c r="AV558" s="199"/>
      <c r="AW558" s="199"/>
      <c r="AX558" s="199"/>
      <c r="AY558" s="199"/>
      <c r="AZ558" s="199"/>
      <c r="BA558" s="199"/>
      <c r="BB558" s="199"/>
      <c r="BC558" s="199"/>
      <c r="BD558" s="199"/>
      <c r="BE558" s="199"/>
      <c r="BF558" s="199"/>
      <c r="BG558" s="199"/>
      <c r="BH558" s="199"/>
      <c r="BI558" s="199"/>
      <c r="BJ558" s="199"/>
      <c r="BK558" s="199"/>
      <c r="BL558" s="199"/>
      <c r="BM558" s="199"/>
      <c r="BN558" s="199"/>
      <c r="BO558" s="199"/>
      <c r="BP558" s="199"/>
      <c r="BQ558" s="199"/>
      <c r="BR558" s="199"/>
      <c r="BS558" s="199"/>
      <c r="BT558" s="199"/>
      <c r="BU558" s="199"/>
      <c r="BV558" s="199"/>
      <c r="BW558" s="199"/>
      <c r="BX558" s="199"/>
      <c r="BY558" s="199"/>
      <c r="BZ558" s="199"/>
      <c r="CA558" s="199"/>
      <c r="CB558" s="199"/>
      <c r="CC558" s="199"/>
      <c r="CD558" s="199"/>
      <c r="CE558" s="199"/>
      <c r="CF558" s="199"/>
      <c r="CG558" s="199"/>
      <c r="CH558" s="199"/>
      <c r="CI558" s="199"/>
      <c r="CJ558" s="199"/>
      <c r="CK558" s="199"/>
      <c r="CL558" s="199"/>
      <c r="CM558" s="199"/>
      <c r="CN558" s="199"/>
      <c r="CO558" s="199"/>
      <c r="CP558" s="199"/>
      <c r="CQ558" s="199"/>
      <c r="CR558" s="199"/>
      <c r="CS558" s="199"/>
      <c r="CT558" s="199"/>
      <c r="CU558" s="199"/>
      <c r="CV558" s="199"/>
      <c r="CW558" s="199"/>
      <c r="CX558" s="199"/>
      <c r="CY558" s="199"/>
      <c r="CZ558" s="199"/>
      <c r="DA558" s="199"/>
      <c r="DB558" s="199"/>
      <c r="DC558" s="199"/>
      <c r="DD558" s="199"/>
      <c r="DE558" s="199"/>
      <c r="DF558" s="199"/>
      <c r="DG558" s="199"/>
      <c r="DH558" s="199"/>
      <c r="DI558" s="199"/>
      <c r="DJ558" s="199"/>
      <c r="DK558" s="199"/>
      <c r="DL558" s="199"/>
      <c r="DM558" s="199"/>
      <c r="DN558" s="199"/>
    </row>
    <row r="559" spans="1:118" x14ac:dyDescent="0.2">
      <c r="A559" s="33" t="s">
        <v>145</v>
      </c>
      <c r="B559" s="33" t="s">
        <v>146</v>
      </c>
      <c r="C559" s="33">
        <v>36</v>
      </c>
      <c r="D559" s="33" t="s">
        <v>74</v>
      </c>
      <c r="E559" s="200">
        <v>0</v>
      </c>
      <c r="F559" s="199">
        <v>0</v>
      </c>
      <c r="G559" s="200">
        <v>0</v>
      </c>
      <c r="H559" s="199">
        <v>0</v>
      </c>
      <c r="I559" s="200">
        <v>0</v>
      </c>
      <c r="J559" s="199">
        <v>0</v>
      </c>
      <c r="K559" s="199">
        <v>0</v>
      </c>
      <c r="L559" s="199">
        <v>0</v>
      </c>
      <c r="M559" s="199"/>
      <c r="N559" s="199"/>
      <c r="O559" s="199"/>
      <c r="P559" s="199"/>
      <c r="Q559" s="199"/>
      <c r="R559" s="199"/>
      <c r="S559" s="199"/>
      <c r="T559" s="199"/>
      <c r="U559" s="199"/>
      <c r="V559" s="199"/>
      <c r="W559" s="199"/>
      <c r="X559" s="199"/>
      <c r="Y559" s="199"/>
      <c r="Z559" s="199"/>
      <c r="AA559" s="199"/>
      <c r="AB559" s="199"/>
      <c r="AC559" s="199"/>
      <c r="AD559" s="199"/>
      <c r="AE559" s="199"/>
      <c r="AF559" s="199"/>
      <c r="AG559" s="199"/>
      <c r="AH559" s="199"/>
      <c r="AI559" s="199"/>
      <c r="AJ559" s="199"/>
      <c r="AK559" s="199"/>
      <c r="AL559" s="199"/>
      <c r="AM559" s="199"/>
      <c r="AN559" s="199"/>
      <c r="AO559" s="199"/>
      <c r="AP559" s="199"/>
      <c r="AQ559" s="199"/>
      <c r="AR559" s="199"/>
      <c r="AS559" s="199"/>
      <c r="AT559" s="199"/>
      <c r="AU559" s="199"/>
      <c r="AV559" s="199"/>
      <c r="AW559" s="199"/>
      <c r="AX559" s="199"/>
      <c r="AY559" s="199"/>
      <c r="AZ559" s="199"/>
      <c r="BA559" s="199"/>
      <c r="BB559" s="199"/>
      <c r="BC559" s="199"/>
      <c r="BD559" s="199"/>
      <c r="BE559" s="199"/>
      <c r="BF559" s="199"/>
      <c r="BG559" s="199"/>
      <c r="BH559" s="199"/>
      <c r="BI559" s="199"/>
      <c r="BJ559" s="199"/>
      <c r="BK559" s="199"/>
      <c r="BL559" s="199"/>
      <c r="BM559" s="199"/>
      <c r="BN559" s="199"/>
      <c r="BO559" s="199"/>
      <c r="BP559" s="199"/>
      <c r="BQ559" s="199"/>
      <c r="BR559" s="199"/>
      <c r="BS559" s="199"/>
      <c r="BT559" s="199"/>
      <c r="BU559" s="199"/>
      <c r="BV559" s="199"/>
      <c r="BW559" s="199"/>
      <c r="BX559" s="199"/>
      <c r="BY559" s="199"/>
      <c r="BZ559" s="199"/>
      <c r="CA559" s="199"/>
      <c r="CB559" s="199"/>
      <c r="CC559" s="199"/>
      <c r="CD559" s="199"/>
      <c r="CE559" s="199"/>
      <c r="CF559" s="199"/>
      <c r="CG559" s="199"/>
      <c r="CH559" s="199"/>
      <c r="CI559" s="199"/>
      <c r="CJ559" s="199"/>
      <c r="CK559" s="199"/>
      <c r="CL559" s="199"/>
      <c r="CM559" s="199"/>
      <c r="CN559" s="199"/>
      <c r="CO559" s="199"/>
      <c r="CP559" s="199"/>
      <c r="CQ559" s="199"/>
      <c r="CR559" s="199"/>
      <c r="CS559" s="199"/>
      <c r="CT559" s="199"/>
      <c r="CU559" s="199"/>
      <c r="CV559" s="199"/>
      <c r="CW559" s="199"/>
      <c r="CX559" s="199"/>
      <c r="CY559" s="199"/>
      <c r="CZ559" s="199"/>
      <c r="DA559" s="199"/>
      <c r="DB559" s="199"/>
      <c r="DC559" s="199"/>
      <c r="DD559" s="199"/>
      <c r="DE559" s="199"/>
      <c r="DF559" s="199"/>
      <c r="DG559" s="199"/>
      <c r="DH559" s="199"/>
      <c r="DI559" s="199"/>
      <c r="DJ559" s="199"/>
      <c r="DK559" s="199"/>
      <c r="DL559" s="199"/>
      <c r="DM559" s="199"/>
      <c r="DN559" s="199"/>
    </row>
    <row r="560" spans="1:118" x14ac:dyDescent="0.2">
      <c r="A560" s="33" t="s">
        <v>145</v>
      </c>
      <c r="B560" s="33" t="s">
        <v>146</v>
      </c>
      <c r="C560" s="33">
        <v>37</v>
      </c>
      <c r="D560" s="33" t="s">
        <v>75</v>
      </c>
      <c r="E560" s="200">
        <v>0</v>
      </c>
      <c r="F560" s="199">
        <v>0</v>
      </c>
      <c r="G560" s="200">
        <v>0</v>
      </c>
      <c r="H560" s="199">
        <v>0</v>
      </c>
      <c r="I560" s="200">
        <v>0</v>
      </c>
      <c r="J560" s="199">
        <v>0</v>
      </c>
      <c r="K560" s="199">
        <v>0</v>
      </c>
      <c r="L560" s="199">
        <v>0</v>
      </c>
      <c r="M560" s="199"/>
      <c r="N560" s="199"/>
      <c r="O560" s="199"/>
      <c r="P560" s="199"/>
      <c r="Q560" s="199"/>
      <c r="R560" s="199"/>
      <c r="S560" s="199"/>
      <c r="T560" s="199"/>
      <c r="U560" s="199"/>
      <c r="V560" s="199"/>
      <c r="W560" s="199"/>
      <c r="X560" s="199"/>
      <c r="Y560" s="199"/>
      <c r="Z560" s="199"/>
      <c r="AA560" s="199"/>
      <c r="AB560" s="199"/>
      <c r="AC560" s="199"/>
      <c r="AD560" s="199"/>
      <c r="AE560" s="199"/>
      <c r="AF560" s="199"/>
      <c r="AG560" s="199"/>
      <c r="AH560" s="199"/>
      <c r="AI560" s="199"/>
      <c r="AJ560" s="199"/>
      <c r="AK560" s="199"/>
      <c r="AL560" s="199"/>
      <c r="AM560" s="199"/>
      <c r="AN560" s="199"/>
      <c r="AO560" s="199"/>
      <c r="AP560" s="199"/>
      <c r="AQ560" s="199"/>
      <c r="AR560" s="199"/>
      <c r="AS560" s="199"/>
      <c r="AT560" s="199"/>
      <c r="AU560" s="199"/>
      <c r="AV560" s="199"/>
      <c r="AW560" s="199"/>
      <c r="AX560" s="199"/>
      <c r="AY560" s="199"/>
      <c r="AZ560" s="199"/>
      <c r="BA560" s="199"/>
      <c r="BB560" s="199"/>
      <c r="BC560" s="199"/>
      <c r="BD560" s="199"/>
      <c r="BE560" s="199"/>
      <c r="BF560" s="199"/>
      <c r="BG560" s="199"/>
      <c r="BH560" s="199"/>
      <c r="BI560" s="199"/>
      <c r="BJ560" s="199"/>
      <c r="BK560" s="199"/>
      <c r="BL560" s="199"/>
      <c r="BM560" s="199"/>
      <c r="BN560" s="199"/>
      <c r="BO560" s="199"/>
      <c r="BP560" s="199"/>
      <c r="BQ560" s="199"/>
      <c r="BR560" s="199"/>
      <c r="BS560" s="199"/>
      <c r="BT560" s="199"/>
      <c r="BU560" s="199"/>
      <c r="BV560" s="199"/>
      <c r="BW560" s="199"/>
      <c r="BX560" s="199"/>
      <c r="BY560" s="199"/>
      <c r="BZ560" s="199"/>
      <c r="CA560" s="199"/>
      <c r="CB560" s="199"/>
      <c r="CC560" s="199"/>
      <c r="CD560" s="199"/>
      <c r="CE560" s="199"/>
      <c r="CF560" s="199"/>
      <c r="CG560" s="199"/>
      <c r="CH560" s="199"/>
      <c r="CI560" s="199"/>
      <c r="CJ560" s="199"/>
      <c r="CK560" s="199"/>
      <c r="CL560" s="199"/>
      <c r="CM560" s="199"/>
      <c r="CN560" s="199"/>
      <c r="CO560" s="199"/>
      <c r="CP560" s="199"/>
      <c r="CQ560" s="199"/>
      <c r="CR560" s="199"/>
      <c r="CS560" s="199"/>
      <c r="CT560" s="199"/>
      <c r="CU560" s="199"/>
      <c r="CV560" s="199"/>
      <c r="CW560" s="199"/>
      <c r="CX560" s="199"/>
      <c r="CY560" s="199"/>
      <c r="CZ560" s="199"/>
      <c r="DA560" s="199"/>
      <c r="DB560" s="199"/>
      <c r="DC560" s="199"/>
      <c r="DD560" s="199"/>
      <c r="DE560" s="199"/>
      <c r="DF560" s="199"/>
      <c r="DG560" s="199"/>
      <c r="DH560" s="199"/>
      <c r="DI560" s="199"/>
      <c r="DJ560" s="199"/>
      <c r="DK560" s="199"/>
      <c r="DL560" s="199"/>
      <c r="DM560" s="199"/>
      <c r="DN560" s="199"/>
    </row>
    <row r="561" spans="1:118" x14ac:dyDescent="0.2">
      <c r="A561" s="33" t="s">
        <v>145</v>
      </c>
      <c r="B561" s="33" t="s">
        <v>146</v>
      </c>
      <c r="C561" s="33">
        <v>38</v>
      </c>
      <c r="D561" s="33" t="s">
        <v>76</v>
      </c>
      <c r="E561" s="200">
        <v>0</v>
      </c>
      <c r="F561" s="199">
        <v>0</v>
      </c>
      <c r="G561" s="200">
        <v>0</v>
      </c>
      <c r="H561" s="199">
        <v>0</v>
      </c>
      <c r="I561" s="200">
        <v>0</v>
      </c>
      <c r="J561" s="199">
        <v>0</v>
      </c>
      <c r="K561" s="199">
        <v>0</v>
      </c>
      <c r="L561" s="199">
        <v>0</v>
      </c>
      <c r="M561" s="199"/>
      <c r="N561" s="199"/>
      <c r="O561" s="199"/>
      <c r="P561" s="199"/>
      <c r="Q561" s="199"/>
      <c r="R561" s="199"/>
      <c r="S561" s="199"/>
      <c r="T561" s="199"/>
      <c r="U561" s="199"/>
      <c r="V561" s="199"/>
      <c r="W561" s="199"/>
      <c r="X561" s="199"/>
      <c r="Y561" s="199"/>
      <c r="Z561" s="199"/>
      <c r="AA561" s="199"/>
      <c r="AB561" s="199"/>
      <c r="AC561" s="199"/>
      <c r="AD561" s="199"/>
      <c r="AE561" s="199"/>
      <c r="AF561" s="199"/>
      <c r="AG561" s="199"/>
      <c r="AH561" s="199"/>
      <c r="AI561" s="199"/>
      <c r="AJ561" s="199"/>
      <c r="AK561" s="199"/>
      <c r="AL561" s="199"/>
      <c r="AM561" s="199"/>
      <c r="AN561" s="199"/>
      <c r="AO561" s="199"/>
      <c r="AP561" s="199"/>
      <c r="AQ561" s="199"/>
      <c r="AR561" s="199"/>
      <c r="AS561" s="199"/>
      <c r="AT561" s="199"/>
      <c r="AU561" s="199"/>
      <c r="AV561" s="199"/>
      <c r="AW561" s="199"/>
      <c r="AX561" s="199"/>
      <c r="AY561" s="199"/>
      <c r="AZ561" s="199"/>
      <c r="BA561" s="199"/>
      <c r="BB561" s="199"/>
      <c r="BC561" s="199"/>
      <c r="BD561" s="199"/>
      <c r="BE561" s="199"/>
      <c r="BF561" s="199"/>
      <c r="BG561" s="199"/>
      <c r="BH561" s="199"/>
      <c r="BI561" s="199"/>
      <c r="BJ561" s="199"/>
      <c r="BK561" s="199"/>
      <c r="BL561" s="199"/>
      <c r="BM561" s="199"/>
      <c r="BN561" s="199"/>
      <c r="BO561" s="199"/>
      <c r="BP561" s="199"/>
      <c r="BQ561" s="199"/>
      <c r="BR561" s="199"/>
      <c r="BS561" s="199"/>
      <c r="BT561" s="199"/>
      <c r="BU561" s="199"/>
      <c r="BV561" s="199"/>
      <c r="BW561" s="199"/>
      <c r="BX561" s="199"/>
      <c r="BY561" s="199"/>
      <c r="BZ561" s="199"/>
      <c r="CA561" s="199"/>
      <c r="CB561" s="199"/>
      <c r="CC561" s="199"/>
      <c r="CD561" s="199"/>
      <c r="CE561" s="199"/>
      <c r="CF561" s="199"/>
      <c r="CG561" s="199"/>
      <c r="CH561" s="199"/>
      <c r="CI561" s="199"/>
      <c r="CJ561" s="199"/>
      <c r="CK561" s="199"/>
      <c r="CL561" s="199"/>
      <c r="CM561" s="199"/>
      <c r="CN561" s="199"/>
      <c r="CO561" s="199"/>
      <c r="CP561" s="199"/>
      <c r="CQ561" s="199"/>
      <c r="CR561" s="199"/>
      <c r="CS561" s="199"/>
      <c r="CT561" s="199"/>
      <c r="CU561" s="199"/>
      <c r="CV561" s="199"/>
      <c r="CW561" s="199"/>
      <c r="CX561" s="199"/>
      <c r="CY561" s="199"/>
      <c r="CZ561" s="199"/>
      <c r="DA561" s="199"/>
      <c r="DB561" s="199"/>
      <c r="DC561" s="199"/>
      <c r="DD561" s="199"/>
      <c r="DE561" s="199"/>
      <c r="DF561" s="199"/>
      <c r="DG561" s="199"/>
      <c r="DH561" s="199"/>
      <c r="DI561" s="199"/>
      <c r="DJ561" s="199"/>
      <c r="DK561" s="199"/>
      <c r="DL561" s="199"/>
      <c r="DM561" s="199"/>
      <c r="DN561" s="199"/>
    </row>
    <row r="562" spans="1:118" x14ac:dyDescent="0.2">
      <c r="A562" s="33" t="s">
        <v>145</v>
      </c>
      <c r="B562" s="33" t="s">
        <v>146</v>
      </c>
      <c r="C562" s="33">
        <v>39</v>
      </c>
      <c r="D562" s="33" t="s">
        <v>77</v>
      </c>
      <c r="E562" s="200">
        <v>0</v>
      </c>
      <c r="F562" s="199">
        <v>0</v>
      </c>
      <c r="G562" s="200">
        <v>0</v>
      </c>
      <c r="H562" s="199">
        <v>0</v>
      </c>
      <c r="I562" s="200">
        <v>0</v>
      </c>
      <c r="J562" s="199">
        <v>0</v>
      </c>
      <c r="K562" s="199">
        <v>0</v>
      </c>
      <c r="L562" s="199">
        <v>0</v>
      </c>
      <c r="M562" s="199"/>
      <c r="N562" s="199"/>
      <c r="O562" s="199"/>
      <c r="P562" s="199"/>
      <c r="Q562" s="199"/>
      <c r="R562" s="199"/>
      <c r="S562" s="199"/>
      <c r="T562" s="199"/>
      <c r="U562" s="199"/>
      <c r="V562" s="199"/>
      <c r="W562" s="199"/>
      <c r="X562" s="199"/>
      <c r="Y562" s="199"/>
      <c r="Z562" s="199"/>
      <c r="AA562" s="199"/>
      <c r="AB562" s="199"/>
      <c r="AC562" s="199"/>
      <c r="AD562" s="199"/>
      <c r="AE562" s="199"/>
      <c r="AF562" s="199"/>
      <c r="AG562" s="199"/>
      <c r="AH562" s="199"/>
      <c r="AI562" s="199"/>
      <c r="AJ562" s="199"/>
      <c r="AK562" s="199"/>
      <c r="AL562" s="199"/>
      <c r="AM562" s="199"/>
      <c r="AN562" s="199"/>
      <c r="AO562" s="199"/>
      <c r="AP562" s="199"/>
      <c r="AQ562" s="199"/>
      <c r="AR562" s="199"/>
      <c r="AS562" s="199"/>
      <c r="AT562" s="199"/>
      <c r="AU562" s="199"/>
      <c r="AV562" s="199"/>
      <c r="AW562" s="199"/>
      <c r="AX562" s="199"/>
      <c r="AY562" s="199"/>
      <c r="AZ562" s="199"/>
      <c r="BA562" s="199"/>
      <c r="BB562" s="199"/>
      <c r="BC562" s="199"/>
      <c r="BD562" s="199"/>
      <c r="BE562" s="199"/>
      <c r="BF562" s="199"/>
      <c r="BG562" s="199"/>
      <c r="BH562" s="199"/>
      <c r="BI562" s="199"/>
      <c r="BJ562" s="199"/>
      <c r="BK562" s="199"/>
      <c r="BL562" s="199"/>
      <c r="BM562" s="199"/>
      <c r="BN562" s="199"/>
      <c r="BO562" s="199"/>
      <c r="BP562" s="199"/>
      <c r="BQ562" s="199"/>
      <c r="BR562" s="199"/>
      <c r="BS562" s="199"/>
      <c r="BT562" s="199"/>
      <c r="BU562" s="199"/>
      <c r="BV562" s="199"/>
      <c r="BW562" s="199"/>
      <c r="BX562" s="199"/>
      <c r="BY562" s="199"/>
      <c r="BZ562" s="199"/>
      <c r="CA562" s="199"/>
      <c r="CB562" s="199"/>
      <c r="CC562" s="199"/>
      <c r="CD562" s="199"/>
      <c r="CE562" s="199"/>
      <c r="CF562" s="199"/>
      <c r="CG562" s="199"/>
      <c r="CH562" s="199"/>
      <c r="CI562" s="199"/>
      <c r="CJ562" s="199"/>
      <c r="CK562" s="199"/>
      <c r="CL562" s="199"/>
      <c r="CM562" s="199"/>
      <c r="CN562" s="199"/>
      <c r="CO562" s="199"/>
      <c r="CP562" s="199"/>
      <c r="CQ562" s="199"/>
      <c r="CR562" s="199"/>
      <c r="CS562" s="199"/>
      <c r="CT562" s="199"/>
      <c r="CU562" s="199"/>
      <c r="CV562" s="199"/>
      <c r="CW562" s="199"/>
      <c r="CX562" s="199"/>
      <c r="CY562" s="199"/>
      <c r="CZ562" s="199"/>
      <c r="DA562" s="199"/>
      <c r="DB562" s="199"/>
      <c r="DC562" s="199"/>
      <c r="DD562" s="199"/>
      <c r="DE562" s="199"/>
      <c r="DF562" s="199"/>
      <c r="DG562" s="199"/>
      <c r="DH562" s="199"/>
      <c r="DI562" s="199"/>
      <c r="DJ562" s="199"/>
      <c r="DK562" s="199"/>
      <c r="DL562" s="199"/>
      <c r="DM562" s="199"/>
      <c r="DN562" s="199"/>
    </row>
    <row r="563" spans="1:118" x14ac:dyDescent="0.2">
      <c r="A563" s="33" t="s">
        <v>145</v>
      </c>
      <c r="B563" s="33" t="s">
        <v>146</v>
      </c>
      <c r="C563" s="33">
        <v>40</v>
      </c>
      <c r="D563" s="33" t="s">
        <v>78</v>
      </c>
      <c r="E563" s="200">
        <v>0</v>
      </c>
      <c r="F563" s="199">
        <v>0</v>
      </c>
      <c r="G563" s="200">
        <v>0</v>
      </c>
      <c r="H563" s="199">
        <v>0</v>
      </c>
      <c r="I563" s="200">
        <v>0</v>
      </c>
      <c r="J563" s="199">
        <v>0</v>
      </c>
      <c r="K563" s="199">
        <v>0</v>
      </c>
      <c r="L563" s="199">
        <v>0</v>
      </c>
      <c r="M563" s="199"/>
      <c r="N563" s="199"/>
      <c r="O563" s="199"/>
      <c r="P563" s="199"/>
      <c r="Q563" s="199"/>
      <c r="R563" s="199"/>
      <c r="S563" s="199"/>
      <c r="T563" s="199"/>
      <c r="U563" s="199"/>
      <c r="V563" s="199"/>
      <c r="W563" s="199"/>
      <c r="X563" s="199"/>
      <c r="Y563" s="199"/>
      <c r="Z563" s="199"/>
      <c r="AA563" s="199"/>
      <c r="AB563" s="199"/>
      <c r="AC563" s="199"/>
      <c r="AD563" s="199"/>
      <c r="AE563" s="199"/>
      <c r="AF563" s="199"/>
      <c r="AG563" s="199"/>
      <c r="AH563" s="199"/>
      <c r="AI563" s="199"/>
      <c r="AJ563" s="199"/>
      <c r="AK563" s="199"/>
      <c r="AL563" s="199"/>
      <c r="AM563" s="199"/>
      <c r="AN563" s="199"/>
      <c r="AO563" s="199"/>
      <c r="AP563" s="199"/>
      <c r="AQ563" s="199"/>
      <c r="AR563" s="199"/>
      <c r="AS563" s="199"/>
      <c r="AT563" s="199"/>
      <c r="AU563" s="199"/>
      <c r="AV563" s="199"/>
      <c r="AW563" s="199"/>
      <c r="AX563" s="199"/>
      <c r="AY563" s="199"/>
      <c r="AZ563" s="199"/>
      <c r="BA563" s="199"/>
      <c r="BB563" s="199"/>
      <c r="BC563" s="199"/>
      <c r="BD563" s="199"/>
      <c r="BE563" s="199"/>
      <c r="BF563" s="199"/>
      <c r="BG563" s="199"/>
      <c r="BH563" s="199"/>
      <c r="BI563" s="199"/>
      <c r="BJ563" s="199"/>
      <c r="BK563" s="199"/>
      <c r="BL563" s="199"/>
      <c r="BM563" s="199"/>
      <c r="BN563" s="199"/>
      <c r="BO563" s="199"/>
      <c r="BP563" s="199"/>
      <c r="BQ563" s="199"/>
      <c r="BR563" s="199"/>
      <c r="BS563" s="199"/>
      <c r="BT563" s="199"/>
      <c r="BU563" s="199"/>
      <c r="BV563" s="199"/>
      <c r="BW563" s="199"/>
      <c r="BX563" s="199"/>
      <c r="BY563" s="199"/>
      <c r="BZ563" s="199"/>
      <c r="CA563" s="199"/>
      <c r="CB563" s="199"/>
      <c r="CC563" s="199"/>
      <c r="CD563" s="199"/>
      <c r="CE563" s="199"/>
      <c r="CF563" s="199"/>
      <c r="CG563" s="199"/>
      <c r="CH563" s="199"/>
      <c r="CI563" s="199"/>
      <c r="CJ563" s="199"/>
      <c r="CK563" s="199"/>
      <c r="CL563" s="199"/>
      <c r="CM563" s="199"/>
      <c r="CN563" s="199"/>
      <c r="CO563" s="199"/>
      <c r="CP563" s="199"/>
      <c r="CQ563" s="199"/>
      <c r="CR563" s="199"/>
      <c r="CS563" s="199"/>
      <c r="CT563" s="199"/>
      <c r="CU563" s="199"/>
      <c r="CV563" s="199"/>
      <c r="CW563" s="199"/>
      <c r="CX563" s="199"/>
      <c r="CY563" s="199"/>
      <c r="CZ563" s="199"/>
      <c r="DA563" s="199"/>
      <c r="DB563" s="199"/>
      <c r="DC563" s="199"/>
      <c r="DD563" s="199"/>
      <c r="DE563" s="199"/>
      <c r="DF563" s="199"/>
      <c r="DG563" s="199"/>
      <c r="DH563" s="199"/>
      <c r="DI563" s="199"/>
      <c r="DJ563" s="199"/>
      <c r="DK563" s="199"/>
      <c r="DL563" s="199"/>
      <c r="DM563" s="199"/>
      <c r="DN563" s="199"/>
    </row>
    <row r="564" spans="1:118" x14ac:dyDescent="0.2">
      <c r="A564" s="33" t="s">
        <v>147</v>
      </c>
      <c r="B564" s="33" t="s">
        <v>148</v>
      </c>
      <c r="C564" s="33">
        <v>1</v>
      </c>
      <c r="D564" s="33" t="s">
        <v>25</v>
      </c>
      <c r="E564" s="200">
        <v>0</v>
      </c>
      <c r="F564" s="199">
        <v>0</v>
      </c>
      <c r="G564" s="200">
        <v>0</v>
      </c>
      <c r="H564" s="199">
        <v>0</v>
      </c>
      <c r="I564" s="200">
        <v>0</v>
      </c>
      <c r="J564" s="199">
        <v>0</v>
      </c>
      <c r="K564" s="199">
        <v>0</v>
      </c>
      <c r="L564" s="199">
        <v>0</v>
      </c>
      <c r="M564" s="199"/>
      <c r="N564" s="199"/>
      <c r="O564" s="199"/>
      <c r="P564" s="199"/>
      <c r="Q564" s="199"/>
      <c r="R564" s="199"/>
      <c r="S564" s="199"/>
      <c r="T564" s="199"/>
      <c r="U564" s="199"/>
      <c r="V564" s="199"/>
      <c r="W564" s="199"/>
      <c r="X564" s="199"/>
      <c r="Y564" s="199"/>
      <c r="Z564" s="199"/>
      <c r="AA564" s="199"/>
      <c r="AB564" s="199"/>
      <c r="AC564" s="199"/>
      <c r="AD564" s="199"/>
      <c r="AE564" s="199"/>
      <c r="AF564" s="199"/>
      <c r="AG564" s="199"/>
      <c r="AH564" s="199"/>
      <c r="AI564" s="199"/>
      <c r="AJ564" s="199"/>
      <c r="AK564" s="199"/>
      <c r="AL564" s="199"/>
      <c r="AM564" s="199"/>
      <c r="AN564" s="199"/>
      <c r="AO564" s="199"/>
      <c r="AP564" s="199"/>
      <c r="AQ564" s="199"/>
      <c r="AR564" s="199"/>
      <c r="AS564" s="199"/>
      <c r="AT564" s="199"/>
      <c r="AU564" s="199"/>
      <c r="AV564" s="199"/>
      <c r="AW564" s="199"/>
      <c r="AX564" s="199"/>
      <c r="AY564" s="199"/>
      <c r="AZ564" s="199"/>
      <c r="BA564" s="199"/>
      <c r="BB564" s="199"/>
      <c r="BC564" s="199"/>
      <c r="BD564" s="199"/>
      <c r="BE564" s="199"/>
      <c r="BF564" s="199"/>
      <c r="BG564" s="199"/>
      <c r="BH564" s="199"/>
      <c r="BI564" s="199"/>
      <c r="BJ564" s="199"/>
      <c r="BK564" s="199"/>
      <c r="BL564" s="199"/>
      <c r="BM564" s="199"/>
      <c r="BN564" s="199"/>
      <c r="BO564" s="199"/>
      <c r="BP564" s="199"/>
      <c r="BQ564" s="199"/>
      <c r="BR564" s="199"/>
      <c r="BS564" s="199"/>
      <c r="BT564" s="199"/>
      <c r="BU564" s="199"/>
      <c r="BV564" s="199"/>
      <c r="BW564" s="199"/>
      <c r="BX564" s="199"/>
      <c r="BY564" s="199"/>
      <c r="BZ564" s="199"/>
      <c r="CA564" s="199"/>
      <c r="CB564" s="199"/>
      <c r="CC564" s="199"/>
      <c r="CD564" s="199"/>
      <c r="CE564" s="199"/>
      <c r="CF564" s="199"/>
      <c r="CG564" s="199"/>
      <c r="CH564" s="199"/>
      <c r="CI564" s="199"/>
      <c r="CJ564" s="199"/>
      <c r="CK564" s="199"/>
      <c r="CL564" s="199"/>
      <c r="CM564" s="199"/>
      <c r="CN564" s="199"/>
      <c r="CO564" s="199"/>
      <c r="CP564" s="199"/>
      <c r="CQ564" s="199"/>
      <c r="CR564" s="199"/>
      <c r="CS564" s="199"/>
      <c r="CT564" s="199"/>
      <c r="CU564" s="199"/>
      <c r="CV564" s="199"/>
      <c r="CW564" s="199"/>
      <c r="CX564" s="199"/>
      <c r="CY564" s="199"/>
      <c r="CZ564" s="199"/>
      <c r="DA564" s="199"/>
      <c r="DB564" s="199"/>
      <c r="DC564" s="199"/>
      <c r="DD564" s="199"/>
      <c r="DE564" s="199"/>
      <c r="DF564" s="199"/>
      <c r="DG564" s="199"/>
      <c r="DH564" s="199"/>
      <c r="DI564" s="199"/>
      <c r="DJ564" s="199"/>
      <c r="DK564" s="199"/>
      <c r="DL564" s="199"/>
      <c r="DM564" s="199"/>
      <c r="DN564" s="199"/>
    </row>
    <row r="565" spans="1:118" x14ac:dyDescent="0.2">
      <c r="A565" s="33" t="s">
        <v>147</v>
      </c>
      <c r="B565" s="33" t="s">
        <v>148</v>
      </c>
      <c r="C565" s="33">
        <v>2</v>
      </c>
      <c r="D565" s="33" t="s">
        <v>26</v>
      </c>
      <c r="E565" s="200">
        <v>0</v>
      </c>
      <c r="F565" s="199">
        <v>0</v>
      </c>
      <c r="G565" s="200">
        <v>0</v>
      </c>
      <c r="H565" s="199">
        <v>0</v>
      </c>
      <c r="I565" s="200">
        <v>0</v>
      </c>
      <c r="J565" s="199">
        <v>0</v>
      </c>
      <c r="K565" s="199">
        <v>0</v>
      </c>
      <c r="L565" s="199">
        <v>0</v>
      </c>
      <c r="M565" s="199"/>
      <c r="N565" s="199"/>
      <c r="O565" s="199"/>
      <c r="P565" s="199"/>
      <c r="Q565" s="199"/>
      <c r="R565" s="199"/>
      <c r="S565" s="199"/>
      <c r="T565" s="199"/>
      <c r="U565" s="199"/>
      <c r="V565" s="199"/>
      <c r="W565" s="199"/>
      <c r="X565" s="199"/>
      <c r="Y565" s="199"/>
      <c r="Z565" s="199"/>
      <c r="AA565" s="199"/>
      <c r="AB565" s="199"/>
      <c r="AC565" s="199"/>
      <c r="AD565" s="199"/>
      <c r="AE565" s="199"/>
      <c r="AF565" s="199"/>
      <c r="AG565" s="199"/>
      <c r="AH565" s="199"/>
      <c r="AI565" s="199"/>
      <c r="AJ565" s="199"/>
      <c r="AK565" s="199"/>
      <c r="AL565" s="199"/>
      <c r="AM565" s="199"/>
      <c r="AN565" s="199"/>
      <c r="AO565" s="199"/>
      <c r="AP565" s="199"/>
      <c r="AQ565" s="199"/>
      <c r="AR565" s="199"/>
      <c r="AS565" s="199"/>
      <c r="AT565" s="199"/>
      <c r="AU565" s="199"/>
      <c r="AV565" s="199"/>
      <c r="AW565" s="199"/>
      <c r="AX565" s="199"/>
      <c r="AY565" s="199"/>
      <c r="AZ565" s="199"/>
      <c r="BA565" s="199"/>
      <c r="BB565" s="199"/>
      <c r="BC565" s="199"/>
      <c r="BD565" s="199"/>
      <c r="BE565" s="199"/>
      <c r="BF565" s="199"/>
      <c r="BG565" s="199"/>
      <c r="BH565" s="199"/>
      <c r="BI565" s="199"/>
      <c r="BJ565" s="199"/>
      <c r="BK565" s="199"/>
      <c r="BL565" s="199"/>
      <c r="BM565" s="199"/>
      <c r="BN565" s="199"/>
      <c r="BO565" s="199"/>
      <c r="BP565" s="199"/>
      <c r="BQ565" s="199"/>
      <c r="BR565" s="199"/>
      <c r="BS565" s="199"/>
      <c r="BT565" s="199"/>
      <c r="BU565" s="199"/>
      <c r="BV565" s="199"/>
      <c r="BW565" s="199"/>
      <c r="BX565" s="199"/>
      <c r="BY565" s="199"/>
      <c r="BZ565" s="199"/>
      <c r="CA565" s="199"/>
      <c r="CB565" s="199"/>
      <c r="CC565" s="199"/>
      <c r="CD565" s="199"/>
      <c r="CE565" s="199"/>
      <c r="CF565" s="199"/>
      <c r="CG565" s="199"/>
      <c r="CH565" s="199"/>
      <c r="CI565" s="199"/>
      <c r="CJ565" s="199"/>
      <c r="CK565" s="199"/>
      <c r="CL565" s="199"/>
      <c r="CM565" s="199"/>
      <c r="CN565" s="199"/>
      <c r="CO565" s="199"/>
      <c r="CP565" s="199"/>
      <c r="CQ565" s="199"/>
      <c r="CR565" s="199"/>
      <c r="CS565" s="199"/>
      <c r="CT565" s="199"/>
      <c r="CU565" s="199"/>
      <c r="CV565" s="199"/>
      <c r="CW565" s="199"/>
      <c r="CX565" s="199"/>
      <c r="CY565" s="199"/>
      <c r="CZ565" s="199"/>
      <c r="DA565" s="199"/>
      <c r="DB565" s="199"/>
      <c r="DC565" s="199"/>
      <c r="DD565" s="199"/>
      <c r="DE565" s="199"/>
      <c r="DF565" s="199"/>
      <c r="DG565" s="199"/>
      <c r="DH565" s="199"/>
      <c r="DI565" s="199"/>
      <c r="DJ565" s="199"/>
      <c r="DK565" s="199"/>
      <c r="DL565" s="199"/>
      <c r="DM565" s="199"/>
      <c r="DN565" s="199"/>
    </row>
    <row r="566" spans="1:118" x14ac:dyDescent="0.2">
      <c r="A566" s="33" t="s">
        <v>147</v>
      </c>
      <c r="B566" s="33" t="s">
        <v>148</v>
      </c>
      <c r="C566" s="33">
        <v>3</v>
      </c>
      <c r="D566" s="33" t="s">
        <v>27</v>
      </c>
      <c r="E566" s="200">
        <v>0</v>
      </c>
      <c r="F566" s="199">
        <v>0</v>
      </c>
      <c r="G566" s="200">
        <v>0</v>
      </c>
      <c r="H566" s="199">
        <v>0</v>
      </c>
      <c r="I566" s="200">
        <v>0</v>
      </c>
      <c r="J566" s="199">
        <v>0</v>
      </c>
      <c r="K566" s="199">
        <v>0</v>
      </c>
      <c r="L566" s="199">
        <v>0</v>
      </c>
      <c r="M566" s="199"/>
      <c r="N566" s="199"/>
      <c r="O566" s="199"/>
      <c r="P566" s="199"/>
      <c r="Q566" s="199"/>
      <c r="R566" s="199"/>
      <c r="S566" s="199"/>
      <c r="T566" s="199"/>
      <c r="U566" s="199"/>
      <c r="V566" s="199"/>
      <c r="W566" s="199"/>
      <c r="X566" s="199"/>
      <c r="Y566" s="199"/>
      <c r="Z566" s="199"/>
      <c r="AA566" s="199"/>
      <c r="AB566" s="199"/>
      <c r="AC566" s="199"/>
      <c r="AD566" s="199"/>
      <c r="AE566" s="199"/>
      <c r="AF566" s="199"/>
      <c r="AG566" s="199"/>
      <c r="AH566" s="199"/>
      <c r="AI566" s="199"/>
      <c r="AJ566" s="199"/>
      <c r="AK566" s="199"/>
      <c r="AL566" s="199"/>
      <c r="AM566" s="199"/>
      <c r="AN566" s="199"/>
      <c r="AO566" s="199"/>
      <c r="AP566" s="199"/>
      <c r="AQ566" s="199"/>
      <c r="AR566" s="199"/>
      <c r="AS566" s="199"/>
      <c r="AT566" s="199"/>
      <c r="AU566" s="199"/>
      <c r="AV566" s="199"/>
      <c r="AW566" s="199"/>
      <c r="AX566" s="199"/>
      <c r="AY566" s="199"/>
      <c r="AZ566" s="199"/>
      <c r="BA566" s="199"/>
      <c r="BB566" s="199"/>
      <c r="BC566" s="199"/>
      <c r="BD566" s="199"/>
      <c r="BE566" s="199"/>
      <c r="BF566" s="199"/>
      <c r="BG566" s="199"/>
      <c r="BH566" s="199"/>
      <c r="BI566" s="199"/>
      <c r="BJ566" s="199"/>
      <c r="BK566" s="199"/>
      <c r="BL566" s="199"/>
      <c r="BM566" s="199"/>
      <c r="BN566" s="199"/>
      <c r="BO566" s="199"/>
      <c r="BP566" s="199"/>
      <c r="BQ566" s="199"/>
      <c r="BR566" s="199"/>
      <c r="BS566" s="199"/>
      <c r="BT566" s="199"/>
      <c r="BU566" s="199"/>
      <c r="BV566" s="199"/>
      <c r="BW566" s="199"/>
      <c r="BX566" s="199"/>
      <c r="BY566" s="199"/>
      <c r="BZ566" s="199"/>
      <c r="CA566" s="199"/>
      <c r="CB566" s="199"/>
      <c r="CC566" s="199"/>
      <c r="CD566" s="199"/>
      <c r="CE566" s="199"/>
      <c r="CF566" s="199"/>
      <c r="CG566" s="199"/>
      <c r="CH566" s="199"/>
      <c r="CI566" s="199"/>
      <c r="CJ566" s="199"/>
      <c r="CK566" s="199"/>
      <c r="CL566" s="199"/>
      <c r="CM566" s="199"/>
      <c r="CN566" s="199"/>
      <c r="CO566" s="199"/>
      <c r="CP566" s="199"/>
      <c r="CQ566" s="199"/>
      <c r="CR566" s="199"/>
      <c r="CS566" s="199"/>
      <c r="CT566" s="199"/>
      <c r="CU566" s="199"/>
      <c r="CV566" s="199"/>
      <c r="CW566" s="199"/>
      <c r="CX566" s="199"/>
      <c r="CY566" s="199"/>
      <c r="CZ566" s="199"/>
      <c r="DA566" s="199"/>
      <c r="DB566" s="199"/>
      <c r="DC566" s="199"/>
      <c r="DD566" s="199"/>
      <c r="DE566" s="199"/>
      <c r="DF566" s="199"/>
      <c r="DG566" s="199"/>
      <c r="DH566" s="199"/>
      <c r="DI566" s="199"/>
      <c r="DJ566" s="199"/>
      <c r="DK566" s="199"/>
      <c r="DL566" s="199"/>
      <c r="DM566" s="199"/>
      <c r="DN566" s="199"/>
    </row>
    <row r="567" spans="1:118" x14ac:dyDescent="0.2">
      <c r="A567" s="33" t="s">
        <v>147</v>
      </c>
      <c r="B567" s="33" t="s">
        <v>148</v>
      </c>
      <c r="C567" s="33">
        <v>4</v>
      </c>
      <c r="D567" s="33" t="s">
        <v>28</v>
      </c>
      <c r="E567" s="200">
        <v>0</v>
      </c>
      <c r="F567" s="199">
        <v>0</v>
      </c>
      <c r="G567" s="200">
        <v>0</v>
      </c>
      <c r="H567" s="199">
        <v>0</v>
      </c>
      <c r="I567" s="200">
        <v>0</v>
      </c>
      <c r="J567" s="199">
        <v>0</v>
      </c>
      <c r="K567" s="199">
        <v>0</v>
      </c>
      <c r="L567" s="199">
        <v>0</v>
      </c>
      <c r="M567" s="199"/>
      <c r="N567" s="199"/>
      <c r="O567" s="199"/>
      <c r="P567" s="199"/>
      <c r="Q567" s="199"/>
      <c r="R567" s="199"/>
      <c r="S567" s="199"/>
      <c r="T567" s="199"/>
      <c r="U567" s="199"/>
      <c r="V567" s="199"/>
      <c r="W567" s="199"/>
      <c r="X567" s="199"/>
      <c r="Y567" s="199"/>
      <c r="Z567" s="199"/>
      <c r="AA567" s="199"/>
      <c r="AB567" s="199"/>
      <c r="AC567" s="199"/>
      <c r="AD567" s="199"/>
      <c r="AE567" s="199"/>
      <c r="AF567" s="199"/>
      <c r="AG567" s="199"/>
      <c r="AH567" s="199"/>
      <c r="AI567" s="199"/>
      <c r="AJ567" s="199"/>
      <c r="AK567" s="199"/>
      <c r="AL567" s="199"/>
      <c r="AM567" s="199"/>
      <c r="AN567" s="199"/>
      <c r="AO567" s="199"/>
      <c r="AP567" s="199"/>
      <c r="AQ567" s="199"/>
      <c r="AR567" s="199"/>
      <c r="AS567" s="199"/>
      <c r="AT567" s="199"/>
      <c r="AU567" s="199"/>
      <c r="AV567" s="199"/>
      <c r="AW567" s="199"/>
      <c r="AX567" s="199"/>
      <c r="AY567" s="199"/>
      <c r="AZ567" s="199"/>
      <c r="BA567" s="199"/>
      <c r="BB567" s="199"/>
      <c r="BC567" s="199"/>
      <c r="BD567" s="199"/>
      <c r="BE567" s="199"/>
      <c r="BF567" s="199"/>
      <c r="BG567" s="199"/>
      <c r="BH567" s="199"/>
      <c r="BI567" s="199"/>
      <c r="BJ567" s="199"/>
      <c r="BK567" s="199"/>
      <c r="BL567" s="199"/>
      <c r="BM567" s="199"/>
      <c r="BN567" s="199"/>
      <c r="BO567" s="199"/>
      <c r="BP567" s="199"/>
      <c r="BQ567" s="199"/>
      <c r="BR567" s="199"/>
      <c r="BS567" s="199"/>
      <c r="BT567" s="199"/>
      <c r="BU567" s="199"/>
      <c r="BV567" s="199"/>
      <c r="BW567" s="199"/>
      <c r="BX567" s="199"/>
      <c r="BY567" s="199"/>
      <c r="BZ567" s="199"/>
      <c r="CA567" s="199"/>
      <c r="CB567" s="199"/>
      <c r="CC567" s="199"/>
      <c r="CD567" s="199"/>
      <c r="CE567" s="199"/>
      <c r="CF567" s="199"/>
      <c r="CG567" s="199"/>
      <c r="CH567" s="199"/>
      <c r="CI567" s="199"/>
      <c r="CJ567" s="199"/>
      <c r="CK567" s="199"/>
      <c r="CL567" s="199"/>
      <c r="CM567" s="199"/>
      <c r="CN567" s="199"/>
      <c r="CO567" s="199"/>
      <c r="CP567" s="199"/>
      <c r="CQ567" s="199"/>
      <c r="CR567" s="199"/>
      <c r="CS567" s="199"/>
      <c r="CT567" s="199"/>
      <c r="CU567" s="199"/>
      <c r="CV567" s="199"/>
      <c r="CW567" s="199"/>
      <c r="CX567" s="199"/>
      <c r="CY567" s="199"/>
      <c r="CZ567" s="199"/>
      <c r="DA567" s="199"/>
      <c r="DB567" s="199"/>
      <c r="DC567" s="199"/>
      <c r="DD567" s="199"/>
      <c r="DE567" s="199"/>
      <c r="DF567" s="199"/>
      <c r="DG567" s="199"/>
      <c r="DH567" s="199"/>
      <c r="DI567" s="199"/>
      <c r="DJ567" s="199"/>
      <c r="DK567" s="199"/>
      <c r="DL567" s="199"/>
      <c r="DM567" s="199"/>
      <c r="DN567" s="199"/>
    </row>
    <row r="568" spans="1:118" x14ac:dyDescent="0.2">
      <c r="A568" s="33" t="s">
        <v>147</v>
      </c>
      <c r="B568" s="33" t="s">
        <v>148</v>
      </c>
      <c r="C568" s="33">
        <v>5</v>
      </c>
      <c r="D568" s="33" t="s">
        <v>125</v>
      </c>
      <c r="E568" s="200">
        <v>0</v>
      </c>
      <c r="F568" s="199">
        <v>0</v>
      </c>
      <c r="G568" s="200">
        <v>0</v>
      </c>
      <c r="H568" s="199">
        <v>0</v>
      </c>
      <c r="I568" s="200">
        <v>0</v>
      </c>
      <c r="J568" s="199">
        <v>0</v>
      </c>
      <c r="K568" s="199">
        <v>0</v>
      </c>
      <c r="L568" s="199">
        <v>0</v>
      </c>
      <c r="M568" s="199"/>
      <c r="N568" s="199"/>
      <c r="O568" s="199"/>
      <c r="P568" s="199"/>
      <c r="Q568" s="199"/>
      <c r="R568" s="199"/>
      <c r="S568" s="199"/>
      <c r="T568" s="199"/>
      <c r="U568" s="199"/>
      <c r="V568" s="199"/>
      <c r="W568" s="199"/>
      <c r="X568" s="199"/>
      <c r="Y568" s="199"/>
      <c r="Z568" s="199"/>
      <c r="AA568" s="199"/>
      <c r="AB568" s="199"/>
      <c r="AC568" s="199"/>
      <c r="AD568" s="199"/>
      <c r="AE568" s="199"/>
      <c r="AF568" s="199"/>
      <c r="AG568" s="199"/>
      <c r="AH568" s="199"/>
      <c r="AI568" s="199"/>
      <c r="AJ568" s="199"/>
      <c r="AK568" s="199"/>
      <c r="AL568" s="199"/>
      <c r="AM568" s="199"/>
      <c r="AN568" s="199"/>
      <c r="AO568" s="199"/>
      <c r="AP568" s="199"/>
      <c r="AQ568" s="199"/>
      <c r="AR568" s="199"/>
      <c r="AS568" s="199"/>
      <c r="AT568" s="199"/>
      <c r="AU568" s="199"/>
      <c r="AV568" s="199"/>
      <c r="AW568" s="199"/>
      <c r="AX568" s="199"/>
      <c r="AY568" s="199"/>
      <c r="AZ568" s="199"/>
      <c r="BA568" s="199"/>
      <c r="BB568" s="199"/>
      <c r="BC568" s="199"/>
      <c r="BD568" s="199"/>
      <c r="BE568" s="199"/>
      <c r="BF568" s="199"/>
      <c r="BG568" s="199"/>
      <c r="BH568" s="199"/>
      <c r="BI568" s="199"/>
      <c r="BJ568" s="199"/>
      <c r="BK568" s="199"/>
      <c r="BL568" s="199"/>
      <c r="BM568" s="199"/>
      <c r="BN568" s="199"/>
      <c r="BO568" s="199"/>
      <c r="BP568" s="199"/>
      <c r="BQ568" s="199"/>
      <c r="BR568" s="199"/>
      <c r="BS568" s="199"/>
      <c r="BT568" s="199"/>
      <c r="BU568" s="199"/>
      <c r="BV568" s="199"/>
      <c r="BW568" s="199"/>
      <c r="BX568" s="199"/>
      <c r="BY568" s="199"/>
      <c r="BZ568" s="199"/>
      <c r="CA568" s="199"/>
      <c r="CB568" s="199"/>
      <c r="CC568" s="199"/>
      <c r="CD568" s="199"/>
      <c r="CE568" s="199"/>
      <c r="CF568" s="199"/>
      <c r="CG568" s="199"/>
      <c r="CH568" s="199"/>
      <c r="CI568" s="199"/>
      <c r="CJ568" s="199"/>
      <c r="CK568" s="199"/>
      <c r="CL568" s="199"/>
      <c r="CM568" s="199"/>
      <c r="CN568" s="199"/>
      <c r="CO568" s="199"/>
      <c r="CP568" s="199"/>
      <c r="CQ568" s="199"/>
      <c r="CR568" s="199"/>
      <c r="CS568" s="199"/>
      <c r="CT568" s="199"/>
      <c r="CU568" s="199"/>
      <c r="CV568" s="199"/>
      <c r="CW568" s="199"/>
      <c r="CX568" s="199"/>
      <c r="CY568" s="199"/>
      <c r="CZ568" s="199"/>
      <c r="DA568" s="199"/>
      <c r="DB568" s="199"/>
      <c r="DC568" s="199"/>
      <c r="DD568" s="199"/>
      <c r="DE568" s="199"/>
      <c r="DF568" s="199"/>
      <c r="DG568" s="199"/>
      <c r="DH568" s="199"/>
      <c r="DI568" s="199"/>
      <c r="DJ568" s="199"/>
      <c r="DK568" s="199"/>
      <c r="DL568" s="199"/>
      <c r="DM568" s="199"/>
      <c r="DN568" s="199"/>
    </row>
    <row r="569" spans="1:118" x14ac:dyDescent="0.2">
      <c r="A569" s="33" t="s">
        <v>147</v>
      </c>
      <c r="B569" s="33" t="s">
        <v>148</v>
      </c>
      <c r="C569" s="33">
        <v>6</v>
      </c>
      <c r="D569" s="33" t="s">
        <v>25</v>
      </c>
      <c r="E569" s="200">
        <v>0</v>
      </c>
      <c r="F569" s="199">
        <v>0</v>
      </c>
      <c r="G569" s="200">
        <v>0</v>
      </c>
      <c r="H569" s="199">
        <v>0</v>
      </c>
      <c r="I569" s="200">
        <v>0</v>
      </c>
      <c r="J569" s="199">
        <v>0</v>
      </c>
      <c r="K569" s="199">
        <v>0</v>
      </c>
      <c r="L569" s="199">
        <v>0</v>
      </c>
      <c r="M569" s="199"/>
      <c r="N569" s="199"/>
      <c r="O569" s="199"/>
      <c r="P569" s="199"/>
      <c r="Q569" s="199"/>
      <c r="R569" s="199"/>
      <c r="S569" s="199"/>
      <c r="T569" s="199"/>
      <c r="U569" s="199"/>
      <c r="V569" s="199"/>
      <c r="W569" s="199"/>
      <c r="X569" s="199"/>
      <c r="Y569" s="199"/>
      <c r="Z569" s="199"/>
      <c r="AA569" s="199"/>
      <c r="AB569" s="199"/>
      <c r="AC569" s="199"/>
      <c r="AD569" s="199"/>
      <c r="AE569" s="199"/>
      <c r="AF569" s="199"/>
      <c r="AG569" s="199"/>
      <c r="AH569" s="199"/>
      <c r="AI569" s="199"/>
      <c r="AJ569" s="199"/>
      <c r="AK569" s="199"/>
      <c r="AL569" s="199"/>
      <c r="AM569" s="199"/>
      <c r="AN569" s="199"/>
      <c r="AO569" s="199"/>
      <c r="AP569" s="199"/>
      <c r="AQ569" s="199"/>
      <c r="AR569" s="199"/>
      <c r="AS569" s="199"/>
      <c r="AT569" s="199"/>
      <c r="AU569" s="199"/>
      <c r="AV569" s="199"/>
      <c r="AW569" s="199"/>
      <c r="AX569" s="199"/>
      <c r="AY569" s="199"/>
      <c r="AZ569" s="199"/>
      <c r="BA569" s="199"/>
      <c r="BB569" s="199"/>
      <c r="BC569" s="199"/>
      <c r="BD569" s="199"/>
      <c r="BE569" s="199"/>
      <c r="BF569" s="199"/>
      <c r="BG569" s="199"/>
      <c r="BH569" s="199"/>
      <c r="BI569" s="199"/>
      <c r="BJ569" s="199"/>
      <c r="BK569" s="199"/>
      <c r="BL569" s="199"/>
      <c r="BM569" s="199"/>
      <c r="BN569" s="199"/>
      <c r="BO569" s="199"/>
      <c r="BP569" s="199"/>
      <c r="BQ569" s="199"/>
      <c r="BR569" s="199"/>
      <c r="BS569" s="199"/>
      <c r="BT569" s="199"/>
      <c r="BU569" s="199"/>
      <c r="BV569" s="199"/>
      <c r="BW569" s="199"/>
      <c r="BX569" s="199"/>
      <c r="BY569" s="199"/>
      <c r="BZ569" s="199"/>
      <c r="CA569" s="199"/>
      <c r="CB569" s="199"/>
      <c r="CC569" s="199"/>
      <c r="CD569" s="199"/>
      <c r="CE569" s="199"/>
      <c r="CF569" s="199"/>
      <c r="CG569" s="199"/>
      <c r="CH569" s="199"/>
      <c r="CI569" s="199"/>
      <c r="CJ569" s="199"/>
      <c r="CK569" s="199"/>
      <c r="CL569" s="199"/>
      <c r="CM569" s="199"/>
      <c r="CN569" s="199"/>
      <c r="CO569" s="199"/>
      <c r="CP569" s="199"/>
      <c r="CQ569" s="199"/>
      <c r="CR569" s="199"/>
      <c r="CS569" s="199"/>
      <c r="CT569" s="199"/>
      <c r="CU569" s="199"/>
      <c r="CV569" s="199"/>
      <c r="CW569" s="199"/>
      <c r="CX569" s="199"/>
      <c r="CY569" s="199"/>
      <c r="CZ569" s="199"/>
      <c r="DA569" s="199"/>
      <c r="DB569" s="199"/>
      <c r="DC569" s="199"/>
      <c r="DD569" s="199"/>
      <c r="DE569" s="199"/>
      <c r="DF569" s="199"/>
      <c r="DG569" s="199"/>
      <c r="DH569" s="199"/>
      <c r="DI569" s="199"/>
      <c r="DJ569" s="199"/>
      <c r="DK569" s="199"/>
      <c r="DL569" s="199"/>
      <c r="DM569" s="199"/>
      <c r="DN569" s="199"/>
    </row>
    <row r="570" spans="1:118" x14ac:dyDescent="0.2">
      <c r="A570" s="33" t="s">
        <v>147</v>
      </c>
      <c r="B570" s="33" t="s">
        <v>148</v>
      </c>
      <c r="C570" s="33">
        <v>7</v>
      </c>
      <c r="D570" s="33" t="s">
        <v>26</v>
      </c>
      <c r="E570" s="201">
        <v>0</v>
      </c>
      <c r="F570" s="33">
        <v>0</v>
      </c>
      <c r="G570" s="201">
        <v>0</v>
      </c>
      <c r="H570" s="33">
        <v>0</v>
      </c>
      <c r="I570" s="201">
        <v>0</v>
      </c>
      <c r="J570" s="33">
        <v>0</v>
      </c>
      <c r="K570" s="33">
        <v>0</v>
      </c>
      <c r="L570" s="33">
        <v>0</v>
      </c>
    </row>
    <row r="571" spans="1:118" x14ac:dyDescent="0.2">
      <c r="A571" s="33" t="s">
        <v>147</v>
      </c>
      <c r="B571" s="33" t="s">
        <v>148</v>
      </c>
      <c r="C571" s="33">
        <v>8</v>
      </c>
      <c r="D571" s="33" t="s">
        <v>27</v>
      </c>
      <c r="E571" s="201">
        <v>0</v>
      </c>
      <c r="F571" s="33">
        <v>0</v>
      </c>
      <c r="G571" s="201">
        <v>0</v>
      </c>
      <c r="H571" s="33">
        <v>0</v>
      </c>
      <c r="I571" s="201">
        <v>0</v>
      </c>
      <c r="J571" s="33">
        <v>0</v>
      </c>
      <c r="K571" s="33">
        <v>0</v>
      </c>
      <c r="L571" s="33">
        <v>0</v>
      </c>
    </row>
    <row r="572" spans="1:118" x14ac:dyDescent="0.2">
      <c r="A572" s="33" t="s">
        <v>147</v>
      </c>
      <c r="B572" s="33" t="s">
        <v>148</v>
      </c>
      <c r="C572" s="33">
        <v>9</v>
      </c>
      <c r="D572" s="33" t="s">
        <v>28</v>
      </c>
      <c r="E572" s="201">
        <v>0</v>
      </c>
      <c r="F572" s="33">
        <v>0</v>
      </c>
      <c r="G572" s="201">
        <v>0</v>
      </c>
      <c r="H572" s="33">
        <v>0</v>
      </c>
      <c r="I572" s="201">
        <v>0</v>
      </c>
      <c r="J572" s="33">
        <v>0</v>
      </c>
      <c r="K572" s="33">
        <v>0</v>
      </c>
      <c r="L572" s="33">
        <v>0</v>
      </c>
    </row>
    <row r="573" spans="1:118" x14ac:dyDescent="0.2">
      <c r="A573" s="33" t="s">
        <v>147</v>
      </c>
      <c r="B573" s="33" t="s">
        <v>148</v>
      </c>
      <c r="C573" s="33">
        <v>10</v>
      </c>
      <c r="D573" s="33" t="s">
        <v>32</v>
      </c>
      <c r="E573" s="201">
        <v>0</v>
      </c>
      <c r="F573" s="33">
        <v>0</v>
      </c>
      <c r="G573" s="201">
        <v>0</v>
      </c>
      <c r="H573" s="33">
        <v>0</v>
      </c>
      <c r="I573" s="201">
        <v>0</v>
      </c>
      <c r="J573" s="33">
        <v>0</v>
      </c>
      <c r="K573" s="33">
        <v>0</v>
      </c>
      <c r="L573" s="33">
        <v>0</v>
      </c>
    </row>
    <row r="574" spans="1:118" x14ac:dyDescent="0.2">
      <c r="A574" s="33" t="s">
        <v>147</v>
      </c>
      <c r="B574" s="33" t="s">
        <v>148</v>
      </c>
      <c r="C574" s="33">
        <v>11</v>
      </c>
      <c r="D574" s="33" t="s">
        <v>35</v>
      </c>
      <c r="E574" s="201">
        <v>0</v>
      </c>
      <c r="F574" s="33">
        <v>0</v>
      </c>
      <c r="G574" s="201">
        <v>0</v>
      </c>
      <c r="H574" s="33">
        <v>0</v>
      </c>
      <c r="I574" s="201">
        <v>0</v>
      </c>
      <c r="J574" s="33">
        <v>0</v>
      </c>
      <c r="K574" s="33">
        <v>0</v>
      </c>
      <c r="L574" s="33">
        <v>0</v>
      </c>
    </row>
    <row r="575" spans="1:118" x14ac:dyDescent="0.2">
      <c r="A575" s="33" t="s">
        <v>147</v>
      </c>
      <c r="B575" s="33" t="s">
        <v>148</v>
      </c>
      <c r="C575" s="33">
        <v>12</v>
      </c>
      <c r="D575" s="33" t="s">
        <v>36</v>
      </c>
      <c r="E575" s="201">
        <v>0</v>
      </c>
      <c r="F575" s="33">
        <v>0</v>
      </c>
      <c r="G575" s="201">
        <v>0</v>
      </c>
      <c r="H575" s="33">
        <v>0</v>
      </c>
      <c r="I575" s="201">
        <v>0</v>
      </c>
      <c r="J575" s="33">
        <v>0</v>
      </c>
      <c r="K575" s="33">
        <v>0</v>
      </c>
      <c r="L575" s="33">
        <v>0</v>
      </c>
    </row>
    <row r="576" spans="1:118" x14ac:dyDescent="0.2">
      <c r="A576" s="33" t="s">
        <v>147</v>
      </c>
      <c r="B576" s="33" t="s">
        <v>148</v>
      </c>
      <c r="C576" s="33">
        <v>13</v>
      </c>
      <c r="D576" s="33" t="s">
        <v>39</v>
      </c>
      <c r="E576" s="201">
        <v>0</v>
      </c>
      <c r="F576" s="33">
        <v>0</v>
      </c>
      <c r="G576" s="201">
        <v>0</v>
      </c>
      <c r="H576" s="33">
        <v>0</v>
      </c>
      <c r="I576" s="201">
        <v>0</v>
      </c>
      <c r="J576" s="33">
        <v>0</v>
      </c>
      <c r="K576" s="33">
        <v>0</v>
      </c>
      <c r="L576" s="33">
        <v>0</v>
      </c>
    </row>
    <row r="577" spans="1:12" x14ac:dyDescent="0.2">
      <c r="A577" s="33" t="s">
        <v>147</v>
      </c>
      <c r="B577" s="33" t="s">
        <v>148</v>
      </c>
      <c r="C577" s="33">
        <v>14</v>
      </c>
      <c r="D577" s="33" t="s">
        <v>40</v>
      </c>
      <c r="E577" s="201">
        <v>0</v>
      </c>
      <c r="F577" s="33">
        <v>0</v>
      </c>
      <c r="G577" s="201">
        <v>0</v>
      </c>
      <c r="H577" s="33">
        <v>0</v>
      </c>
      <c r="I577" s="201">
        <v>0</v>
      </c>
      <c r="J577" s="33">
        <v>0</v>
      </c>
      <c r="K577" s="33">
        <v>0</v>
      </c>
      <c r="L577" s="33">
        <v>0</v>
      </c>
    </row>
    <row r="578" spans="1:12" x14ac:dyDescent="0.2">
      <c r="A578" s="33" t="s">
        <v>147</v>
      </c>
      <c r="B578" s="33" t="s">
        <v>148</v>
      </c>
      <c r="C578" s="33">
        <v>15</v>
      </c>
      <c r="D578" s="33" t="s">
        <v>41</v>
      </c>
      <c r="E578" s="201">
        <v>0</v>
      </c>
      <c r="F578" s="33">
        <v>0</v>
      </c>
      <c r="G578" s="201">
        <v>0</v>
      </c>
      <c r="H578" s="33">
        <v>0</v>
      </c>
      <c r="I578" s="201">
        <v>0</v>
      </c>
      <c r="J578" s="33">
        <v>0</v>
      </c>
      <c r="K578" s="33">
        <v>0</v>
      </c>
      <c r="L578" s="33">
        <v>0</v>
      </c>
    </row>
    <row r="579" spans="1:12" x14ac:dyDescent="0.2">
      <c r="A579" s="33" t="s">
        <v>147</v>
      </c>
      <c r="B579" s="33" t="s">
        <v>148</v>
      </c>
      <c r="C579" s="33">
        <v>16</v>
      </c>
      <c r="D579" s="33" t="s">
        <v>42</v>
      </c>
      <c r="E579" s="201">
        <v>0</v>
      </c>
      <c r="F579" s="33">
        <v>0</v>
      </c>
      <c r="G579" s="201">
        <v>0</v>
      </c>
      <c r="H579" s="33">
        <v>0</v>
      </c>
      <c r="I579" s="201">
        <v>0</v>
      </c>
      <c r="J579" s="33">
        <v>0</v>
      </c>
      <c r="K579" s="33">
        <v>0</v>
      </c>
      <c r="L579" s="33">
        <v>0</v>
      </c>
    </row>
    <row r="580" spans="1:12" x14ac:dyDescent="0.2">
      <c r="A580" s="33" t="s">
        <v>147</v>
      </c>
      <c r="B580" s="33" t="s">
        <v>148</v>
      </c>
      <c r="C580" s="33">
        <v>17</v>
      </c>
      <c r="D580" s="33" t="s">
        <v>126</v>
      </c>
      <c r="E580" s="201">
        <v>0</v>
      </c>
      <c r="F580" s="33">
        <v>0</v>
      </c>
      <c r="G580" s="201">
        <v>0</v>
      </c>
      <c r="H580" s="33">
        <v>0</v>
      </c>
      <c r="I580" s="201">
        <v>0</v>
      </c>
      <c r="J580" s="33">
        <v>0</v>
      </c>
      <c r="K580" s="33">
        <v>0</v>
      </c>
      <c r="L580" s="33">
        <v>0</v>
      </c>
    </row>
    <row r="581" spans="1:12" x14ac:dyDescent="0.2">
      <c r="A581" s="33" t="s">
        <v>147</v>
      </c>
      <c r="B581" s="33" t="s">
        <v>148</v>
      </c>
      <c r="C581" s="33">
        <v>18</v>
      </c>
      <c r="D581" s="33" t="s">
        <v>127</v>
      </c>
      <c r="E581" s="201">
        <v>0</v>
      </c>
      <c r="F581" s="33">
        <v>0</v>
      </c>
      <c r="G581" s="201">
        <v>0</v>
      </c>
      <c r="H581" s="33">
        <v>0</v>
      </c>
      <c r="I581" s="201">
        <v>0</v>
      </c>
      <c r="J581" s="33">
        <v>0</v>
      </c>
      <c r="K581" s="33">
        <v>0</v>
      </c>
      <c r="L581" s="33">
        <v>0</v>
      </c>
    </row>
    <row r="582" spans="1:12" x14ac:dyDescent="0.2">
      <c r="A582" s="33" t="s">
        <v>147</v>
      </c>
      <c r="B582" s="33" t="s">
        <v>148</v>
      </c>
      <c r="C582" s="33">
        <v>19</v>
      </c>
      <c r="D582" s="33" t="s">
        <v>47</v>
      </c>
      <c r="E582" s="201">
        <v>0</v>
      </c>
      <c r="F582" s="33">
        <v>0</v>
      </c>
      <c r="G582" s="201">
        <v>0</v>
      </c>
      <c r="H582" s="33">
        <v>0</v>
      </c>
      <c r="I582" s="201">
        <v>0</v>
      </c>
      <c r="J582" s="33">
        <v>0</v>
      </c>
      <c r="K582" s="33">
        <v>0</v>
      </c>
      <c r="L582" s="33">
        <v>0</v>
      </c>
    </row>
    <row r="583" spans="1:12" x14ac:dyDescent="0.2">
      <c r="A583" s="33" t="s">
        <v>147</v>
      </c>
      <c r="B583" s="33" t="s">
        <v>148</v>
      </c>
      <c r="C583" s="33">
        <v>20</v>
      </c>
      <c r="D583" s="33" t="s">
        <v>128</v>
      </c>
      <c r="E583" s="201">
        <v>0</v>
      </c>
      <c r="F583" s="33">
        <v>0</v>
      </c>
      <c r="G583" s="201">
        <v>0</v>
      </c>
      <c r="H583" s="33">
        <v>0</v>
      </c>
      <c r="I583" s="201">
        <v>0</v>
      </c>
      <c r="J583" s="33">
        <v>0</v>
      </c>
      <c r="K583" s="33">
        <v>0</v>
      </c>
      <c r="L583" s="33">
        <v>0</v>
      </c>
    </row>
    <row r="584" spans="1:12" x14ac:dyDescent="0.2">
      <c r="A584" s="33" t="s">
        <v>147</v>
      </c>
      <c r="B584" s="33" t="s">
        <v>148</v>
      </c>
      <c r="C584" s="33">
        <v>21</v>
      </c>
      <c r="D584" s="33" t="s">
        <v>129</v>
      </c>
      <c r="E584" s="201">
        <v>0</v>
      </c>
      <c r="F584" s="33">
        <v>0</v>
      </c>
      <c r="G584" s="201">
        <v>0</v>
      </c>
      <c r="H584" s="33">
        <v>0</v>
      </c>
      <c r="I584" s="201">
        <v>0</v>
      </c>
      <c r="J584" s="33">
        <v>0</v>
      </c>
      <c r="K584" s="33">
        <v>0</v>
      </c>
      <c r="L584" s="33">
        <v>0</v>
      </c>
    </row>
    <row r="585" spans="1:12" x14ac:dyDescent="0.2">
      <c r="A585" s="33" t="s">
        <v>147</v>
      </c>
      <c r="B585" s="33" t="s">
        <v>148</v>
      </c>
      <c r="C585" s="33">
        <v>22</v>
      </c>
      <c r="D585" s="33" t="s">
        <v>130</v>
      </c>
      <c r="E585" s="201">
        <v>0</v>
      </c>
      <c r="F585" s="33">
        <v>0</v>
      </c>
      <c r="G585" s="201">
        <v>0</v>
      </c>
      <c r="H585" s="33">
        <v>0</v>
      </c>
      <c r="I585" s="201">
        <v>0</v>
      </c>
      <c r="J585" s="33">
        <v>0</v>
      </c>
      <c r="K585" s="33">
        <v>0</v>
      </c>
      <c r="L585" s="33">
        <v>0</v>
      </c>
    </row>
    <row r="586" spans="1:12" x14ac:dyDescent="0.2">
      <c r="A586" s="33" t="s">
        <v>147</v>
      </c>
      <c r="B586" s="33" t="s">
        <v>148</v>
      </c>
      <c r="C586" s="33">
        <v>23</v>
      </c>
      <c r="D586" s="33" t="s">
        <v>131</v>
      </c>
      <c r="E586" s="201">
        <v>0</v>
      </c>
      <c r="F586" s="33">
        <v>0</v>
      </c>
      <c r="G586" s="201">
        <v>0</v>
      </c>
      <c r="H586" s="33">
        <v>0</v>
      </c>
      <c r="I586" s="201">
        <v>0</v>
      </c>
      <c r="J586" s="33">
        <v>0</v>
      </c>
      <c r="K586" s="33">
        <v>0</v>
      </c>
      <c r="L586" s="33">
        <v>0</v>
      </c>
    </row>
    <row r="587" spans="1:12" x14ac:dyDescent="0.2">
      <c r="A587" s="33" t="s">
        <v>147</v>
      </c>
      <c r="B587" s="33" t="s">
        <v>148</v>
      </c>
      <c r="C587" s="33">
        <v>24</v>
      </c>
      <c r="D587" s="33" t="s">
        <v>55</v>
      </c>
      <c r="E587" s="201">
        <v>0</v>
      </c>
      <c r="F587" s="33">
        <v>0</v>
      </c>
      <c r="G587" s="201">
        <v>0</v>
      </c>
      <c r="H587" s="33">
        <v>0</v>
      </c>
      <c r="I587" s="201">
        <v>0</v>
      </c>
      <c r="J587" s="33">
        <v>0</v>
      </c>
      <c r="K587" s="33">
        <v>0</v>
      </c>
      <c r="L587" s="33">
        <v>0</v>
      </c>
    </row>
    <row r="588" spans="1:12" x14ac:dyDescent="0.2">
      <c r="A588" s="33" t="s">
        <v>147</v>
      </c>
      <c r="B588" s="33" t="s">
        <v>148</v>
      </c>
      <c r="C588" s="33">
        <v>25</v>
      </c>
      <c r="D588" s="33" t="s">
        <v>56</v>
      </c>
      <c r="E588" s="201">
        <v>0</v>
      </c>
      <c r="F588" s="33">
        <v>0</v>
      </c>
      <c r="G588" s="201">
        <v>0</v>
      </c>
      <c r="H588" s="33">
        <v>0</v>
      </c>
      <c r="I588" s="201">
        <v>0</v>
      </c>
      <c r="J588" s="33">
        <v>0</v>
      </c>
      <c r="K588" s="33">
        <v>0</v>
      </c>
      <c r="L588" s="33">
        <v>0</v>
      </c>
    </row>
    <row r="589" spans="1:12" x14ac:dyDescent="0.2">
      <c r="A589" s="33" t="s">
        <v>147</v>
      </c>
      <c r="B589" s="33" t="s">
        <v>148</v>
      </c>
      <c r="C589" s="33">
        <v>26</v>
      </c>
      <c r="D589" s="33" t="s">
        <v>132</v>
      </c>
      <c r="E589" s="201">
        <v>0</v>
      </c>
      <c r="F589" s="33">
        <v>0</v>
      </c>
      <c r="G589" s="201">
        <v>0</v>
      </c>
      <c r="H589" s="33">
        <v>0</v>
      </c>
      <c r="I589" s="201">
        <v>0</v>
      </c>
      <c r="J589" s="33">
        <v>0</v>
      </c>
      <c r="K589" s="33">
        <v>0</v>
      </c>
      <c r="L589" s="33">
        <v>0</v>
      </c>
    </row>
    <row r="590" spans="1:12" x14ac:dyDescent="0.2">
      <c r="A590" s="33" t="s">
        <v>147</v>
      </c>
      <c r="B590" s="33" t="s">
        <v>148</v>
      </c>
      <c r="C590" s="33">
        <v>27</v>
      </c>
      <c r="D590" s="33" t="s">
        <v>133</v>
      </c>
      <c r="E590" s="201">
        <v>0</v>
      </c>
      <c r="F590" s="33">
        <v>0</v>
      </c>
      <c r="G590" s="201">
        <v>0</v>
      </c>
      <c r="H590" s="33">
        <v>0</v>
      </c>
      <c r="I590" s="201">
        <v>0</v>
      </c>
      <c r="J590" s="33">
        <v>0</v>
      </c>
      <c r="K590" s="33">
        <v>0</v>
      </c>
      <c r="L590" s="33">
        <v>0</v>
      </c>
    </row>
    <row r="591" spans="1:12" x14ac:dyDescent="0.2">
      <c r="A591" s="33" t="s">
        <v>147</v>
      </c>
      <c r="B591" s="33" t="s">
        <v>148</v>
      </c>
      <c r="C591" s="33">
        <v>28</v>
      </c>
      <c r="D591" s="33" t="s">
        <v>134</v>
      </c>
      <c r="E591" s="201">
        <v>0</v>
      </c>
      <c r="F591" s="33">
        <v>0</v>
      </c>
      <c r="G591" s="201">
        <v>0</v>
      </c>
      <c r="H591" s="33">
        <v>0</v>
      </c>
      <c r="I591" s="201">
        <v>0</v>
      </c>
      <c r="J591" s="33">
        <v>0</v>
      </c>
      <c r="K591" s="33">
        <v>0</v>
      </c>
      <c r="L591" s="33">
        <v>0</v>
      </c>
    </row>
    <row r="592" spans="1:12" x14ac:dyDescent="0.2">
      <c r="A592" s="33" t="s">
        <v>147</v>
      </c>
      <c r="B592" s="33" t="s">
        <v>148</v>
      </c>
      <c r="C592" s="33">
        <v>29</v>
      </c>
      <c r="D592" s="33" t="s">
        <v>135</v>
      </c>
      <c r="E592" s="201">
        <v>0</v>
      </c>
      <c r="F592" s="33">
        <v>0</v>
      </c>
      <c r="G592" s="201">
        <v>0</v>
      </c>
      <c r="H592" s="33">
        <v>0</v>
      </c>
      <c r="I592" s="201">
        <v>0</v>
      </c>
      <c r="J592" s="33">
        <v>0</v>
      </c>
      <c r="K592" s="33">
        <v>0</v>
      </c>
      <c r="L592" s="33">
        <v>0</v>
      </c>
    </row>
    <row r="593" spans="1:12" x14ac:dyDescent="0.2">
      <c r="A593" s="33" t="s">
        <v>147</v>
      </c>
      <c r="B593" s="33" t="s">
        <v>148</v>
      </c>
      <c r="C593" s="33">
        <v>30</v>
      </c>
      <c r="D593" s="33" t="s">
        <v>136</v>
      </c>
      <c r="E593" s="201">
        <v>0</v>
      </c>
      <c r="F593" s="33">
        <v>0</v>
      </c>
      <c r="G593" s="201">
        <v>0</v>
      </c>
      <c r="H593" s="33">
        <v>0</v>
      </c>
      <c r="I593" s="201">
        <v>0</v>
      </c>
      <c r="J593" s="33">
        <v>0</v>
      </c>
      <c r="K593" s="33">
        <v>0</v>
      </c>
      <c r="L593" s="33">
        <v>0</v>
      </c>
    </row>
    <row r="594" spans="1:12" x14ac:dyDescent="0.2">
      <c r="A594" s="33" t="s">
        <v>147</v>
      </c>
      <c r="B594" s="33" t="s">
        <v>148</v>
      </c>
      <c r="C594" s="33">
        <v>31</v>
      </c>
      <c r="D594" s="33" t="s">
        <v>137</v>
      </c>
      <c r="E594" s="201">
        <v>0</v>
      </c>
      <c r="F594" s="33">
        <v>0</v>
      </c>
      <c r="G594" s="201">
        <v>0</v>
      </c>
      <c r="H594" s="33">
        <v>0</v>
      </c>
      <c r="I594" s="201">
        <v>0</v>
      </c>
      <c r="J594" s="33">
        <v>0</v>
      </c>
      <c r="K594" s="33">
        <v>0</v>
      </c>
      <c r="L594" s="33">
        <v>0</v>
      </c>
    </row>
    <row r="595" spans="1:12" x14ac:dyDescent="0.2">
      <c r="A595" s="33" t="s">
        <v>147</v>
      </c>
      <c r="B595" s="33" t="s">
        <v>148</v>
      </c>
      <c r="C595" s="33">
        <v>32</v>
      </c>
      <c r="D595" s="33" t="s">
        <v>70</v>
      </c>
      <c r="E595" s="201">
        <v>0</v>
      </c>
      <c r="F595" s="33">
        <v>0</v>
      </c>
      <c r="G595" s="201">
        <v>0</v>
      </c>
      <c r="H595" s="33">
        <v>0</v>
      </c>
      <c r="I595" s="201">
        <v>0</v>
      </c>
      <c r="J595" s="33">
        <v>0</v>
      </c>
      <c r="K595" s="33">
        <v>0</v>
      </c>
      <c r="L595" s="33">
        <v>0</v>
      </c>
    </row>
    <row r="596" spans="1:12" x14ac:dyDescent="0.2">
      <c r="A596" s="33" t="s">
        <v>147</v>
      </c>
      <c r="B596" s="33" t="s">
        <v>148</v>
      </c>
      <c r="C596" s="33">
        <v>33</v>
      </c>
      <c r="D596" s="33" t="s">
        <v>71</v>
      </c>
      <c r="E596" s="201">
        <v>0</v>
      </c>
      <c r="F596" s="33">
        <v>0</v>
      </c>
      <c r="G596" s="201">
        <v>0</v>
      </c>
      <c r="H596" s="33">
        <v>0</v>
      </c>
      <c r="I596" s="201">
        <v>0</v>
      </c>
      <c r="J596" s="33">
        <v>0</v>
      </c>
      <c r="K596" s="33">
        <v>0</v>
      </c>
      <c r="L596" s="33">
        <v>0</v>
      </c>
    </row>
    <row r="597" spans="1:12" x14ac:dyDescent="0.2">
      <c r="A597" s="33" t="s">
        <v>147</v>
      </c>
      <c r="B597" s="33" t="s">
        <v>148</v>
      </c>
      <c r="C597" s="33">
        <v>34</v>
      </c>
      <c r="D597" s="33" t="s">
        <v>72</v>
      </c>
      <c r="E597" s="201">
        <v>0</v>
      </c>
      <c r="F597" s="33">
        <v>0</v>
      </c>
      <c r="G597" s="201">
        <v>0</v>
      </c>
      <c r="H597" s="33">
        <v>0</v>
      </c>
      <c r="I597" s="201">
        <v>0</v>
      </c>
      <c r="J597" s="33">
        <v>0</v>
      </c>
      <c r="K597" s="33">
        <v>0</v>
      </c>
      <c r="L597" s="33">
        <v>0</v>
      </c>
    </row>
    <row r="598" spans="1:12" x14ac:dyDescent="0.2">
      <c r="A598" s="33" t="s">
        <v>147</v>
      </c>
      <c r="B598" s="33" t="s">
        <v>148</v>
      </c>
      <c r="C598" s="33">
        <v>35</v>
      </c>
      <c r="D598" s="33" t="s">
        <v>73</v>
      </c>
      <c r="E598" s="201">
        <v>0</v>
      </c>
      <c r="F598" s="33">
        <v>0</v>
      </c>
      <c r="G598" s="201">
        <v>0</v>
      </c>
      <c r="H598" s="33">
        <v>0</v>
      </c>
      <c r="I598" s="201">
        <v>0</v>
      </c>
      <c r="J598" s="33">
        <v>0</v>
      </c>
      <c r="K598" s="33">
        <v>0</v>
      </c>
      <c r="L598" s="33">
        <v>0</v>
      </c>
    </row>
    <row r="599" spans="1:12" x14ac:dyDescent="0.2">
      <c r="A599" s="33" t="s">
        <v>147</v>
      </c>
      <c r="B599" s="33" t="s">
        <v>148</v>
      </c>
      <c r="C599" s="33">
        <v>36</v>
      </c>
      <c r="D599" s="33" t="s">
        <v>74</v>
      </c>
      <c r="E599" s="201">
        <v>0</v>
      </c>
      <c r="F599" s="33">
        <v>0</v>
      </c>
      <c r="G599" s="201">
        <v>0</v>
      </c>
      <c r="H599" s="33">
        <v>0</v>
      </c>
      <c r="I599" s="201">
        <v>0</v>
      </c>
      <c r="J599" s="33">
        <v>0</v>
      </c>
      <c r="K599" s="33">
        <v>0</v>
      </c>
      <c r="L599" s="33">
        <v>0</v>
      </c>
    </row>
    <row r="600" spans="1:12" x14ac:dyDescent="0.2">
      <c r="A600" s="33" t="s">
        <v>147</v>
      </c>
      <c r="B600" s="33" t="s">
        <v>148</v>
      </c>
      <c r="C600" s="33">
        <v>37</v>
      </c>
      <c r="D600" s="33" t="s">
        <v>75</v>
      </c>
      <c r="E600" s="201">
        <v>0</v>
      </c>
      <c r="F600" s="33">
        <v>0</v>
      </c>
      <c r="G600" s="201">
        <v>0</v>
      </c>
      <c r="H600" s="33">
        <v>0</v>
      </c>
      <c r="I600" s="201">
        <v>0</v>
      </c>
      <c r="J600" s="33">
        <v>0</v>
      </c>
      <c r="K600" s="33">
        <v>0</v>
      </c>
      <c r="L600" s="33">
        <v>0</v>
      </c>
    </row>
    <row r="601" spans="1:12" x14ac:dyDescent="0.2">
      <c r="A601" s="33" t="s">
        <v>147</v>
      </c>
      <c r="B601" s="33" t="s">
        <v>148</v>
      </c>
      <c r="C601" s="33">
        <v>38</v>
      </c>
      <c r="D601" s="33" t="s">
        <v>76</v>
      </c>
      <c r="E601" s="201">
        <v>0</v>
      </c>
      <c r="F601" s="33">
        <v>0</v>
      </c>
      <c r="G601" s="201">
        <v>0</v>
      </c>
      <c r="H601" s="33">
        <v>0</v>
      </c>
      <c r="I601" s="201">
        <v>0</v>
      </c>
      <c r="J601" s="33">
        <v>0</v>
      </c>
      <c r="K601" s="33">
        <v>0</v>
      </c>
      <c r="L601" s="33">
        <v>0</v>
      </c>
    </row>
    <row r="602" spans="1:12" x14ac:dyDescent="0.2">
      <c r="A602" s="33" t="s">
        <v>147</v>
      </c>
      <c r="B602" s="33" t="s">
        <v>148</v>
      </c>
      <c r="C602" s="33">
        <v>39</v>
      </c>
      <c r="D602" s="33" t="s">
        <v>77</v>
      </c>
      <c r="E602" s="201">
        <v>0</v>
      </c>
      <c r="F602" s="33">
        <v>0</v>
      </c>
      <c r="G602" s="201">
        <v>0</v>
      </c>
      <c r="H602" s="33">
        <v>0</v>
      </c>
      <c r="I602" s="201">
        <v>0</v>
      </c>
      <c r="J602" s="33">
        <v>0</v>
      </c>
      <c r="K602" s="33">
        <v>0</v>
      </c>
      <c r="L602" s="33">
        <v>0</v>
      </c>
    </row>
    <row r="603" spans="1:12" x14ac:dyDescent="0.2">
      <c r="A603" s="33" t="s">
        <v>147</v>
      </c>
      <c r="B603" s="33" t="s">
        <v>148</v>
      </c>
      <c r="C603" s="33">
        <v>40</v>
      </c>
      <c r="D603" s="33" t="s">
        <v>78</v>
      </c>
      <c r="E603" s="201">
        <v>0</v>
      </c>
      <c r="F603" s="33">
        <v>0</v>
      </c>
      <c r="G603" s="201">
        <v>0</v>
      </c>
      <c r="H603" s="33">
        <v>0</v>
      </c>
      <c r="I603" s="201">
        <v>0</v>
      </c>
      <c r="J603" s="33">
        <v>0</v>
      </c>
      <c r="K603" s="33">
        <v>0</v>
      </c>
      <c r="L603" s="33">
        <v>0</v>
      </c>
    </row>
    <row r="633" spans="4:31" x14ac:dyDescent="0.2">
      <c r="I633" s="207"/>
    </row>
    <row r="634" spans="4:31" x14ac:dyDescent="0.2">
      <c r="D634" s="33">
        <v>3515738</v>
      </c>
    </row>
    <row r="635" spans="4:31" x14ac:dyDescent="0.2">
      <c r="D635" s="228">
        <f>+G640+D634</f>
        <v>-202569.12899998249</v>
      </c>
    </row>
    <row r="636" spans="4:31" x14ac:dyDescent="0.2">
      <c r="F636" s="191">
        <v>36586</v>
      </c>
      <c r="G636" s="192"/>
      <c r="H636" s="193">
        <f>+F636+31</f>
        <v>36617</v>
      </c>
      <c r="I636" s="194"/>
      <c r="J636" s="187">
        <f>+H636+31</f>
        <v>36648</v>
      </c>
      <c r="K636" s="188"/>
      <c r="L636" s="187">
        <f>+J636+31</f>
        <v>36679</v>
      </c>
      <c r="M636" s="188"/>
      <c r="N636" s="187">
        <f>+L636+31</f>
        <v>36710</v>
      </c>
      <c r="O636" s="188"/>
      <c r="P636" s="187">
        <f>+N636+31</f>
        <v>36741</v>
      </c>
      <c r="Q636" s="188"/>
      <c r="R636" s="187">
        <f>+P636+31</f>
        <v>36772</v>
      </c>
      <c r="S636" s="188"/>
      <c r="T636" s="187">
        <f>+R636+31</f>
        <v>36803</v>
      </c>
      <c r="U636" s="188"/>
      <c r="V636" s="187">
        <f>+T636+31</f>
        <v>36834</v>
      </c>
      <c r="W636" s="188"/>
      <c r="X636" s="187">
        <f>+V636+31</f>
        <v>36865</v>
      </c>
      <c r="Y636" s="188"/>
      <c r="Z636" s="187">
        <f>+X636+31</f>
        <v>36896</v>
      </c>
      <c r="AA636" s="188"/>
      <c r="AB636" s="187">
        <f>+Z636+31</f>
        <v>36927</v>
      </c>
      <c r="AC636" s="188"/>
      <c r="AD636" s="189"/>
      <c r="AE636" s="189"/>
    </row>
    <row r="637" spans="4:31" x14ac:dyDescent="0.2">
      <c r="F637" s="122" t="s">
        <v>22</v>
      </c>
      <c r="G637" s="143" t="s">
        <v>149</v>
      </c>
      <c r="H637" s="122" t="s">
        <v>22</v>
      </c>
      <c r="I637" s="143" t="s">
        <v>149</v>
      </c>
      <c r="J637" s="122" t="s">
        <v>22</v>
      </c>
      <c r="K637" s="122" t="s">
        <v>149</v>
      </c>
      <c r="L637" s="122" t="s">
        <v>22</v>
      </c>
      <c r="M637" s="122" t="s">
        <v>149</v>
      </c>
      <c r="N637" s="122" t="s">
        <v>22</v>
      </c>
      <c r="O637" s="122" t="s">
        <v>149</v>
      </c>
      <c r="P637" s="122" t="s">
        <v>22</v>
      </c>
      <c r="Q637" s="122" t="s">
        <v>149</v>
      </c>
      <c r="R637" s="122" t="s">
        <v>22</v>
      </c>
      <c r="S637" s="122" t="s">
        <v>149</v>
      </c>
      <c r="T637" s="122" t="s">
        <v>22</v>
      </c>
      <c r="U637" s="122" t="s">
        <v>149</v>
      </c>
      <c r="V637" s="122" t="s">
        <v>22</v>
      </c>
      <c r="W637" s="122" t="s">
        <v>149</v>
      </c>
      <c r="X637" s="122" t="s">
        <v>22</v>
      </c>
      <c r="Y637" s="122" t="s">
        <v>149</v>
      </c>
      <c r="Z637" s="122" t="s">
        <v>22</v>
      </c>
      <c r="AA637" s="122" t="s">
        <v>149</v>
      </c>
      <c r="AB637" s="122" t="s">
        <v>22</v>
      </c>
      <c r="AC637" s="122" t="s">
        <v>149</v>
      </c>
      <c r="AD637" s="116"/>
      <c r="AE637" s="116"/>
    </row>
    <row r="638" spans="4:31" s="201" customFormat="1" x14ac:dyDescent="0.2">
      <c r="D638" s="208" t="s">
        <v>113</v>
      </c>
      <c r="E638" s="209"/>
      <c r="F638" s="210">
        <f>BUG_GL!H82</f>
        <v>0</v>
      </c>
      <c r="G638" s="211">
        <f>BUG_GL!I82</f>
        <v>-1046864.0969999935</v>
      </c>
      <c r="H638" s="210">
        <f>BUG_GL!J82</f>
        <v>0</v>
      </c>
      <c r="I638" s="211">
        <f>BUG_GL!K82</f>
        <v>-12256006.851</v>
      </c>
      <c r="J638" s="210">
        <f>BUG_GL!L82</f>
        <v>0</v>
      </c>
      <c r="K638" s="211">
        <f>BUG_GL!M82</f>
        <v>5369117.1490000002</v>
      </c>
      <c r="L638" s="210">
        <f>BUG_GL!N82</f>
        <v>0</v>
      </c>
      <c r="M638" s="210">
        <f>BUG_GL!O82</f>
        <v>-137699.99700000358</v>
      </c>
      <c r="N638" s="210">
        <f>BUG_GL!P82</f>
        <v>0</v>
      </c>
      <c r="O638" s="210">
        <f>BUG_GL!Q82</f>
        <v>33066.900000000096</v>
      </c>
      <c r="P638" s="210">
        <f>BUG_GL!R82</f>
        <v>0</v>
      </c>
      <c r="Q638" s="210">
        <f>BUG_GL!S82</f>
        <v>611.66999999999894</v>
      </c>
      <c r="R638" s="210">
        <f>BUG_GL!T82</f>
        <v>0</v>
      </c>
      <c r="S638" s="210">
        <f>BUG_GL!U82</f>
        <v>0</v>
      </c>
      <c r="T638" s="210">
        <f>BUG_GL!V82</f>
        <v>0</v>
      </c>
      <c r="U638" s="210">
        <f>BUG_GL!W82</f>
        <v>0</v>
      </c>
      <c r="V638" s="210">
        <f>BUG_GL!X82</f>
        <v>0</v>
      </c>
      <c r="W638" s="210">
        <f>BUG_GL!Y82</f>
        <v>0</v>
      </c>
      <c r="X638" s="210">
        <f>BUG_GL!Z82</f>
        <v>0</v>
      </c>
      <c r="Y638" s="210">
        <f>BUG_GL!AA82</f>
        <v>0</v>
      </c>
      <c r="Z638" s="210">
        <f>BUG_GL!AB82</f>
        <v>0</v>
      </c>
      <c r="AA638" s="210">
        <f>BUG_GL!AC82</f>
        <v>0</v>
      </c>
      <c r="AB638" s="210">
        <f>BUG_GL!AD82</f>
        <v>0</v>
      </c>
      <c r="AC638" s="210">
        <f>BUG_GL!AE82</f>
        <v>0</v>
      </c>
      <c r="AD638" s="117"/>
      <c r="AE638" s="117"/>
    </row>
    <row r="639" spans="4:31" s="201" customFormat="1" x14ac:dyDescent="0.2">
      <c r="D639" s="208" t="s">
        <v>141</v>
      </c>
      <c r="E639" s="209"/>
      <c r="F639" s="210">
        <f>CE_GL!H82</f>
        <v>0</v>
      </c>
      <c r="G639" s="212">
        <f>CE_GL!I82</f>
        <v>-1727702.0129999542</v>
      </c>
      <c r="H639" s="210">
        <f>CE_GL!J82</f>
        <v>0</v>
      </c>
      <c r="I639" s="211">
        <f>CE_GL!K82</f>
        <v>9543703.8270000014</v>
      </c>
      <c r="J639" s="210">
        <f>CE_GL!L82</f>
        <v>0</v>
      </c>
      <c r="K639" s="211">
        <f>CE_GL!M82</f>
        <v>159387.57300000015</v>
      </c>
      <c r="L639" s="210">
        <f>CE_GL!N82</f>
        <v>0</v>
      </c>
      <c r="M639" s="210">
        <f>CE_GL!O82</f>
        <v>-695328.67600002768</v>
      </c>
      <c r="N639" s="210">
        <f>CE_GL!P82</f>
        <v>0</v>
      </c>
      <c r="O639" s="210">
        <f>CE_GL!Q82</f>
        <v>-196070.39999999997</v>
      </c>
      <c r="P639" s="210">
        <f>CE_GL!R82</f>
        <v>0</v>
      </c>
      <c r="Q639" s="210">
        <f>CE_GL!S82</f>
        <v>-3354380.17</v>
      </c>
      <c r="R639" s="210">
        <f>CE_GL!T82</f>
        <v>0</v>
      </c>
      <c r="S639" s="210">
        <f>CE_GL!U82</f>
        <v>3439000.95</v>
      </c>
      <c r="T639" s="210">
        <f>CE_GL!V82</f>
        <v>0</v>
      </c>
      <c r="U639" s="210">
        <f>CE_GL!W82</f>
        <v>0</v>
      </c>
      <c r="V639" s="210">
        <f>CE_GL!X82</f>
        <v>0</v>
      </c>
      <c r="W639" s="210">
        <f>CE_GL!Y82</f>
        <v>0</v>
      </c>
      <c r="X639" s="210">
        <f>CE_GL!Z82</f>
        <v>0</v>
      </c>
      <c r="Y639" s="210">
        <f>CE_GL!AA82</f>
        <v>0</v>
      </c>
      <c r="Z639" s="210">
        <f>CE_GL!AB82</f>
        <v>0</v>
      </c>
      <c r="AA639" s="210">
        <f>CE_GL!AC82</f>
        <v>0</v>
      </c>
      <c r="AB639" s="210">
        <f>CE_GL!AD82</f>
        <v>0</v>
      </c>
      <c r="AC639" s="210">
        <f>CE_GL!AE82</f>
        <v>0</v>
      </c>
    </row>
    <row r="640" spans="4:31" s="201" customFormat="1" x14ac:dyDescent="0.2">
      <c r="D640" s="208" t="s">
        <v>142</v>
      </c>
      <c r="E640" s="209"/>
      <c r="F640" s="210">
        <f>+'EAST-EGM-GL'!H82</f>
        <v>0</v>
      </c>
      <c r="G640" s="227">
        <f>+'EAST-EGM-GL'!I82</f>
        <v>-3718307.1289999825</v>
      </c>
      <c r="H640" s="210">
        <f>+'EAST-EGM-GL'!J82</f>
        <v>0</v>
      </c>
      <c r="I640" s="210">
        <f>+'EAST-EGM-GL'!K82</f>
        <v>3721652.3319999999</v>
      </c>
      <c r="J640" s="210">
        <f>+'EAST-EGM-GL'!L82</f>
        <v>0</v>
      </c>
      <c r="K640" s="211">
        <f>+'EAST-EGM-GL'!M82</f>
        <v>-2134461.443</v>
      </c>
      <c r="L640" s="210">
        <f>+'EAST-EGM-GL'!N82</f>
        <v>0</v>
      </c>
      <c r="M640" s="210">
        <f>+'EAST-EGM-GL'!O82</f>
        <v>4171633.9249999924</v>
      </c>
      <c r="N640" s="210">
        <f>+'EAST-EGM-GL'!P82</f>
        <v>0</v>
      </c>
      <c r="O640" s="210">
        <f>+'EAST-EGM-GL'!Q82</f>
        <v>1661596.8200000005</v>
      </c>
      <c r="P640" s="210">
        <f>+'EAST-EGM-GL'!R82</f>
        <v>0</v>
      </c>
      <c r="Q640" s="210">
        <f>+'EAST-EGM-GL'!S82</f>
        <v>-881858.58000000007</v>
      </c>
      <c r="R640" s="210">
        <f>+'EAST-EGM-GL'!T82</f>
        <v>0</v>
      </c>
      <c r="S640" s="210">
        <f>+'EAST-EGM-GL'!U82</f>
        <v>374097.64000000007</v>
      </c>
      <c r="T640" s="210">
        <f>+'EAST-EGM-GL'!V82</f>
        <v>0</v>
      </c>
      <c r="U640" s="210">
        <f>+'EAST-EGM-GL'!W82</f>
        <v>0</v>
      </c>
      <c r="V640" s="210">
        <f>+'EAST-EGM-GL'!X82</f>
        <v>0</v>
      </c>
      <c r="W640" s="210">
        <f>+'EAST-EGM-GL'!Y82</f>
        <v>0</v>
      </c>
      <c r="X640" s="210">
        <f>+'EAST-EGM-GL'!Z82</f>
        <v>0</v>
      </c>
      <c r="Y640" s="210">
        <f>+'EAST-EGM-GL'!AA82</f>
        <v>0</v>
      </c>
      <c r="Z640" s="210">
        <f>+'EAST-EGM-GL'!AB82</f>
        <v>0</v>
      </c>
      <c r="AA640" s="210">
        <f>+'EAST-EGM-GL'!AC82</f>
        <v>0</v>
      </c>
      <c r="AB640" s="210">
        <f>+'EAST-EGM-GL'!AD82</f>
        <v>0</v>
      </c>
      <c r="AC640" s="210">
        <f>+'EAST-EGM-GL'!AE82</f>
        <v>0</v>
      </c>
      <c r="AD640" s="202"/>
      <c r="AE640" s="202"/>
    </row>
    <row r="641" spans="4:31" s="201" customFormat="1" x14ac:dyDescent="0.2">
      <c r="D641" s="208" t="s">
        <v>150</v>
      </c>
      <c r="E641" s="209"/>
      <c r="F641" s="210">
        <f>+'EAST-LRC-GL'!H82</f>
        <v>0</v>
      </c>
      <c r="G641" s="210">
        <f>+'EAST-LRC-GL'!I82</f>
        <v>0</v>
      </c>
      <c r="H641" s="210">
        <f>+'EAST-LRC-GL'!J82</f>
        <v>0</v>
      </c>
      <c r="I641" s="210">
        <f>+'EAST-LRC-GL'!K82</f>
        <v>-19778.919999999998</v>
      </c>
      <c r="J641" s="210">
        <f>+'EAST-LRC-GL'!L82</f>
        <v>0</v>
      </c>
      <c r="K641" s="210">
        <f>+'EAST-LRC-GL'!M82</f>
        <v>0</v>
      </c>
      <c r="L641" s="210">
        <f>+'EAST-LRC-GL'!N82</f>
        <v>0</v>
      </c>
      <c r="M641" s="210">
        <f>+'EAST-LRC-GL'!O82</f>
        <v>0</v>
      </c>
      <c r="N641" s="210">
        <f>+'EAST-LRC-GL'!P82</f>
        <v>0</v>
      </c>
      <c r="O641" s="210">
        <f>+'EAST-LRC-GL'!Q82</f>
        <v>0</v>
      </c>
      <c r="P641" s="210">
        <f>+'EAST-LRC-GL'!R82</f>
        <v>0</v>
      </c>
      <c r="Q641" s="210">
        <f>+'EAST-LRC-GL'!S82</f>
        <v>0</v>
      </c>
      <c r="R641" s="210">
        <f>+'EAST-LRC-GL'!T82</f>
        <v>0</v>
      </c>
      <c r="S641" s="210">
        <f>+'EAST-LRC-GL'!U82</f>
        <v>0</v>
      </c>
      <c r="T641" s="210">
        <f>+'EAST-LRC-GL'!V82</f>
        <v>0</v>
      </c>
      <c r="U641" s="210">
        <f>+'EAST-LRC-GL'!W82</f>
        <v>0</v>
      </c>
      <c r="V641" s="210">
        <f>+'EAST-LRC-GL'!X82</f>
        <v>0</v>
      </c>
      <c r="W641" s="210">
        <f>+'EAST-LRC-GL'!Y82</f>
        <v>0</v>
      </c>
      <c r="X641" s="210">
        <f>+'EAST-LRC-GL'!Z82</f>
        <v>0</v>
      </c>
      <c r="Y641" s="210">
        <f>+'EAST-LRC-GL'!AA82</f>
        <v>0</v>
      </c>
      <c r="Z641" s="210">
        <f>+'EAST-LRC-GL'!AB82</f>
        <v>0</v>
      </c>
      <c r="AA641" s="210">
        <f>+'EAST-LRC-GL'!AC82</f>
        <v>0</v>
      </c>
      <c r="AB641" s="210">
        <f>+'EAST-LRC-GL'!AD82</f>
        <v>0</v>
      </c>
      <c r="AC641" s="210">
        <f>+'EAST-LRC-GL'!AE82</f>
        <v>0</v>
      </c>
      <c r="AD641" s="202"/>
      <c r="AE641" s="202"/>
    </row>
    <row r="642" spans="4:31" s="201" customFormat="1" x14ac:dyDescent="0.2">
      <c r="D642" s="208" t="s">
        <v>151</v>
      </c>
      <c r="E642" s="209"/>
      <c r="F642" s="210">
        <f>+'BGC-EGM-GL'!H82</f>
        <v>0</v>
      </c>
      <c r="G642" s="210">
        <f>+'BGC-EGM-GL'!I82</f>
        <v>0</v>
      </c>
      <c r="H642" s="210">
        <f>+'BGC-EGM-GL'!J82</f>
        <v>0</v>
      </c>
      <c r="I642" s="210">
        <f>+'BGC-EGM-GL'!K82</f>
        <v>0</v>
      </c>
      <c r="J642" s="210">
        <f>+'BGC-EGM-GL'!L82</f>
        <v>0</v>
      </c>
      <c r="K642" s="210">
        <f>+'BGC-EGM-GL'!M82</f>
        <v>0</v>
      </c>
      <c r="L642" s="210">
        <f>+'BGC-EGM-GL'!N82</f>
        <v>0</v>
      </c>
      <c r="M642" s="210">
        <f>+'BGC-EGM-GL'!O82</f>
        <v>0</v>
      </c>
      <c r="N642" s="210">
        <f>+'BGC-EGM-GL'!P82</f>
        <v>0</v>
      </c>
      <c r="O642" s="210">
        <f>+'BGC-EGM-GL'!Q82</f>
        <v>0</v>
      </c>
      <c r="P642" s="210">
        <f>+'BGC-EGM-GL'!R82</f>
        <v>0</v>
      </c>
      <c r="Q642" s="210">
        <f>+'BGC-EGM-GL'!S82</f>
        <v>0</v>
      </c>
      <c r="R642" s="210">
        <f>+'BGC-EGM-GL'!T82</f>
        <v>0</v>
      </c>
      <c r="S642" s="210">
        <f>+'BGC-EGM-GL'!U82</f>
        <v>0</v>
      </c>
      <c r="T642" s="210">
        <f>+'BGC-EGM-GL'!V82</f>
        <v>0</v>
      </c>
      <c r="U642" s="210">
        <f>+'BGC-EGM-GL'!W82</f>
        <v>0</v>
      </c>
      <c r="V642" s="210">
        <f>+'BGC-EGM-GL'!X82</f>
        <v>0</v>
      </c>
      <c r="W642" s="210">
        <f>+'BGC-EGM-GL'!Y82</f>
        <v>0</v>
      </c>
      <c r="X642" s="210">
        <f>+'BGC-EGM-GL'!Z82</f>
        <v>0</v>
      </c>
      <c r="Y642" s="210">
        <f>+'BGC-EGM-GL'!AA82</f>
        <v>0</v>
      </c>
      <c r="Z642" s="210">
        <f>+'BGC-EGM-GL'!AB82</f>
        <v>0</v>
      </c>
      <c r="AA642" s="210">
        <f>+'BGC-EGM-GL'!AC82</f>
        <v>0</v>
      </c>
      <c r="AB642" s="210">
        <f>+'BGC-EGM-GL'!AD82</f>
        <v>0</v>
      </c>
      <c r="AC642" s="210">
        <f>+'BGC-EGM-GL'!AE82</f>
        <v>0</v>
      </c>
      <c r="AD642" s="202"/>
      <c r="AE642" s="202"/>
    </row>
    <row r="643" spans="4:31" s="201" customFormat="1" x14ac:dyDescent="0.2">
      <c r="D643" s="208" t="s">
        <v>152</v>
      </c>
      <c r="E643" s="209"/>
      <c r="F643" s="210">
        <f>+'EAST-CON-GL '!H82</f>
        <v>0</v>
      </c>
      <c r="G643" s="210">
        <f>+'EAST-CON-GL '!I82</f>
        <v>-3718307.1289999825</v>
      </c>
      <c r="H643" s="210">
        <f>+'EAST-CON-GL '!J82</f>
        <v>0</v>
      </c>
      <c r="I643" s="210">
        <f>+'EAST-CON-GL '!K82</f>
        <v>3701873.4119999981</v>
      </c>
      <c r="J643" s="210">
        <f>+'EAST-CON-GL '!L82</f>
        <v>0</v>
      </c>
      <c r="K643" s="210">
        <f>+'EAST-CON-GL '!M82</f>
        <v>-2134461.443</v>
      </c>
      <c r="L643" s="210">
        <f>+'EAST-CON-GL '!N82</f>
        <v>0</v>
      </c>
      <c r="M643" s="210">
        <f>+'EAST-CON-GL '!O82</f>
        <v>4171633.9249999924</v>
      </c>
      <c r="N643" s="210">
        <f>+'EAST-CON-GL '!P82</f>
        <v>0</v>
      </c>
      <c r="O643" s="210">
        <f>+'EAST-CON-GL '!Q82</f>
        <v>1661596.8200000005</v>
      </c>
      <c r="P643" s="210">
        <f>+'EAST-CON-GL '!R82</f>
        <v>0</v>
      </c>
      <c r="Q643" s="210">
        <f>+'EAST-CON-GL '!S82</f>
        <v>-881858.58000000007</v>
      </c>
      <c r="R643" s="210">
        <f>+'EAST-CON-GL '!T82</f>
        <v>0</v>
      </c>
      <c r="S643" s="210">
        <f>+'EAST-CON-GL '!U82</f>
        <v>374097.64000000054</v>
      </c>
      <c r="T643" s="210">
        <f>+'EAST-CON-GL '!V82</f>
        <v>0</v>
      </c>
      <c r="U643" s="210">
        <f>+'EAST-CON-GL '!W82</f>
        <v>0</v>
      </c>
      <c r="V643" s="210">
        <f>+'EAST-CON-GL '!X82</f>
        <v>0</v>
      </c>
      <c r="W643" s="210">
        <f>+'EAST-CON-GL '!Y82</f>
        <v>0</v>
      </c>
      <c r="X643" s="210">
        <f>+'EAST-CON-GL '!Z82</f>
        <v>0</v>
      </c>
      <c r="Y643" s="210">
        <f>+'EAST-CON-GL '!AA82</f>
        <v>0</v>
      </c>
      <c r="Z643" s="210">
        <f>+'EAST-CON-GL '!AB82</f>
        <v>0</v>
      </c>
      <c r="AA643" s="210">
        <f>+'EAST-CON-GL '!AC82</f>
        <v>0</v>
      </c>
      <c r="AB643" s="210">
        <f>+'EAST-CON-GL '!AD82</f>
        <v>0</v>
      </c>
      <c r="AC643" s="210">
        <f>+'EAST-CON-GL '!AE82</f>
        <v>0</v>
      </c>
      <c r="AD643" s="202"/>
      <c r="AE643" s="202"/>
    </row>
    <row r="644" spans="4:31" s="201" customFormat="1" x14ac:dyDescent="0.2">
      <c r="D644" s="208" t="s">
        <v>153</v>
      </c>
      <c r="E644" s="209"/>
      <c r="F644" s="210">
        <f>+'TX-EGM-GL'!H82</f>
        <v>0</v>
      </c>
      <c r="G644" s="211">
        <f>+'TX-EGM-GL'!I82</f>
        <v>4031762.54</v>
      </c>
      <c r="H644" s="210">
        <f>+'TX-EGM-GL'!J82</f>
        <v>0</v>
      </c>
      <c r="I644" s="210">
        <f>+'TX-EGM-GL'!K91</f>
        <v>-2537269.9900000007</v>
      </c>
      <c r="J644" s="210">
        <f>+'TX-EGM-GL'!L82</f>
        <v>0</v>
      </c>
      <c r="K644" s="211">
        <f>+'TX-EGM-GL'!M82</f>
        <v>90145.099999999919</v>
      </c>
      <c r="L644" s="210">
        <f>+'TX-EGM-GL'!N82</f>
        <v>0</v>
      </c>
      <c r="M644" s="210">
        <f>+'TX-EGM-GL'!O82</f>
        <v>-278055.50000000396</v>
      </c>
      <c r="N644" s="210">
        <f>+'TX-EGM-GL'!P82</f>
        <v>0</v>
      </c>
      <c r="O644" s="210">
        <f>+'TX-EGM-GL'!Q82</f>
        <v>26366.159999999996</v>
      </c>
      <c r="P644" s="210">
        <f>+'TX-EGM-GL'!R82</f>
        <v>0</v>
      </c>
      <c r="Q644" s="210">
        <f>+'TX-EGM-GL'!S82</f>
        <v>-11178.019999999995</v>
      </c>
      <c r="R644" s="210">
        <f>+'TX-EGM-GL'!T82</f>
        <v>0</v>
      </c>
      <c r="S644" s="210">
        <f>+'TX-EGM-GL'!U82</f>
        <v>571.58999999999935</v>
      </c>
      <c r="T644" s="210">
        <f>+'TX-EGM-GL'!V82</f>
        <v>0</v>
      </c>
      <c r="U644" s="210">
        <f>+'TX-EGM-GL'!W82</f>
        <v>0</v>
      </c>
      <c r="V644" s="210">
        <f>+'TX-EGM-GL'!X82</f>
        <v>0</v>
      </c>
      <c r="W644" s="210">
        <f>+'TX-EGM-GL'!Y82</f>
        <v>0</v>
      </c>
      <c r="X644" s="210">
        <f>+'TX-EGM-GL'!Z82</f>
        <v>0</v>
      </c>
      <c r="Y644" s="210">
        <f>+'TX-EGM-GL'!AA82</f>
        <v>0</v>
      </c>
      <c r="Z644" s="210">
        <f>+'TX-EGM-GL'!AB82</f>
        <v>0</v>
      </c>
      <c r="AA644" s="210">
        <f>+'TX-EGM-GL'!AC82</f>
        <v>0</v>
      </c>
      <c r="AB644" s="210">
        <f>+'TX-EGM-GL'!AD82</f>
        <v>0</v>
      </c>
      <c r="AC644" s="210">
        <f>+'TX-EGM-GL'!AE82</f>
        <v>0</v>
      </c>
      <c r="AD644" s="202"/>
      <c r="AE644" s="202"/>
    </row>
    <row r="645" spans="4:31" s="201" customFormat="1" x14ac:dyDescent="0.2">
      <c r="D645" s="208" t="s">
        <v>181</v>
      </c>
      <c r="E645" s="209"/>
      <c r="F645" s="210">
        <f>+'TX-HPLR-GL '!H82</f>
        <v>0</v>
      </c>
      <c r="G645" s="211">
        <f>+'TX-HPLR-GL '!I82</f>
        <v>-245946.98000000004</v>
      </c>
      <c r="H645" s="210">
        <f>+'TX-HPLR-GL '!J82</f>
        <v>0</v>
      </c>
      <c r="I645" s="210">
        <f>+'TX-HPLR-GL '!K82</f>
        <v>14.579999999999927</v>
      </c>
      <c r="J645" s="210">
        <f>+'TX-HPLR-GL '!L82</f>
        <v>0</v>
      </c>
      <c r="K645" s="211">
        <f>+'TX-HPLR-GL '!M82</f>
        <v>248768.6</v>
      </c>
      <c r="L645" s="210">
        <f>+'TX-HPLR-GL '!N82</f>
        <v>0</v>
      </c>
      <c r="M645" s="210">
        <f>+'TX-HPLR-GL '!O82</f>
        <v>0</v>
      </c>
      <c r="N645" s="210">
        <f>+'TX-HPLR-GL '!P82</f>
        <v>0</v>
      </c>
      <c r="O645" s="210">
        <f>+'TX-HPLR-GL '!Q82</f>
        <v>-740.04</v>
      </c>
      <c r="P645" s="210">
        <f>+'TX-HPLR-GL '!R82</f>
        <v>0</v>
      </c>
      <c r="Q645" s="210">
        <f>+'TX-HPLR-GL '!S82</f>
        <v>1480.08</v>
      </c>
      <c r="R645" s="210">
        <f>+'TX-HPLR-GL '!T82</f>
        <v>0</v>
      </c>
      <c r="S645" s="210">
        <f>+'TX-HPLR-GL '!U82</f>
        <v>0</v>
      </c>
      <c r="T645" s="210">
        <f>+'TX-HPLR-GL '!V82</f>
        <v>0</v>
      </c>
      <c r="U645" s="210">
        <f>+'TX-HPLR-GL '!W82</f>
        <v>0</v>
      </c>
      <c r="V645" s="210">
        <f>+'TX-HPLR-GL '!X82</f>
        <v>0</v>
      </c>
      <c r="W645" s="210">
        <f>+'TX-HPLR-GL '!Y82</f>
        <v>0</v>
      </c>
      <c r="X645" s="210">
        <f>+'TX-HPLR-GL '!Z82</f>
        <v>0</v>
      </c>
      <c r="Y645" s="210">
        <f>+'TX-HPLR-GL '!AA82</f>
        <v>0</v>
      </c>
      <c r="Z645" s="210">
        <f>+'TX-HPLR-GL '!AB82</f>
        <v>0</v>
      </c>
      <c r="AA645" s="210">
        <f>+'TX-HPLR-GL '!AC82</f>
        <v>0</v>
      </c>
      <c r="AB645" s="210">
        <f>+'TX-HPLR-GL '!AD82</f>
        <v>0</v>
      </c>
      <c r="AC645" s="210">
        <f>+'TX-HPLR-GL '!AE82</f>
        <v>0</v>
      </c>
      <c r="AD645" s="202"/>
      <c r="AE645" s="202"/>
    </row>
    <row r="646" spans="4:31" s="201" customFormat="1" x14ac:dyDescent="0.2">
      <c r="D646" s="208" t="s">
        <v>180</v>
      </c>
      <c r="E646" s="209"/>
      <c r="F646" s="210">
        <f>+'TX-HPLC-GL'!H82</f>
        <v>0</v>
      </c>
      <c r="G646" s="211">
        <f>+'TX-HPLC-GL'!I82</f>
        <v>-2477299</v>
      </c>
      <c r="H646" s="210">
        <f>+'TX-HPLC-GL'!J82</f>
        <v>0</v>
      </c>
      <c r="I646" s="210">
        <f>+'TX-HPLC-GL'!K82</f>
        <v>267341</v>
      </c>
      <c r="J646" s="210">
        <f>+'TX-HPLC-GL'!L82</f>
        <v>0</v>
      </c>
      <c r="K646" s="211">
        <f>+'TX-HPLC-GL'!M82</f>
        <v>1755038.04</v>
      </c>
      <c r="L646" s="210">
        <f>+'TX-HPLC-GL'!N82</f>
        <v>0</v>
      </c>
      <c r="M646" s="210">
        <f>+'TX-HPLC-GL'!O82</f>
        <v>122922</v>
      </c>
      <c r="N646" s="210">
        <f>+'TX-HPLC-GL'!P82</f>
        <v>0</v>
      </c>
      <c r="O646" s="210">
        <f>+'TX-HPLC-GL'!Q82</f>
        <v>248618.19000000003</v>
      </c>
      <c r="P646" s="210">
        <f>+'TX-HPLC-GL'!R82</f>
        <v>0</v>
      </c>
      <c r="Q646" s="210">
        <f>+'TX-HPLC-GL'!S82</f>
        <v>-153097.48000000001</v>
      </c>
      <c r="R646" s="210">
        <f>+'TX-HPLC-GL'!T82</f>
        <v>0</v>
      </c>
      <c r="S646" s="210">
        <f>+'TX-HPLC-GL'!U82</f>
        <v>8795.9799999999013</v>
      </c>
      <c r="T646" s="210">
        <f>+'TX-HPLC-GL'!V82</f>
        <v>0</v>
      </c>
      <c r="U646" s="210">
        <f>+'TX-HPLC-GL'!W82</f>
        <v>0</v>
      </c>
      <c r="V646" s="210">
        <f>+'TX-HPLC-GL'!X82</f>
        <v>0</v>
      </c>
      <c r="W646" s="210">
        <f>+'TX-HPLC-GL'!Y82</f>
        <v>0</v>
      </c>
      <c r="X646" s="210">
        <f>+'TX-HPLC-GL'!Z82</f>
        <v>0</v>
      </c>
      <c r="Y646" s="210">
        <f>+'TX-HPLC-GL'!AA82</f>
        <v>0</v>
      </c>
      <c r="Z646" s="210">
        <f>+'TX-HPLC-GL'!AB82</f>
        <v>0</v>
      </c>
      <c r="AA646" s="210">
        <f>+'TX-HPLC-GL'!AC82</f>
        <v>0</v>
      </c>
      <c r="AB646" s="210">
        <f>+'TX-HPLC-GL'!AD82</f>
        <v>0</v>
      </c>
      <c r="AC646" s="210">
        <f>+'TX-HPLC-GL'!AE82</f>
        <v>0</v>
      </c>
      <c r="AD646" s="202"/>
      <c r="AE646" s="202"/>
    </row>
    <row r="647" spans="4:31" s="201" customFormat="1" x14ac:dyDescent="0.2">
      <c r="D647" s="208" t="s">
        <v>154</v>
      </c>
      <c r="E647" s="209"/>
      <c r="F647" s="210">
        <f>+'TX-CON-GL '!H82</f>
        <v>0</v>
      </c>
      <c r="G647" s="211">
        <f>+'TX-CON-GL '!I82</f>
        <v>1308516.560000008</v>
      </c>
      <c r="H647" s="210">
        <f>+'TX-CON-GL '!J82</f>
        <v>0</v>
      </c>
      <c r="I647" s="210">
        <f>+'TX-CON-GL '!K82</f>
        <v>-2269914.4099999988</v>
      </c>
      <c r="J647" s="210">
        <f>+'TX-CON-GL '!L82</f>
        <v>0</v>
      </c>
      <c r="K647" s="210">
        <f>+'TX-CON-GL '!M82</f>
        <v>2093951.7400000002</v>
      </c>
      <c r="L647" s="210">
        <f>+'TX-CON-GL '!N82</f>
        <v>0</v>
      </c>
      <c r="M647" s="210">
        <f>+'TX-CON-GL '!O82</f>
        <v>-155133.50000000399</v>
      </c>
      <c r="N647" s="210">
        <f>+'TX-CON-GL '!P82</f>
        <v>0</v>
      </c>
      <c r="O647" s="210">
        <f>+'TX-CON-GL '!Q82</f>
        <v>274244.31</v>
      </c>
      <c r="P647" s="210">
        <f>+'TX-CON-GL '!R82</f>
        <v>0</v>
      </c>
      <c r="Q647" s="210">
        <f>+'TX-CON-GL '!S82</f>
        <v>-162795.42000000004</v>
      </c>
      <c r="R647" s="210">
        <f>+'TX-CON-GL '!T82</f>
        <v>0</v>
      </c>
      <c r="S647" s="210">
        <f>+'TX-CON-GL '!U82</f>
        <v>9367.5699999999542</v>
      </c>
      <c r="T647" s="210">
        <f>+'TX-CON-GL '!V82</f>
        <v>0</v>
      </c>
      <c r="U647" s="210">
        <f>+'TX-CON-GL '!W82</f>
        <v>0</v>
      </c>
      <c r="V647" s="210">
        <f>+'TX-CON-GL '!X82</f>
        <v>0</v>
      </c>
      <c r="W647" s="210">
        <f>+'TX-CON-GL '!Y82</f>
        <v>0</v>
      </c>
      <c r="X647" s="210">
        <f>+'TX-CON-GL '!Z82</f>
        <v>0</v>
      </c>
      <c r="Y647" s="210">
        <f>+'TX-CON-GL '!AA82</f>
        <v>0</v>
      </c>
      <c r="Z647" s="210">
        <f>+'TX-CON-GL '!AB82</f>
        <v>0</v>
      </c>
      <c r="AA647" s="210">
        <f>+'TX-CON-GL '!AC82</f>
        <v>0</v>
      </c>
      <c r="AB647" s="210">
        <f>+'TX-CON-GL '!AD82</f>
        <v>0</v>
      </c>
      <c r="AC647" s="210">
        <f>+'TX-CON-GL '!AE82</f>
        <v>0</v>
      </c>
      <c r="AD647" s="202"/>
      <c r="AE647" s="202"/>
    </row>
    <row r="648" spans="4:31" s="201" customFormat="1" x14ac:dyDescent="0.2">
      <c r="D648" s="208" t="s">
        <v>144</v>
      </c>
      <c r="E648" s="209"/>
      <c r="F648" s="210">
        <f>+'WE-GL '!H82</f>
        <v>0</v>
      </c>
      <c r="G648" s="211">
        <f>+'WE-GL '!I82</f>
        <v>-5323509.5740000261</v>
      </c>
      <c r="H648" s="210">
        <f>+'WE-GL '!J82</f>
        <v>0</v>
      </c>
      <c r="I648" s="210">
        <f>+'WE-GL '!K82</f>
        <v>-462438.9659999999</v>
      </c>
      <c r="J648" s="210">
        <f>+'WE-GL '!L82</f>
        <v>0</v>
      </c>
      <c r="K648" s="211">
        <f>+'WE-GL '!M82</f>
        <v>-130367.79199999997</v>
      </c>
      <c r="L648" s="210">
        <f>+'WE-GL '!N82</f>
        <v>0</v>
      </c>
      <c r="M648" s="210">
        <f>+'WE-GL '!O82</f>
        <v>81186.850000003004</v>
      </c>
      <c r="N648" s="210">
        <f>+'WE-GL '!P82</f>
        <v>0</v>
      </c>
      <c r="O648" s="210">
        <f>+'WE-GL '!Q82</f>
        <v>-3722079.4</v>
      </c>
      <c r="P648" s="210">
        <f>+'WE-GL '!R82</f>
        <v>0</v>
      </c>
      <c r="Q648" s="210">
        <f>+'WE-GL '!S82</f>
        <v>-21502.920000000002</v>
      </c>
      <c r="R648" s="210">
        <f>+'WE-GL '!T82</f>
        <v>0</v>
      </c>
      <c r="S648" s="210">
        <f>+'WE-GL '!U82</f>
        <v>99366.1</v>
      </c>
      <c r="T648" s="210">
        <f>+'WE-GL '!V82</f>
        <v>0</v>
      </c>
      <c r="U648" s="210">
        <f>+'WE-GL '!W82</f>
        <v>0</v>
      </c>
      <c r="V648" s="210">
        <f>+'WE-GL '!X82</f>
        <v>0</v>
      </c>
      <c r="W648" s="210">
        <f>+'WE-GL '!Y82</f>
        <v>0</v>
      </c>
      <c r="X648" s="210">
        <f>+'WE-GL '!Z82</f>
        <v>0</v>
      </c>
      <c r="Y648" s="210">
        <f>+'WE-GL '!AA82</f>
        <v>0</v>
      </c>
      <c r="Z648" s="210">
        <f>+'WE-GL '!AB82</f>
        <v>0</v>
      </c>
      <c r="AA648" s="210">
        <f>+'WE-GL '!AC82</f>
        <v>0</v>
      </c>
      <c r="AB648" s="210">
        <f>+'WE-GL '!AD82</f>
        <v>0</v>
      </c>
      <c r="AC648" s="210">
        <f>+'WE-GL '!AE82</f>
        <v>0</v>
      </c>
      <c r="AD648" s="202"/>
      <c r="AE648" s="202"/>
    </row>
    <row r="649" spans="4:31" s="201" customFormat="1" x14ac:dyDescent="0.2">
      <c r="D649" s="208" t="s">
        <v>201</v>
      </c>
      <c r="E649" s="209"/>
      <c r="F649" s="210">
        <f>+'DEN-GL'!H82</f>
        <v>0</v>
      </c>
      <c r="G649" s="211">
        <f>+'DEN-GL'!I82</f>
        <v>-20458.670000000042</v>
      </c>
      <c r="H649" s="210">
        <f>+'DEN-GL'!J82</f>
        <v>0</v>
      </c>
      <c r="I649" s="211">
        <f>+'DEN-GL'!K82</f>
        <v>-139901.88</v>
      </c>
      <c r="J649" s="210">
        <f>+'DEN-GL'!L82</f>
        <v>0</v>
      </c>
      <c r="K649" s="211">
        <f>+'DEN-GL'!M82</f>
        <v>12985.46</v>
      </c>
      <c r="L649" s="210">
        <f>+'DEN-GL'!N82</f>
        <v>0</v>
      </c>
      <c r="M649" s="210">
        <f>+'DEN-GL'!O82</f>
        <v>-5718.4599999993297</v>
      </c>
      <c r="N649" s="210">
        <f>+'DEN-GL'!P82</f>
        <v>0</v>
      </c>
      <c r="O649" s="210">
        <f>+'DEN-GL'!Q82</f>
        <v>-55924.25</v>
      </c>
      <c r="P649" s="210">
        <f>+'DEN-GL'!R82</f>
        <v>0</v>
      </c>
      <c r="Q649" s="210">
        <f>+'DEN-GL'!S82</f>
        <v>0</v>
      </c>
      <c r="R649" s="210">
        <f>+'DEN-GL'!T82</f>
        <v>0</v>
      </c>
      <c r="S649" s="210">
        <f>+'DEN-GL'!U82</f>
        <v>617.19999999999982</v>
      </c>
      <c r="T649" s="210">
        <f>+'DEN-GL'!V82</f>
        <v>0</v>
      </c>
      <c r="U649" s="210">
        <f>+'DEN-GL'!W82</f>
        <v>0</v>
      </c>
      <c r="V649" s="210">
        <f>+'DEN-GL'!X82</f>
        <v>0</v>
      </c>
      <c r="W649" s="210">
        <f>+'DEN-GL'!Y82</f>
        <v>0</v>
      </c>
      <c r="X649" s="210">
        <f>+'DEN-GL'!Z82</f>
        <v>0</v>
      </c>
      <c r="Y649" s="210">
        <f>+'DEN-GL'!AA82</f>
        <v>0</v>
      </c>
      <c r="Z649" s="210">
        <f>+'DEN-GL'!AB82</f>
        <v>0</v>
      </c>
      <c r="AA649" s="210">
        <f>+'DEN-GL'!AC82</f>
        <v>0</v>
      </c>
      <c r="AB649" s="210">
        <f>+'DEN-GL'!AD82</f>
        <v>0</v>
      </c>
      <c r="AC649" s="210">
        <f>+'DEN-GL'!AE82</f>
        <v>0</v>
      </c>
      <c r="AD649" s="202"/>
      <c r="AE649" s="202"/>
    </row>
    <row r="650" spans="4:31" s="201" customFormat="1" x14ac:dyDescent="0.2">
      <c r="D650" s="208" t="s">
        <v>146</v>
      </c>
      <c r="E650" s="209"/>
      <c r="F650" s="210">
        <f>+STG_GL!H82</f>
        <v>0</v>
      </c>
      <c r="G650" s="210">
        <f>+STG_GL!I82</f>
        <v>-4785833</v>
      </c>
      <c r="H650" s="210">
        <f>+STG_GL!J82</f>
        <v>0</v>
      </c>
      <c r="I650" s="210">
        <f>+STG_GL!K82</f>
        <v>-1145689</v>
      </c>
      <c r="J650" s="210">
        <f>+STG_GL!L82</f>
        <v>0</v>
      </c>
      <c r="K650" s="210">
        <f>+STG_GL!M82</f>
        <v>-880768.52</v>
      </c>
      <c r="L650" s="210">
        <f>+STG_GL!N82</f>
        <v>0</v>
      </c>
      <c r="M650" s="210">
        <f>+STG_GL!O82</f>
        <v>-433044</v>
      </c>
      <c r="N650" s="210">
        <f>+STG_GL!P82</f>
        <v>0</v>
      </c>
      <c r="O650" s="210">
        <f>+STG_GL!Q82</f>
        <v>0</v>
      </c>
      <c r="P650" s="210">
        <f>+STG_GL!R82</f>
        <v>0</v>
      </c>
      <c r="Q650" s="210">
        <f>+STG_GL!S82</f>
        <v>-257821</v>
      </c>
      <c r="R650" s="210">
        <f>+STG_GL!T82</f>
        <v>0</v>
      </c>
      <c r="S650" s="210">
        <f>+STG_GL!U82</f>
        <v>0</v>
      </c>
      <c r="T650" s="210">
        <f>+STG_GL!V82</f>
        <v>0</v>
      </c>
      <c r="U650" s="210">
        <f>+STG_GL!W82</f>
        <v>0</v>
      </c>
      <c r="V650" s="210">
        <f>+STG_GL!X82</f>
        <v>0</v>
      </c>
      <c r="W650" s="210">
        <f>+STG_GL!Y82</f>
        <v>0</v>
      </c>
      <c r="X650" s="210">
        <f>+STG_GL!Z82</f>
        <v>0</v>
      </c>
      <c r="Y650" s="210">
        <f>+STG_GL!AA82</f>
        <v>0</v>
      </c>
      <c r="Z650" s="210">
        <f>+STG_GL!AB82</f>
        <v>0</v>
      </c>
      <c r="AA650" s="210">
        <f>+STG_GL!AC82</f>
        <v>0</v>
      </c>
      <c r="AB650" s="210">
        <f>+STG_GL!AD82</f>
        <v>0</v>
      </c>
      <c r="AC650" s="210">
        <f>+STG_GL!AE82</f>
        <v>0</v>
      </c>
      <c r="AD650" s="202"/>
      <c r="AE650" s="202"/>
    </row>
    <row r="651" spans="4:31" s="201" customFormat="1" x14ac:dyDescent="0.2">
      <c r="D651" s="208" t="s">
        <v>160</v>
      </c>
      <c r="E651" s="209"/>
      <c r="F651" s="210">
        <f>+'ONT_GL '!H82</f>
        <v>0</v>
      </c>
      <c r="G651" s="211">
        <f>+'ONT_GL '!I82</f>
        <v>-10013992.479999976</v>
      </c>
      <c r="H651" s="210">
        <f>+'ONT_GL '!J82</f>
        <v>0</v>
      </c>
      <c r="I651" s="210">
        <f>+'ONT_GL '!K82</f>
        <v>3277253.399999999</v>
      </c>
      <c r="J651" s="210">
        <f>+'ONT_GL '!L82</f>
        <v>0</v>
      </c>
      <c r="K651" s="211">
        <f>+'ONT_GL '!M82</f>
        <v>4651252.3100000005</v>
      </c>
      <c r="L651" s="210">
        <f>+'ONT_GL '!N82</f>
        <v>0</v>
      </c>
      <c r="M651" s="210">
        <f>+'ONT_GL '!O82</f>
        <v>63846.679999999935</v>
      </c>
      <c r="N651" s="210">
        <f>+'ONT_GL '!P82</f>
        <v>0</v>
      </c>
      <c r="O651" s="210">
        <f>+'ONT_GL '!Q82</f>
        <v>-2891682.04</v>
      </c>
      <c r="P651" s="210">
        <f>+'ONT_GL '!R82</f>
        <v>270000</v>
      </c>
      <c r="Q651" s="210">
        <f>+'ONT_GL '!S82</f>
        <v>983010</v>
      </c>
      <c r="R651" s="210">
        <f>+'ONT_GL '!T82</f>
        <v>0</v>
      </c>
      <c r="S651" s="210">
        <f>+'ONT_GL '!U82</f>
        <v>-983010</v>
      </c>
      <c r="T651" s="210">
        <f>+'ONT_GL '!V82</f>
        <v>0</v>
      </c>
      <c r="U651" s="210">
        <f>+'ONT_GL '!W82</f>
        <v>0</v>
      </c>
      <c r="V651" s="210">
        <f>+'ONT_GL '!X82</f>
        <v>0</v>
      </c>
      <c r="W651" s="210">
        <f>+'ONT_GL '!Y82</f>
        <v>0</v>
      </c>
      <c r="X651" s="210">
        <f>+'ONT_GL '!Z82</f>
        <v>0</v>
      </c>
      <c r="Y651" s="210">
        <f>+'ONT_GL '!AA82</f>
        <v>0</v>
      </c>
      <c r="Z651" s="210">
        <f>+'ONT_GL '!AB82</f>
        <v>0</v>
      </c>
      <c r="AA651" s="210">
        <f>+'ONT_GL '!AC82</f>
        <v>0</v>
      </c>
      <c r="AB651" s="210">
        <f>+'ONT_GL '!AD82</f>
        <v>0</v>
      </c>
      <c r="AC651" s="210">
        <f>+'ONT_GL '!AE82</f>
        <v>0</v>
      </c>
      <c r="AD651" s="202"/>
      <c r="AE651" s="202"/>
    </row>
    <row r="652" spans="4:31" s="201" customFormat="1" x14ac:dyDescent="0.2">
      <c r="D652" s="208" t="s">
        <v>193</v>
      </c>
      <c r="E652" s="209"/>
      <c r="F652" s="210">
        <f>+ARUBA_GL!H82</f>
        <v>0</v>
      </c>
      <c r="G652" s="211">
        <f>+ARUBA_GL!I82</f>
        <v>508436.6324999989</v>
      </c>
      <c r="H652" s="210">
        <f>+ARUBA_GL!J82</f>
        <v>0</v>
      </c>
      <c r="I652" s="211">
        <f>+ARUBA_GL!K82</f>
        <v>10776385.125</v>
      </c>
      <c r="J652" s="210">
        <f>+ARUBA_GL!L82</f>
        <v>0</v>
      </c>
      <c r="K652" s="211">
        <f>+ARUBA_GL!M82</f>
        <v>-720081.98499999999</v>
      </c>
      <c r="L652" s="210">
        <f>+ARUBA_GL!N82</f>
        <v>0</v>
      </c>
      <c r="M652" s="210">
        <f>+ARUBA_GL!O82</f>
        <v>-2114304.379999999</v>
      </c>
      <c r="N652" s="210">
        <f>+ARUBA_GL!P82</f>
        <v>0</v>
      </c>
      <c r="O652" s="210">
        <f>+ARUBA_GL!Q82</f>
        <v>140027</v>
      </c>
      <c r="P652" s="210">
        <f>+ARUBA_GL!R82</f>
        <v>0</v>
      </c>
      <c r="Q652" s="210">
        <f>+ARUBA_GL!S82</f>
        <v>-2043.46</v>
      </c>
      <c r="R652" s="210">
        <f>+ARUBA_GL!T82</f>
        <v>0</v>
      </c>
      <c r="S652" s="210">
        <f>+ARUBA_GL!U82</f>
        <v>0</v>
      </c>
      <c r="T652" s="210">
        <f>+ARUBA_GL!V82</f>
        <v>0</v>
      </c>
      <c r="U652" s="210">
        <f>+ARUBA_GL!W82</f>
        <v>0</v>
      </c>
      <c r="V652" s="210">
        <f>+ARUBA_GL!X82</f>
        <v>0</v>
      </c>
      <c r="W652" s="210">
        <f>+ARUBA_GL!Y82</f>
        <v>0</v>
      </c>
      <c r="X652" s="210">
        <f>+ARUBA_GL!Z82</f>
        <v>0</v>
      </c>
      <c r="Y652" s="210">
        <f>+ARUBA_GL!AA82</f>
        <v>0</v>
      </c>
      <c r="Z652" s="210">
        <f>+ARUBA_GL!AB82</f>
        <v>0</v>
      </c>
      <c r="AA652" s="210">
        <f>+ARUBA_GL!AC82</f>
        <v>0</v>
      </c>
      <c r="AB652" s="210">
        <f>+ARUBA_GL!AD82</f>
        <v>0</v>
      </c>
      <c r="AC652" s="210">
        <f>+ARUBA_GL!AE82</f>
        <v>0</v>
      </c>
      <c r="AD652" s="202"/>
      <c r="AE652" s="202"/>
    </row>
    <row r="653" spans="4:31" s="201" customFormat="1" x14ac:dyDescent="0.2">
      <c r="D653" s="208" t="s">
        <v>197</v>
      </c>
      <c r="E653" s="209"/>
      <c r="F653" s="210">
        <f>+SITHE_GL!H82</f>
        <v>0</v>
      </c>
      <c r="G653" s="211">
        <f>+SITHE_GL!I82</f>
        <v>4894400.4249999989</v>
      </c>
      <c r="H653" s="210">
        <f>+SITHE_GL!J82</f>
        <v>0</v>
      </c>
      <c r="I653" s="211">
        <f>+SITHE_GL!K82</f>
        <v>-4145734.2450000001</v>
      </c>
      <c r="J653" s="210">
        <f>+SITHE_GL!L82</f>
        <v>0</v>
      </c>
      <c r="K653" s="211">
        <f>+SITHE_GL!M82</f>
        <v>47411</v>
      </c>
      <c r="L653" s="210">
        <f>+SITHE_GL!N82</f>
        <v>0</v>
      </c>
      <c r="M653" s="210">
        <f>+SITHE_GL!O82</f>
        <v>615934.50500000082</v>
      </c>
      <c r="N653" s="210">
        <f>+SITHE_GL!P82</f>
        <v>0</v>
      </c>
      <c r="O653" s="210">
        <f>+SITHE_GL!Q82</f>
        <v>-917959.72</v>
      </c>
      <c r="P653" s="210">
        <f>+SITHE_GL!R82</f>
        <v>0</v>
      </c>
      <c r="Q653" s="210">
        <f>+SITHE_GL!S82</f>
        <v>105.83</v>
      </c>
      <c r="R653" s="210">
        <f>+SITHE_GL!T82</f>
        <v>0</v>
      </c>
      <c r="S653" s="210">
        <f>+SITHE_GL!U82</f>
        <v>-26538.95</v>
      </c>
      <c r="T653" s="210">
        <f>+SITHE_GL!V82</f>
        <v>0</v>
      </c>
      <c r="U653" s="210">
        <f>+SITHE_GL!W82</f>
        <v>0</v>
      </c>
      <c r="V653" s="210">
        <f>+SITHE_GL!X82</f>
        <v>0</v>
      </c>
      <c r="W653" s="210">
        <f>+SITHE_GL!Y82</f>
        <v>0</v>
      </c>
      <c r="X653" s="210">
        <f>+SITHE_GL!Z82</f>
        <v>0</v>
      </c>
      <c r="Y653" s="210">
        <f>+SITHE_GL!AA82</f>
        <v>0</v>
      </c>
      <c r="Z653" s="210">
        <f>+SITHE_GL!AB82</f>
        <v>0</v>
      </c>
      <c r="AA653" s="210">
        <f>+SITHE_GL!AC82</f>
        <v>0</v>
      </c>
      <c r="AB653" s="210">
        <f>+SITHE_GL!AD82</f>
        <v>0</v>
      </c>
      <c r="AC653" s="210">
        <f>+SITHE_GL!AE82</f>
        <v>0</v>
      </c>
      <c r="AD653" s="202"/>
      <c r="AE653" s="202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7" sqref="D1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116508088</v>
      </c>
      <c r="E11" s="146">
        <v>308538812</v>
      </c>
      <c r="F11" s="60">
        <f>H11-D11</f>
        <v>0</v>
      </c>
      <c r="G11" s="37">
        <f>I11-E11</f>
        <v>0</v>
      </c>
      <c r="H11" s="65">
        <f t="shared" ref="H11:I15" si="0">D11</f>
        <v>116508088</v>
      </c>
      <c r="I11" s="66">
        <f t="shared" si="0"/>
        <v>308538812</v>
      </c>
      <c r="J11" s="37"/>
      <c r="K11" s="38"/>
      <c r="L11" s="60">
        <f t="shared" ref="L11:M15" si="1">H11+J11</f>
        <v>116508088</v>
      </c>
      <c r="M11" s="38">
        <f t="shared" si="1"/>
        <v>308538812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61546610</v>
      </c>
      <c r="E13" s="146">
        <v>166771061</v>
      </c>
      <c r="F13" s="60">
        <f t="shared" si="2"/>
        <v>0</v>
      </c>
      <c r="G13" s="37">
        <f t="shared" si="2"/>
        <v>0</v>
      </c>
      <c r="H13" s="65">
        <f t="shared" si="0"/>
        <v>61546610</v>
      </c>
      <c r="I13" s="66">
        <f t="shared" si="0"/>
        <v>166771061</v>
      </c>
      <c r="J13" s="37"/>
      <c r="K13" s="38"/>
      <c r="L13" s="60">
        <f t="shared" si="1"/>
        <v>61546610</v>
      </c>
      <c r="M13" s="38">
        <f t="shared" si="1"/>
        <v>166771061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6">
        <v>178054698</v>
      </c>
      <c r="E16" s="166">
        <v>475309873</v>
      </c>
      <c r="F16" s="61">
        <f t="shared" ref="F16:M16" si="3">SUM(F11:F15)</f>
        <v>0</v>
      </c>
      <c r="G16" s="39">
        <f t="shared" si="3"/>
        <v>0</v>
      </c>
      <c r="H16" s="61">
        <f>SUM(H11:H15)</f>
        <v>178054698</v>
      </c>
      <c r="I16" s="39">
        <f>SUM(I11:I15)</f>
        <v>475309873</v>
      </c>
      <c r="J16" s="133">
        <f t="shared" si="3"/>
        <v>0</v>
      </c>
      <c r="K16" s="39">
        <f t="shared" si="3"/>
        <v>0</v>
      </c>
      <c r="L16" s="61">
        <f t="shared" si="3"/>
        <v>178054698</v>
      </c>
      <c r="M16" s="39">
        <f t="shared" si="3"/>
        <v>475309873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-128554086</v>
      </c>
      <c r="E19" s="146">
        <v>-336205659</v>
      </c>
      <c r="F19" s="60">
        <f>H19-D19</f>
        <v>0</v>
      </c>
      <c r="G19" s="37">
        <f>I19-E19</f>
        <v>0</v>
      </c>
      <c r="H19" s="65">
        <f t="shared" si="4"/>
        <v>-128554086</v>
      </c>
      <c r="I19" s="66">
        <f t="shared" si="4"/>
        <v>-336205659</v>
      </c>
      <c r="J19" s="37">
        <v>0</v>
      </c>
      <c r="K19" s="38">
        <v>0</v>
      </c>
      <c r="L19" s="60">
        <f t="shared" ref="L19:M23" si="5">H19+J19</f>
        <v>-128554086</v>
      </c>
      <c r="M19" s="38">
        <f t="shared" si="5"/>
        <v>-336205659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-49918130</v>
      </c>
      <c r="E21" s="146">
        <v>-136924342</v>
      </c>
      <c r="F21" s="60">
        <f t="shared" si="6"/>
        <v>0</v>
      </c>
      <c r="G21" s="37">
        <f t="shared" si="6"/>
        <v>0</v>
      </c>
      <c r="H21" s="65">
        <f t="shared" si="4"/>
        <v>-49918130</v>
      </c>
      <c r="I21" s="66">
        <f t="shared" si="4"/>
        <v>-136924342</v>
      </c>
      <c r="J21" s="37"/>
      <c r="K21" s="38"/>
      <c r="L21" s="60">
        <f t="shared" si="5"/>
        <v>-49918130</v>
      </c>
      <c r="M21" s="38">
        <f t="shared" si="5"/>
        <v>-136924342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289627</v>
      </c>
      <c r="E23" s="146">
        <v>779479</v>
      </c>
      <c r="F23" s="60">
        <f t="shared" si="6"/>
        <v>0</v>
      </c>
      <c r="G23" s="37">
        <f t="shared" si="6"/>
        <v>0</v>
      </c>
      <c r="H23" s="65">
        <f t="shared" si="4"/>
        <v>289627</v>
      </c>
      <c r="I23" s="66">
        <f t="shared" si="4"/>
        <v>779479</v>
      </c>
      <c r="J23" s="37"/>
      <c r="K23" s="38"/>
      <c r="L23" s="60">
        <f t="shared" si="5"/>
        <v>289627</v>
      </c>
      <c r="M23" s="38">
        <f t="shared" si="5"/>
        <v>779479</v>
      </c>
    </row>
    <row r="24" spans="1:13" x14ac:dyDescent="0.2">
      <c r="A24" s="9"/>
      <c r="B24" s="7" t="s">
        <v>33</v>
      </c>
      <c r="C24" s="6"/>
      <c r="D24" s="166">
        <v>-178182589</v>
      </c>
      <c r="E24" s="166">
        <v>-472350522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-178182589</v>
      </c>
      <c r="I24" s="39">
        <f>SUM(I19:I23)</f>
        <v>-472350522</v>
      </c>
      <c r="J24" s="133">
        <f t="shared" si="7"/>
        <v>0</v>
      </c>
      <c r="K24" s="39">
        <f t="shared" si="7"/>
        <v>0</v>
      </c>
      <c r="L24" s="61">
        <f t="shared" si="7"/>
        <v>-178182589</v>
      </c>
      <c r="M24" s="39">
        <f t="shared" si="7"/>
        <v>-472350522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40279</v>
      </c>
      <c r="E32" s="146">
        <v>114717</v>
      </c>
      <c r="F32" s="60">
        <f>H32-D32</f>
        <v>0</v>
      </c>
      <c r="G32" s="37">
        <f>I32-E32</f>
        <v>0</v>
      </c>
      <c r="H32" s="65">
        <f t="shared" ref="H32:I35" si="9">D32</f>
        <v>40279</v>
      </c>
      <c r="I32" s="66">
        <f t="shared" si="9"/>
        <v>114717</v>
      </c>
      <c r="J32" s="37"/>
      <c r="K32" s="38"/>
      <c r="L32" s="60">
        <f t="shared" ref="L32:M35" si="10">H32+J32</f>
        <v>40279</v>
      </c>
      <c r="M32" s="38">
        <f t="shared" si="10"/>
        <v>114717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293838</v>
      </c>
      <c r="E35" s="146">
        <v>753822</v>
      </c>
      <c r="F35" s="60">
        <f t="shared" si="11"/>
        <v>0</v>
      </c>
      <c r="G35" s="37">
        <f t="shared" si="11"/>
        <v>0</v>
      </c>
      <c r="H35" s="65">
        <f t="shared" si="9"/>
        <v>293838</v>
      </c>
      <c r="I35" s="66">
        <f t="shared" si="9"/>
        <v>753822</v>
      </c>
      <c r="J35" s="37">
        <v>0</v>
      </c>
      <c r="K35" s="38">
        <v>0</v>
      </c>
      <c r="L35" s="60">
        <f t="shared" si="10"/>
        <v>293838</v>
      </c>
      <c r="M35" s="38">
        <f t="shared" si="10"/>
        <v>753822</v>
      </c>
    </row>
    <row r="36" spans="1:13" x14ac:dyDescent="0.2">
      <c r="A36" s="9"/>
      <c r="B36" s="7" t="s">
        <v>43</v>
      </c>
      <c r="C36" s="6"/>
      <c r="D36" s="166">
        <v>334117</v>
      </c>
      <c r="E36" s="166">
        <v>868539</v>
      </c>
      <c r="F36" s="61">
        <f>SUM(F32:F35)</f>
        <v>0</v>
      </c>
      <c r="G36" s="39">
        <f>SUM(G32:G35)</f>
        <v>0</v>
      </c>
      <c r="H36" s="61">
        <f>SUM(H32:H35)</f>
        <v>334117</v>
      </c>
      <c r="I36" s="39">
        <f>SUM(I32:I35)</f>
        <v>868539</v>
      </c>
      <c r="J36" s="133">
        <f>SUM(J32:J34)</f>
        <v>0</v>
      </c>
      <c r="K36" s="39">
        <f>SUM(K32:K34)</f>
        <v>0</v>
      </c>
      <c r="L36" s="61">
        <f>SUM(L32:L35)</f>
        <v>334117</v>
      </c>
      <c r="M36" s="39">
        <f>SUM(M32:M35)</f>
        <v>868539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7855</v>
      </c>
      <c r="E39" s="146">
        <v>20423</v>
      </c>
      <c r="F39" s="60">
        <f t="shared" ref="F39:G41" si="13">H39-D39</f>
        <v>0</v>
      </c>
      <c r="G39" s="37">
        <f t="shared" si="13"/>
        <v>0</v>
      </c>
      <c r="H39" s="65">
        <f t="shared" si="12"/>
        <v>7855</v>
      </c>
      <c r="I39" s="66">
        <f t="shared" si="12"/>
        <v>20423</v>
      </c>
      <c r="J39" s="37"/>
      <c r="K39" s="38"/>
      <c r="L39" s="60">
        <f t="shared" ref="L39:M41" si="14">H39+J39</f>
        <v>7855</v>
      </c>
      <c r="M39" s="38">
        <f t="shared" si="14"/>
        <v>20423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-77949</v>
      </c>
      <c r="E40" s="146">
        <v>-213870</v>
      </c>
      <c r="F40" s="60">
        <f t="shared" si="13"/>
        <v>0</v>
      </c>
      <c r="G40" s="37">
        <f t="shared" si="13"/>
        <v>0</v>
      </c>
      <c r="H40" s="65">
        <f t="shared" si="12"/>
        <v>-77949</v>
      </c>
      <c r="I40" s="66">
        <f t="shared" si="12"/>
        <v>-213870</v>
      </c>
      <c r="J40" s="37"/>
      <c r="K40" s="38"/>
      <c r="L40" s="60">
        <f t="shared" si="14"/>
        <v>-77949</v>
      </c>
      <c r="M40" s="38">
        <f t="shared" si="14"/>
        <v>-213870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-77949</v>
      </c>
      <c r="E42" s="166">
        <v>-213870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-77949</v>
      </c>
      <c r="I42" s="39">
        <f>SUM(I40:I41)</f>
        <v>-213870</v>
      </c>
      <c r="J42" s="133">
        <f t="shared" si="15"/>
        <v>0</v>
      </c>
      <c r="K42" s="39">
        <f t="shared" si="15"/>
        <v>0</v>
      </c>
      <c r="L42" s="61">
        <f t="shared" si="15"/>
        <v>-77949</v>
      </c>
      <c r="M42" s="39">
        <f t="shared" si="15"/>
        <v>-213870</v>
      </c>
    </row>
    <row r="43" spans="1:13" ht="21" customHeight="1" x14ac:dyDescent="0.2">
      <c r="A43" s="9"/>
      <c r="B43" s="7" t="s">
        <v>49</v>
      </c>
      <c r="C43" s="6"/>
      <c r="D43" s="166">
        <v>-70094</v>
      </c>
      <c r="E43" s="166">
        <v>-193447</v>
      </c>
      <c r="F43" s="61">
        <f t="shared" ref="F43:M43" si="16">F42+F39</f>
        <v>0</v>
      </c>
      <c r="G43" s="39">
        <f t="shared" si="16"/>
        <v>0</v>
      </c>
      <c r="H43" s="61">
        <f>H42+H39</f>
        <v>-70094</v>
      </c>
      <c r="I43" s="39">
        <f>I42+I39</f>
        <v>-193447</v>
      </c>
      <c r="J43" s="133">
        <f t="shared" si="16"/>
        <v>0</v>
      </c>
      <c r="K43" s="39">
        <f t="shared" si="16"/>
        <v>0</v>
      </c>
      <c r="L43" s="61">
        <f t="shared" si="16"/>
        <v>-70094</v>
      </c>
      <c r="M43" s="39">
        <f t="shared" si="16"/>
        <v>-193447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-136132</v>
      </c>
      <c r="E49" s="146">
        <v>-348742.95759999997</v>
      </c>
      <c r="F49" s="60">
        <f>H49-D49</f>
        <v>0</v>
      </c>
      <c r="G49" s="37">
        <f>I49-E49</f>
        <v>0</v>
      </c>
      <c r="H49" s="65">
        <f>D49</f>
        <v>-136132</v>
      </c>
      <c r="I49" s="66">
        <f>E49</f>
        <v>-348742.95759999997</v>
      </c>
      <c r="J49" s="37"/>
      <c r="K49" s="38"/>
      <c r="L49" s="60">
        <f>H49+J49</f>
        <v>-136132</v>
      </c>
      <c r="M49" s="38">
        <f>I49+K49</f>
        <v>-348742.95759999997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-289627</v>
      </c>
      <c r="E51" s="146">
        <v>-779479</v>
      </c>
      <c r="F51" s="60">
        <f>H51-D51</f>
        <v>0</v>
      </c>
      <c r="G51" s="37">
        <f>I51-E51</f>
        <v>0</v>
      </c>
      <c r="H51" s="65">
        <f>D51</f>
        <v>-289627</v>
      </c>
      <c r="I51" s="66">
        <f>E51</f>
        <v>-779479</v>
      </c>
      <c r="J51" s="37"/>
      <c r="K51" s="38"/>
      <c r="L51" s="60">
        <f>H51+J51</f>
        <v>-289627</v>
      </c>
      <c r="M51" s="38">
        <f>I51+K51</f>
        <v>-779479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-619299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-619299</v>
      </c>
      <c r="J54" s="37"/>
      <c r="K54" s="38"/>
      <c r="L54" s="60">
        <f>H54+J54</f>
        <v>0</v>
      </c>
      <c r="M54" s="38">
        <f>I54+K54</f>
        <v>-619299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-1568114.87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-1568114.87</v>
      </c>
      <c r="J55" s="37"/>
      <c r="K55" s="38"/>
      <c r="L55" s="60">
        <f>H55+J55</f>
        <v>0</v>
      </c>
      <c r="M55" s="38">
        <f>I55+K55</f>
        <v>-1568114.87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-2187413.87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-2187413.87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-2187413.87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5834127.908400001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5834127.908400001</v>
      </c>
      <c r="J70" s="37"/>
      <c r="K70" s="38"/>
      <c r="L70" s="60">
        <f t="shared" si="20"/>
        <v>0</v>
      </c>
      <c r="M70" s="38">
        <f t="shared" si="20"/>
        <v>5834127.908400001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-4341731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-4341731</v>
      </c>
      <c r="J71" s="37"/>
      <c r="K71" s="38"/>
      <c r="L71" s="60">
        <f t="shared" si="20"/>
        <v>0</v>
      </c>
      <c r="M71" s="38">
        <f t="shared" si="20"/>
        <v>-4341731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1492396.908400001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1492396.908400001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1492396.908400001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-2215910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-2215910</v>
      </c>
      <c r="J74" s="37"/>
      <c r="K74" s="38"/>
      <c r="L74" s="60">
        <f t="shared" si="24"/>
        <v>0</v>
      </c>
      <c r="M74" s="38">
        <f t="shared" si="24"/>
        <v>-2215910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76235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76235</v>
      </c>
      <c r="J75" s="37"/>
      <c r="K75" s="38"/>
      <c r="L75" s="60">
        <f t="shared" si="24"/>
        <v>0</v>
      </c>
      <c r="M75" s="38">
        <f t="shared" si="24"/>
        <v>76235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0</v>
      </c>
      <c r="J76" s="37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0</v>
      </c>
      <c r="J79" s="37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65633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36">
        <f t="shared" si="23"/>
        <v>65633</v>
      </c>
      <c r="J81" s="37"/>
      <c r="K81" s="38"/>
      <c r="L81" s="60">
        <f t="shared" si="24"/>
        <v>0</v>
      </c>
      <c r="M81" s="38">
        <f t="shared" si="24"/>
        <v>65633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-262837.91920000082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-262837.91920000082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-262837.91920000082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D18" sqref="D1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5734577</v>
      </c>
      <c r="E11" s="146">
        <v>14607219</v>
      </c>
      <c r="F11" s="60">
        <f>H11-D11</f>
        <v>0</v>
      </c>
      <c r="G11" s="37">
        <f>I11-E11</f>
        <v>0</v>
      </c>
      <c r="H11" s="65">
        <f t="shared" ref="H11:I15" si="0">D11</f>
        <v>5734577</v>
      </c>
      <c r="I11" s="66">
        <f t="shared" si="0"/>
        <v>14607219</v>
      </c>
      <c r="J11" s="37"/>
      <c r="K11" s="38"/>
      <c r="L11" s="60">
        <f t="shared" ref="L11:M15" si="1">H11+J11</f>
        <v>5734577</v>
      </c>
      <c r="M11" s="38">
        <f t="shared" si="1"/>
        <v>14607219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5233176</v>
      </c>
      <c r="E13" s="146">
        <v>14876167</v>
      </c>
      <c r="F13" s="60">
        <f t="shared" si="2"/>
        <v>0</v>
      </c>
      <c r="G13" s="37">
        <f t="shared" si="2"/>
        <v>0</v>
      </c>
      <c r="H13" s="65">
        <f t="shared" si="0"/>
        <v>5233176</v>
      </c>
      <c r="I13" s="66">
        <f t="shared" si="0"/>
        <v>14876167</v>
      </c>
      <c r="J13" s="37"/>
      <c r="K13" s="38"/>
      <c r="L13" s="60">
        <f t="shared" si="1"/>
        <v>5233176</v>
      </c>
      <c r="M13" s="38">
        <f t="shared" si="1"/>
        <v>14876167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6">
        <v>10967753</v>
      </c>
      <c r="E16" s="166">
        <v>29483386</v>
      </c>
      <c r="F16" s="61">
        <f t="shared" ref="F16:M16" si="3">SUM(F11:F15)</f>
        <v>0</v>
      </c>
      <c r="G16" s="39">
        <f t="shared" si="3"/>
        <v>0</v>
      </c>
      <c r="H16" s="61">
        <f>SUM(H11:H15)</f>
        <v>10967753</v>
      </c>
      <c r="I16" s="39">
        <f>SUM(I11:I15)</f>
        <v>29483386</v>
      </c>
      <c r="J16" s="133">
        <f t="shared" si="3"/>
        <v>0</v>
      </c>
      <c r="K16" s="39">
        <f t="shared" si="3"/>
        <v>0</v>
      </c>
      <c r="L16" s="61">
        <f t="shared" si="3"/>
        <v>10967753</v>
      </c>
      <c r="M16" s="39">
        <f t="shared" si="3"/>
        <v>29483386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-1148538</v>
      </c>
      <c r="E19" s="146">
        <v>-3191882</v>
      </c>
      <c r="F19" s="60">
        <f>H19-D19</f>
        <v>0</v>
      </c>
      <c r="G19" s="37">
        <f>I19-E19</f>
        <v>0</v>
      </c>
      <c r="H19" s="65">
        <f t="shared" si="4"/>
        <v>-1148538</v>
      </c>
      <c r="I19" s="66">
        <f t="shared" si="4"/>
        <v>-3191882</v>
      </c>
      <c r="J19" s="37">
        <v>0</v>
      </c>
      <c r="K19" s="38">
        <v>0</v>
      </c>
      <c r="L19" s="60">
        <f t="shared" ref="L19:M23" si="5">H19+J19</f>
        <v>-1148538</v>
      </c>
      <c r="M19" s="38">
        <f t="shared" si="5"/>
        <v>-3191882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-9900325</v>
      </c>
      <c r="E21" s="146">
        <v>-26658650</v>
      </c>
      <c r="F21" s="60">
        <f t="shared" si="6"/>
        <v>0</v>
      </c>
      <c r="G21" s="37">
        <f t="shared" si="6"/>
        <v>0</v>
      </c>
      <c r="H21" s="65">
        <f t="shared" si="4"/>
        <v>-9900325</v>
      </c>
      <c r="I21" s="66">
        <f t="shared" si="4"/>
        <v>-26658650</v>
      </c>
      <c r="J21" s="37"/>
      <c r="K21" s="38"/>
      <c r="L21" s="60">
        <f t="shared" si="5"/>
        <v>-9900325</v>
      </c>
      <c r="M21" s="38">
        <f t="shared" si="5"/>
        <v>-26658650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3504</v>
      </c>
      <c r="E23" s="146">
        <v>9683</v>
      </c>
      <c r="F23" s="60">
        <f t="shared" si="6"/>
        <v>0</v>
      </c>
      <c r="G23" s="37">
        <f t="shared" si="6"/>
        <v>0</v>
      </c>
      <c r="H23" s="65">
        <f t="shared" si="4"/>
        <v>3504</v>
      </c>
      <c r="I23" s="66">
        <f t="shared" si="4"/>
        <v>9683</v>
      </c>
      <c r="J23" s="37"/>
      <c r="K23" s="38"/>
      <c r="L23" s="60">
        <f t="shared" si="5"/>
        <v>3504</v>
      </c>
      <c r="M23" s="38">
        <f t="shared" si="5"/>
        <v>9683</v>
      </c>
    </row>
    <row r="24" spans="1:13" x14ac:dyDescent="0.2">
      <c r="A24" s="9"/>
      <c r="B24" s="7" t="s">
        <v>33</v>
      </c>
      <c r="C24" s="6"/>
      <c r="D24" s="166">
        <v>-11045359</v>
      </c>
      <c r="E24" s="166">
        <v>-29840849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-11045359</v>
      </c>
      <c r="I24" s="39">
        <f>SUM(I19:I23)</f>
        <v>-29840849</v>
      </c>
      <c r="J24" s="133">
        <f t="shared" si="7"/>
        <v>0</v>
      </c>
      <c r="K24" s="39">
        <f t="shared" si="7"/>
        <v>0</v>
      </c>
      <c r="L24" s="61">
        <f t="shared" si="7"/>
        <v>-11045359</v>
      </c>
      <c r="M24" s="39">
        <f t="shared" si="7"/>
        <v>-29840849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122429</v>
      </c>
      <c r="E32" s="146">
        <v>369569</v>
      </c>
      <c r="F32" s="60">
        <f>H32-D32</f>
        <v>0</v>
      </c>
      <c r="G32" s="37">
        <f>I32-E32</f>
        <v>0</v>
      </c>
      <c r="H32" s="65">
        <f t="shared" ref="H32:I35" si="9">D32</f>
        <v>122429</v>
      </c>
      <c r="I32" s="66">
        <f t="shared" si="9"/>
        <v>369569</v>
      </c>
      <c r="J32" s="37"/>
      <c r="K32" s="38"/>
      <c r="L32" s="60">
        <f t="shared" ref="L32:M35" si="10">H32+J32</f>
        <v>122429</v>
      </c>
      <c r="M32" s="38">
        <f t="shared" si="10"/>
        <v>369569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122429</v>
      </c>
      <c r="E36" s="166">
        <v>369569</v>
      </c>
      <c r="F36" s="61">
        <f>SUM(F32:F35)</f>
        <v>0</v>
      </c>
      <c r="G36" s="39">
        <f>SUM(G32:G35)</f>
        <v>0</v>
      </c>
      <c r="H36" s="61">
        <f>SUM(H32:H35)</f>
        <v>122429</v>
      </c>
      <c r="I36" s="39">
        <f>SUM(I32:I35)</f>
        <v>369569</v>
      </c>
      <c r="J36" s="133">
        <f>SUM(J32:J34)</f>
        <v>0</v>
      </c>
      <c r="K36" s="39">
        <f>SUM(K32:K34)</f>
        <v>0</v>
      </c>
      <c r="L36" s="61">
        <f>SUM(L32:L35)</f>
        <v>122429</v>
      </c>
      <c r="M36" s="39">
        <f>SUM(M32:M35)</f>
        <v>369569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33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33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-44823</v>
      </c>
      <c r="E49" s="146">
        <v>-114076.11150695957</v>
      </c>
      <c r="F49" s="60">
        <f>H49-D49</f>
        <v>0</v>
      </c>
      <c r="G49" s="37">
        <f>I49-E49</f>
        <v>0</v>
      </c>
      <c r="H49" s="65">
        <f>D49</f>
        <v>-44823</v>
      </c>
      <c r="I49" s="66">
        <f>E49</f>
        <v>-114076.11150695957</v>
      </c>
      <c r="J49" s="37"/>
      <c r="K49" s="38"/>
      <c r="L49" s="60">
        <f>H49+J49</f>
        <v>-44823</v>
      </c>
      <c r="M49" s="38">
        <f>I49+K49</f>
        <v>-114076.11150695957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-3504</v>
      </c>
      <c r="E51" s="146">
        <v>-9683</v>
      </c>
      <c r="F51" s="60">
        <f>H51-D51</f>
        <v>0</v>
      </c>
      <c r="G51" s="37">
        <f>I51-E51</f>
        <v>0</v>
      </c>
      <c r="H51" s="65">
        <f>D51</f>
        <v>-3504</v>
      </c>
      <c r="I51" s="66">
        <f>E51</f>
        <v>-9683</v>
      </c>
      <c r="J51" s="37"/>
      <c r="K51" s="38"/>
      <c r="L51" s="60">
        <f>H51+J51</f>
        <v>-3504</v>
      </c>
      <c r="M51" s="38">
        <f>I51+K51</f>
        <v>-9683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-11440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-11440</v>
      </c>
      <c r="J54" s="37"/>
      <c r="K54" s="38"/>
      <c r="L54" s="60">
        <f>H54+J54</f>
        <v>0</v>
      </c>
      <c r="M54" s="38">
        <f>I54+K54</f>
        <v>-11440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-7370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-7370</v>
      </c>
      <c r="J55" s="37"/>
      <c r="K55" s="38"/>
      <c r="L55" s="60">
        <f>H55+J55</f>
        <v>0</v>
      </c>
      <c r="M55" s="38">
        <f>I55+K55</f>
        <v>-7370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-18810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-18810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-18810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-344118.43359999999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-344118.43359999999</v>
      </c>
      <c r="J70" s="37"/>
      <c r="K70" s="38"/>
      <c r="L70" s="60">
        <f t="shared" si="20"/>
        <v>0</v>
      </c>
      <c r="M70" s="38">
        <f t="shared" si="20"/>
        <v>-344118.43359999999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259749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259749</v>
      </c>
      <c r="J71" s="37"/>
      <c r="K71" s="38"/>
      <c r="L71" s="60">
        <f t="shared" si="20"/>
        <v>0</v>
      </c>
      <c r="M71" s="38">
        <f t="shared" si="20"/>
        <v>259749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-84369.433599999989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-84369.433599999989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-84369.433599999989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-140577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-140577</v>
      </c>
      <c r="J74" s="37"/>
      <c r="K74" s="38"/>
      <c r="L74" s="60">
        <f t="shared" si="23"/>
        <v>0</v>
      </c>
      <c r="M74" s="38">
        <f t="shared" si="23"/>
        <v>-140577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330184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330184</v>
      </c>
      <c r="J81" s="37"/>
      <c r="K81" s="38"/>
      <c r="L81" s="60">
        <f t="shared" si="23"/>
        <v>0</v>
      </c>
      <c r="M81" s="38">
        <f t="shared" si="23"/>
        <v>330184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-25225.545106960606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-25225.545106960606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-25225.545106960606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D21" sqref="D2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15578321</v>
      </c>
      <c r="E11" s="146">
        <v>41740995</v>
      </c>
      <c r="F11" s="60">
        <f>H11-D11</f>
        <v>0</v>
      </c>
      <c r="G11" s="37">
        <f>I11-E11</f>
        <v>0</v>
      </c>
      <c r="H11" s="65">
        <f t="shared" ref="H11:I15" si="0">D11</f>
        <v>15578321</v>
      </c>
      <c r="I11" s="66">
        <f t="shared" si="0"/>
        <v>41740995</v>
      </c>
      <c r="J11" s="37"/>
      <c r="K11" s="38"/>
      <c r="L11" s="60">
        <f t="shared" ref="L11:M15" si="1">H11+J11</f>
        <v>15578321</v>
      </c>
      <c r="M11" s="38">
        <f t="shared" si="1"/>
        <v>41740995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25594555</v>
      </c>
      <c r="E13" s="146">
        <v>71534733</v>
      </c>
      <c r="F13" s="60">
        <f t="shared" si="2"/>
        <v>0</v>
      </c>
      <c r="G13" s="37">
        <f t="shared" si="2"/>
        <v>0</v>
      </c>
      <c r="H13" s="65">
        <f t="shared" si="0"/>
        <v>25594555</v>
      </c>
      <c r="I13" s="66">
        <f t="shared" si="0"/>
        <v>71534733</v>
      </c>
      <c r="J13" s="37"/>
      <c r="K13" s="38"/>
      <c r="L13" s="60">
        <f t="shared" si="1"/>
        <v>25594555</v>
      </c>
      <c r="M13" s="38">
        <f t="shared" si="1"/>
        <v>71534733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2916287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2916287</v>
      </c>
      <c r="J15" s="37"/>
      <c r="K15" s="38"/>
      <c r="L15" s="60">
        <f t="shared" si="1"/>
        <v>0</v>
      </c>
      <c r="M15" s="38">
        <f t="shared" si="1"/>
        <v>2916287</v>
      </c>
    </row>
    <row r="16" spans="1:26" x14ac:dyDescent="0.2">
      <c r="A16" s="9"/>
      <c r="B16" s="7" t="s">
        <v>30</v>
      </c>
      <c r="C16" s="6"/>
      <c r="D16" s="166">
        <v>41172876</v>
      </c>
      <c r="E16" s="166">
        <v>116192015</v>
      </c>
      <c r="F16" s="61">
        <f t="shared" ref="F16:M16" si="3">SUM(F11:F15)</f>
        <v>0</v>
      </c>
      <c r="G16" s="39">
        <f t="shared" si="3"/>
        <v>0</v>
      </c>
      <c r="H16" s="61">
        <f>SUM(H11:H15)</f>
        <v>41172876</v>
      </c>
      <c r="I16" s="39">
        <f>SUM(I11:I15)</f>
        <v>116192015</v>
      </c>
      <c r="J16" s="133">
        <f t="shared" si="3"/>
        <v>0</v>
      </c>
      <c r="K16" s="39">
        <f t="shared" si="3"/>
        <v>0</v>
      </c>
      <c r="L16" s="61">
        <f t="shared" si="3"/>
        <v>41172876</v>
      </c>
      <c r="M16" s="39">
        <f t="shared" si="3"/>
        <v>116192015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-9905967</v>
      </c>
      <c r="E19" s="146">
        <v>-25817305</v>
      </c>
      <c r="F19" s="60">
        <f>H19-D19</f>
        <v>0</v>
      </c>
      <c r="G19" s="37">
        <f>I19-E19</f>
        <v>0</v>
      </c>
      <c r="H19" s="65">
        <f t="shared" si="4"/>
        <v>-9905967</v>
      </c>
      <c r="I19" s="66">
        <f t="shared" si="4"/>
        <v>-25817305</v>
      </c>
      <c r="J19" s="37">
        <v>0</v>
      </c>
      <c r="K19" s="38">
        <v>0</v>
      </c>
      <c r="L19" s="60">
        <f t="shared" ref="L19:M23" si="5">H19+J19</f>
        <v>-9905967</v>
      </c>
      <c r="M19" s="38">
        <f t="shared" si="5"/>
        <v>-25817305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-31542981</v>
      </c>
      <c r="E21" s="146">
        <v>-86688382</v>
      </c>
      <c r="F21" s="60">
        <f t="shared" si="6"/>
        <v>0</v>
      </c>
      <c r="G21" s="37">
        <f t="shared" si="6"/>
        <v>0</v>
      </c>
      <c r="H21" s="65">
        <f t="shared" si="4"/>
        <v>-31542981</v>
      </c>
      <c r="I21" s="66">
        <f t="shared" si="4"/>
        <v>-86688382</v>
      </c>
      <c r="J21" s="37"/>
      <c r="K21" s="38"/>
      <c r="L21" s="60">
        <f t="shared" si="5"/>
        <v>-31542981</v>
      </c>
      <c r="M21" s="38">
        <f t="shared" si="5"/>
        <v>-86688382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277862</v>
      </c>
      <c r="E23" s="146">
        <v>758375</v>
      </c>
      <c r="F23" s="60">
        <f t="shared" si="6"/>
        <v>0</v>
      </c>
      <c r="G23" s="37">
        <f t="shared" si="6"/>
        <v>0</v>
      </c>
      <c r="H23" s="65">
        <f t="shared" si="4"/>
        <v>277862</v>
      </c>
      <c r="I23" s="66">
        <f t="shared" si="4"/>
        <v>758375</v>
      </c>
      <c r="J23" s="37"/>
      <c r="K23" s="38"/>
      <c r="L23" s="60">
        <f t="shared" si="5"/>
        <v>277862</v>
      </c>
      <c r="M23" s="38">
        <f t="shared" si="5"/>
        <v>758375</v>
      </c>
    </row>
    <row r="24" spans="1:13" x14ac:dyDescent="0.2">
      <c r="A24" s="9"/>
      <c r="B24" s="7" t="s">
        <v>33</v>
      </c>
      <c r="C24" s="6"/>
      <c r="D24" s="166">
        <v>-41171086</v>
      </c>
      <c r="E24" s="166">
        <v>-111747312</v>
      </c>
      <c r="F24" s="61">
        <f t="shared" ref="F24:M24" si="7">SUM(F19:F23)</f>
        <v>0</v>
      </c>
      <c r="G24" s="39">
        <f t="shared" si="7"/>
        <v>0</v>
      </c>
      <c r="H24" s="61">
        <f>SUM(H19:H23)</f>
        <v>-41171086</v>
      </c>
      <c r="I24" s="39">
        <f>SUM(I19:I23)</f>
        <v>-111747312</v>
      </c>
      <c r="J24" s="133">
        <f t="shared" si="7"/>
        <v>0</v>
      </c>
      <c r="K24" s="39">
        <f t="shared" si="7"/>
        <v>0</v>
      </c>
      <c r="L24" s="61">
        <f t="shared" si="7"/>
        <v>-41171086</v>
      </c>
      <c r="M24" s="39">
        <f t="shared" si="7"/>
        <v>-111747312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0</v>
      </c>
      <c r="E32" s="146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0</v>
      </c>
      <c r="E36" s="166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33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33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33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-1790</v>
      </c>
      <c r="E49" s="146">
        <v>-4667.4250000000002</v>
      </c>
      <c r="F49" s="60">
        <f>H49-D49</f>
        <v>0</v>
      </c>
      <c r="G49" s="37">
        <f>I49-E49</f>
        <v>0</v>
      </c>
      <c r="H49" s="65">
        <f>D49</f>
        <v>-1790</v>
      </c>
      <c r="I49" s="66">
        <f>E49</f>
        <v>-4667.4250000000002</v>
      </c>
      <c r="J49" s="37"/>
      <c r="K49" s="38"/>
      <c r="L49" s="60">
        <f>H49+J49</f>
        <v>-1790</v>
      </c>
      <c r="M49" s="38">
        <f>I49+K49</f>
        <v>-4667.4250000000002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-277862</v>
      </c>
      <c r="E51" s="146">
        <v>-758375</v>
      </c>
      <c r="F51" s="60">
        <f>H51-D51</f>
        <v>0</v>
      </c>
      <c r="G51" s="37">
        <f>I51-E51</f>
        <v>0</v>
      </c>
      <c r="H51" s="65">
        <f>D51</f>
        <v>-277862</v>
      </c>
      <c r="I51" s="66">
        <f>E51</f>
        <v>-758375</v>
      </c>
      <c r="J51" s="37"/>
      <c r="K51" s="38"/>
      <c r="L51" s="60">
        <f>H51+J51</f>
        <v>-277862</v>
      </c>
      <c r="M51" s="38">
        <f>I51+K51</f>
        <v>-758375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-134078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-134078</v>
      </c>
      <c r="J54" s="37"/>
      <c r="K54" s="38"/>
      <c r="L54" s="60">
        <f>H54+J54</f>
        <v>0</v>
      </c>
      <c r="M54" s="38">
        <f>I54+K54</f>
        <v>-134078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-2916287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-2916287</v>
      </c>
      <c r="J55" s="37"/>
      <c r="K55" s="38"/>
      <c r="L55" s="60">
        <f>H55+J55</f>
        <v>0</v>
      </c>
      <c r="M55" s="38">
        <f>I55+K55</f>
        <v>-2916287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-3050365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-3050365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-3050365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-1948054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-1948054</v>
      </c>
      <c r="J70" s="37"/>
      <c r="K70" s="38"/>
      <c r="L70" s="60">
        <f t="shared" si="20"/>
        <v>0</v>
      </c>
      <c r="M70" s="38">
        <f t="shared" si="20"/>
        <v>-1948054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-10742902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-10742902</v>
      </c>
      <c r="J71" s="37"/>
      <c r="K71" s="38"/>
      <c r="L71" s="60">
        <f t="shared" si="20"/>
        <v>0</v>
      </c>
      <c r="M71" s="38">
        <f t="shared" si="20"/>
        <v>-10742902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-12690956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-12690956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-12690956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11758324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11758324</v>
      </c>
      <c r="J74" s="37"/>
      <c r="K74" s="38"/>
      <c r="L74" s="60">
        <f t="shared" si="23"/>
        <v>0</v>
      </c>
      <c r="M74" s="38">
        <f t="shared" si="23"/>
        <v>11758324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13249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13249</v>
      </c>
      <c r="J81" s="37"/>
      <c r="K81" s="38"/>
      <c r="L81" s="60">
        <f t="shared" si="23"/>
        <v>0</v>
      </c>
      <c r="M81" s="38">
        <f t="shared" si="23"/>
        <v>13249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-288087.42499999981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-288087.42499999981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-288087.42499999981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217">
        <v>196365526</v>
      </c>
      <c r="E11" s="217">
        <v>533064366</v>
      </c>
      <c r="F11" s="60">
        <f>H11-D11</f>
        <v>0</v>
      </c>
      <c r="G11" s="37">
        <f>I11-E11</f>
        <v>0</v>
      </c>
      <c r="H11" s="65">
        <f>D11</f>
        <v>196365526</v>
      </c>
      <c r="I11" s="66">
        <f>E11</f>
        <v>533064366</v>
      </c>
      <c r="J11" s="60"/>
      <c r="K11" s="38"/>
      <c r="L11" s="60">
        <f t="shared" ref="L11:M15" si="0">H11+J11</f>
        <v>196365526</v>
      </c>
      <c r="M11" s="38">
        <f t="shared" si="0"/>
        <v>533064366</v>
      </c>
    </row>
    <row r="12" spans="1:26" x14ac:dyDescent="0.2">
      <c r="A12" s="9">
        <v>2</v>
      </c>
      <c r="B12" s="7"/>
      <c r="C12" s="18" t="s">
        <v>26</v>
      </c>
      <c r="D12" s="217">
        <v>0</v>
      </c>
      <c r="E12" s="217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217">
        <v>96028476</v>
      </c>
      <c r="E13" s="217">
        <v>269283472</v>
      </c>
      <c r="F13" s="60">
        <f t="shared" si="1"/>
        <v>0</v>
      </c>
      <c r="G13" s="37">
        <f t="shared" si="1"/>
        <v>0</v>
      </c>
      <c r="H13" s="65">
        <f t="shared" si="2"/>
        <v>96028476</v>
      </c>
      <c r="I13" s="66">
        <f t="shared" si="2"/>
        <v>269283472</v>
      </c>
      <c r="J13" s="60"/>
      <c r="K13" s="38"/>
      <c r="L13" s="60">
        <f t="shared" si="0"/>
        <v>96028476</v>
      </c>
      <c r="M13" s="38">
        <f t="shared" si="0"/>
        <v>269283472</v>
      </c>
    </row>
    <row r="14" spans="1:26" x14ac:dyDescent="0.2">
      <c r="A14" s="9">
        <v>4</v>
      </c>
      <c r="B14" s="7"/>
      <c r="C14" s="18" t="s">
        <v>28</v>
      </c>
      <c r="D14" s="217">
        <v>0</v>
      </c>
      <c r="E14" s="217">
        <v>10354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10354</v>
      </c>
      <c r="J14" s="60"/>
      <c r="K14" s="38"/>
      <c r="L14" s="60">
        <f t="shared" si="0"/>
        <v>0</v>
      </c>
      <c r="M14" s="38">
        <f t="shared" si="0"/>
        <v>10354</v>
      </c>
    </row>
    <row r="15" spans="1:26" x14ac:dyDescent="0.2">
      <c r="A15" s="9">
        <v>5</v>
      </c>
      <c r="B15" s="7"/>
      <c r="C15" s="18" t="s">
        <v>29</v>
      </c>
      <c r="D15" s="217">
        <v>0</v>
      </c>
      <c r="E15" s="217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218">
        <v>292394002</v>
      </c>
      <c r="E16" s="218">
        <v>802358192</v>
      </c>
      <c r="F16" s="61">
        <f t="shared" ref="F16:M16" si="3">SUM(F11:F15)</f>
        <v>0</v>
      </c>
      <c r="G16" s="39">
        <f t="shared" si="3"/>
        <v>0</v>
      </c>
      <c r="H16" s="61">
        <f>SUM(H11:H15)</f>
        <v>292394002</v>
      </c>
      <c r="I16" s="39">
        <f>SUM(I11:I15)</f>
        <v>802358192</v>
      </c>
      <c r="J16" s="61">
        <f t="shared" si="3"/>
        <v>0</v>
      </c>
      <c r="K16" s="39">
        <f t="shared" si="3"/>
        <v>0</v>
      </c>
      <c r="L16" s="61">
        <f t="shared" si="3"/>
        <v>292394002</v>
      </c>
      <c r="M16" s="39">
        <f t="shared" si="3"/>
        <v>802358192</v>
      </c>
    </row>
    <row r="17" spans="1:13" x14ac:dyDescent="0.2">
      <c r="A17" s="9"/>
      <c r="B17" s="7"/>
      <c r="C17" s="6"/>
      <c r="D17" s="219">
        <v>0</v>
      </c>
      <c r="E17" s="219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219">
        <v>0</v>
      </c>
      <c r="E18" s="21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217">
        <v>-195240163</v>
      </c>
      <c r="E19" s="217">
        <v>-524044474</v>
      </c>
      <c r="F19" s="60">
        <f>H19-D19</f>
        <v>0</v>
      </c>
      <c r="G19" s="37">
        <f>I19-E19</f>
        <v>0</v>
      </c>
      <c r="H19" s="65">
        <f t="shared" si="4"/>
        <v>-195240163</v>
      </c>
      <c r="I19" s="66">
        <f t="shared" si="4"/>
        <v>-524044474</v>
      </c>
      <c r="J19" s="60"/>
      <c r="K19" s="38"/>
      <c r="L19" s="60">
        <f t="shared" ref="L19:M23" si="5">H19+J19</f>
        <v>-195240163</v>
      </c>
      <c r="M19" s="38">
        <f t="shared" si="5"/>
        <v>-524044474</v>
      </c>
    </row>
    <row r="20" spans="1:13" x14ac:dyDescent="0.2">
      <c r="A20" s="9">
        <v>7</v>
      </c>
      <c r="B20" s="7"/>
      <c r="C20" s="18" t="s">
        <v>26</v>
      </c>
      <c r="D20" s="217">
        <v>0</v>
      </c>
      <c r="E20" s="217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217">
        <v>-95951921</v>
      </c>
      <c r="E21" s="217">
        <v>-271284464</v>
      </c>
      <c r="F21" s="60">
        <f t="shared" si="6"/>
        <v>0</v>
      </c>
      <c r="G21" s="37">
        <f t="shared" si="6"/>
        <v>0</v>
      </c>
      <c r="H21" s="65">
        <f t="shared" si="4"/>
        <v>-95951921</v>
      </c>
      <c r="I21" s="66">
        <f t="shared" si="4"/>
        <v>-271284464</v>
      </c>
      <c r="J21" s="60"/>
      <c r="K21" s="38"/>
      <c r="L21" s="60">
        <f t="shared" si="5"/>
        <v>-95951921</v>
      </c>
      <c r="M21" s="38">
        <f t="shared" si="5"/>
        <v>-271284464</v>
      </c>
    </row>
    <row r="22" spans="1:13" x14ac:dyDescent="0.2">
      <c r="A22" s="9">
        <v>9</v>
      </c>
      <c r="B22" s="7"/>
      <c r="C22" s="18" t="s">
        <v>28</v>
      </c>
      <c r="D22" s="217">
        <v>0</v>
      </c>
      <c r="E22" s="217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217">
        <v>561927</v>
      </c>
      <c r="E23" s="217">
        <v>1566495</v>
      </c>
      <c r="F23" s="60">
        <f t="shared" si="6"/>
        <v>0</v>
      </c>
      <c r="G23" s="37">
        <f t="shared" si="6"/>
        <v>0</v>
      </c>
      <c r="H23" s="65">
        <f t="shared" si="4"/>
        <v>561927</v>
      </c>
      <c r="I23" s="66">
        <f t="shared" si="4"/>
        <v>1566495</v>
      </c>
      <c r="J23" s="60"/>
      <c r="K23" s="38"/>
      <c r="L23" s="60">
        <f t="shared" si="5"/>
        <v>561927</v>
      </c>
      <c r="M23" s="38">
        <f t="shared" si="5"/>
        <v>1566495</v>
      </c>
    </row>
    <row r="24" spans="1:13" x14ac:dyDescent="0.2">
      <c r="A24" s="9"/>
      <c r="B24" s="7" t="s">
        <v>33</v>
      </c>
      <c r="C24" s="6"/>
      <c r="D24" s="218">
        <v>-290630157</v>
      </c>
      <c r="E24" s="218">
        <v>-793762443</v>
      </c>
      <c r="F24" s="61">
        <f t="shared" ref="F24:M24" si="7">SUM(F19:F23)</f>
        <v>0</v>
      </c>
      <c r="G24" s="39">
        <f t="shared" si="7"/>
        <v>0</v>
      </c>
      <c r="H24" s="61">
        <f>SUM(H19:H23)</f>
        <v>-290630157</v>
      </c>
      <c r="I24" s="39">
        <f>SUM(I19:I23)</f>
        <v>-793762443</v>
      </c>
      <c r="J24" s="61">
        <f t="shared" si="7"/>
        <v>0</v>
      </c>
      <c r="K24" s="39">
        <f t="shared" si="7"/>
        <v>0</v>
      </c>
      <c r="L24" s="61">
        <f t="shared" si="7"/>
        <v>-290630157</v>
      </c>
      <c r="M24" s="39">
        <f t="shared" si="7"/>
        <v>-793762443</v>
      </c>
    </row>
    <row r="25" spans="1:13" x14ac:dyDescent="0.2">
      <c r="A25" s="9"/>
      <c r="B25" s="7"/>
      <c r="C25" s="6"/>
      <c r="D25" s="219">
        <v>0</v>
      </c>
      <c r="E25" s="219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219">
        <v>0</v>
      </c>
      <c r="E26" s="219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217">
        <v>0</v>
      </c>
      <c r="E27" s="217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217">
        <v>0</v>
      </c>
      <c r="E28" s="217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218">
        <v>0</v>
      </c>
      <c r="E29" s="218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219">
        <v>0</v>
      </c>
      <c r="E30" s="219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219">
        <v>0</v>
      </c>
      <c r="E31" s="219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217">
        <v>13934</v>
      </c>
      <c r="E32" s="217">
        <v>41850</v>
      </c>
      <c r="F32" s="60">
        <f>H32-D32</f>
        <v>0</v>
      </c>
      <c r="G32" s="37">
        <f>I32-E32</f>
        <v>0</v>
      </c>
      <c r="H32" s="65">
        <f t="shared" ref="H32:I35" si="9">D32</f>
        <v>13934</v>
      </c>
      <c r="I32" s="66">
        <f t="shared" si="9"/>
        <v>41850</v>
      </c>
      <c r="J32" s="60"/>
      <c r="K32" s="38"/>
      <c r="L32" s="60">
        <f t="shared" ref="L32:M35" si="10">H32+J32</f>
        <v>13934</v>
      </c>
      <c r="M32" s="38">
        <f t="shared" si="10"/>
        <v>41850</v>
      </c>
    </row>
    <row r="33" spans="1:13" x14ac:dyDescent="0.2">
      <c r="A33" s="9">
        <v>14</v>
      </c>
      <c r="B33" s="7"/>
      <c r="C33" s="18" t="s">
        <v>40</v>
      </c>
      <c r="D33" s="217">
        <v>579330</v>
      </c>
      <c r="E33" s="217">
        <v>1546257</v>
      </c>
      <c r="F33" s="60">
        <f t="shared" ref="F33:G35" si="11">H33-D33</f>
        <v>0</v>
      </c>
      <c r="G33" s="37">
        <f t="shared" si="11"/>
        <v>0</v>
      </c>
      <c r="H33" s="65">
        <f t="shared" si="9"/>
        <v>579330</v>
      </c>
      <c r="I33" s="66">
        <f t="shared" si="9"/>
        <v>1546257</v>
      </c>
      <c r="J33" s="60"/>
      <c r="K33" s="38"/>
      <c r="L33" s="60">
        <f t="shared" si="10"/>
        <v>579330</v>
      </c>
      <c r="M33" s="38">
        <f t="shared" si="10"/>
        <v>1546257</v>
      </c>
    </row>
    <row r="34" spans="1:13" x14ac:dyDescent="0.2">
      <c r="A34" s="9">
        <v>15</v>
      </c>
      <c r="B34" s="7"/>
      <c r="C34" s="18" t="s">
        <v>41</v>
      </c>
      <c r="D34" s="217">
        <v>-721131</v>
      </c>
      <c r="E34" s="217">
        <v>-1967200</v>
      </c>
      <c r="F34" s="60">
        <f t="shared" si="11"/>
        <v>0</v>
      </c>
      <c r="G34" s="37">
        <f t="shared" si="11"/>
        <v>0</v>
      </c>
      <c r="H34" s="65">
        <f t="shared" si="9"/>
        <v>-721131</v>
      </c>
      <c r="I34" s="66">
        <f t="shared" si="9"/>
        <v>-1967200</v>
      </c>
      <c r="J34" s="60"/>
      <c r="K34" s="38"/>
      <c r="L34" s="60">
        <f t="shared" si="10"/>
        <v>-721131</v>
      </c>
      <c r="M34" s="38">
        <f t="shared" si="10"/>
        <v>-1967200</v>
      </c>
    </row>
    <row r="35" spans="1:13" x14ac:dyDescent="0.2">
      <c r="A35" s="9">
        <v>16</v>
      </c>
      <c r="B35" s="7"/>
      <c r="C35" s="18" t="s">
        <v>42</v>
      </c>
      <c r="D35" s="217">
        <v>-136134</v>
      </c>
      <c r="E35" s="217">
        <v>-1121629</v>
      </c>
      <c r="F35" s="60">
        <f t="shared" si="11"/>
        <v>0</v>
      </c>
      <c r="G35" s="37">
        <f t="shared" si="11"/>
        <v>0</v>
      </c>
      <c r="H35" s="65">
        <f t="shared" si="9"/>
        <v>-136134</v>
      </c>
      <c r="I35" s="66">
        <f t="shared" si="9"/>
        <v>-1121629</v>
      </c>
      <c r="J35" s="60"/>
      <c r="K35" s="38"/>
      <c r="L35" s="60">
        <f t="shared" si="10"/>
        <v>-136134</v>
      </c>
      <c r="M35" s="38">
        <f t="shared" si="10"/>
        <v>-1121629</v>
      </c>
    </row>
    <row r="36" spans="1:13" x14ac:dyDescent="0.2">
      <c r="A36" s="9"/>
      <c r="B36" s="7" t="s">
        <v>43</v>
      </c>
      <c r="C36" s="6"/>
      <c r="D36" s="218">
        <v>-264001</v>
      </c>
      <c r="E36" s="218">
        <v>-1500722</v>
      </c>
      <c r="F36" s="61">
        <f>SUM(F32:F35)</f>
        <v>0</v>
      </c>
      <c r="G36" s="39">
        <f>SUM(G32:G35)</f>
        <v>0</v>
      </c>
      <c r="H36" s="61">
        <f>SUM(H32:H35)</f>
        <v>-264001</v>
      </c>
      <c r="I36" s="39">
        <f>SUM(I32:I35)</f>
        <v>-1500722</v>
      </c>
      <c r="J36" s="61">
        <f>SUM(J32:J34)</f>
        <v>0</v>
      </c>
      <c r="K36" s="39">
        <f>SUM(K32:K34)</f>
        <v>0</v>
      </c>
      <c r="L36" s="61">
        <f>SUM(L32:L35)</f>
        <v>-264001</v>
      </c>
      <c r="M36" s="39">
        <f>SUM(M32:M35)</f>
        <v>-1500722</v>
      </c>
    </row>
    <row r="37" spans="1:13" x14ac:dyDescent="0.2">
      <c r="A37" s="9"/>
      <c r="B37" s="7"/>
      <c r="C37" s="6"/>
      <c r="D37" s="219">
        <v>0</v>
      </c>
      <c r="E37" s="219">
        <v>0</v>
      </c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219">
        <v>0</v>
      </c>
      <c r="E38" s="21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217">
        <v>1213095</v>
      </c>
      <c r="E39" s="217">
        <v>3150492</v>
      </c>
      <c r="F39" s="60">
        <f t="shared" ref="F39:G41" si="13">H39-D39</f>
        <v>0</v>
      </c>
      <c r="G39" s="37">
        <f t="shared" si="13"/>
        <v>0</v>
      </c>
      <c r="H39" s="65">
        <f t="shared" si="12"/>
        <v>1213095</v>
      </c>
      <c r="I39" s="66">
        <f t="shared" si="12"/>
        <v>3150492</v>
      </c>
      <c r="J39" s="60"/>
      <c r="K39" s="38"/>
      <c r="L39" s="60">
        <f t="shared" ref="L39:M41" si="14">H39+J39</f>
        <v>1213095</v>
      </c>
      <c r="M39" s="38">
        <f t="shared" si="14"/>
        <v>3150492</v>
      </c>
    </row>
    <row r="40" spans="1:13" ht="22.5" customHeight="1" x14ac:dyDescent="0.2">
      <c r="A40" s="9">
        <v>18</v>
      </c>
      <c r="B40" s="7"/>
      <c r="C40" s="18" t="s">
        <v>46</v>
      </c>
      <c r="D40" s="217">
        <v>-2533756</v>
      </c>
      <c r="E40" s="217">
        <v>-6709343</v>
      </c>
      <c r="F40" s="60">
        <f t="shared" si="13"/>
        <v>0</v>
      </c>
      <c r="G40" s="37">
        <f t="shared" si="13"/>
        <v>0</v>
      </c>
      <c r="H40" s="65">
        <f t="shared" si="12"/>
        <v>-2533756</v>
      </c>
      <c r="I40" s="66">
        <f t="shared" si="12"/>
        <v>-6709343</v>
      </c>
      <c r="J40" s="60"/>
      <c r="K40" s="38"/>
      <c r="L40" s="60">
        <f t="shared" si="14"/>
        <v>-2533756</v>
      </c>
      <c r="M40" s="38">
        <f t="shared" si="14"/>
        <v>-6709343</v>
      </c>
    </row>
    <row r="41" spans="1:13" x14ac:dyDescent="0.2">
      <c r="A41" s="9">
        <v>19</v>
      </c>
      <c r="B41" s="7"/>
      <c r="C41" s="18" t="s">
        <v>47</v>
      </c>
      <c r="D41" s="217">
        <v>0</v>
      </c>
      <c r="E41" s="21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218">
        <v>-2533756</v>
      </c>
      <c r="E42" s="218">
        <v>-6709343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-2533756</v>
      </c>
      <c r="I42" s="39">
        <f>SUM(I40:I41)</f>
        <v>-6709343</v>
      </c>
      <c r="J42" s="61">
        <f t="shared" si="15"/>
        <v>0</v>
      </c>
      <c r="K42" s="39">
        <f t="shared" si="15"/>
        <v>0</v>
      </c>
      <c r="L42" s="61">
        <f t="shared" si="15"/>
        <v>-2533756</v>
      </c>
      <c r="M42" s="39">
        <f t="shared" si="15"/>
        <v>-6709343</v>
      </c>
    </row>
    <row r="43" spans="1:13" ht="21" customHeight="1" x14ac:dyDescent="0.2">
      <c r="A43" s="9"/>
      <c r="B43" s="7" t="s">
        <v>49</v>
      </c>
      <c r="C43" s="6"/>
      <c r="D43" s="218">
        <v>-1320661</v>
      </c>
      <c r="E43" s="218">
        <v>-3558851</v>
      </c>
      <c r="F43" s="61">
        <f t="shared" ref="F43:M43" si="16">F42+F39</f>
        <v>0</v>
      </c>
      <c r="G43" s="39">
        <f t="shared" si="16"/>
        <v>0</v>
      </c>
      <c r="H43" s="61">
        <f>H42+H39</f>
        <v>-1320661</v>
      </c>
      <c r="I43" s="39">
        <f>I42+I39</f>
        <v>-3558851</v>
      </c>
      <c r="J43" s="61">
        <f t="shared" si="16"/>
        <v>0</v>
      </c>
      <c r="K43" s="39">
        <f t="shared" si="16"/>
        <v>0</v>
      </c>
      <c r="L43" s="61">
        <f t="shared" si="16"/>
        <v>-1320661</v>
      </c>
      <c r="M43" s="39">
        <f t="shared" si="16"/>
        <v>-3558851</v>
      </c>
    </row>
    <row r="44" spans="1:13" x14ac:dyDescent="0.2">
      <c r="A44" s="9"/>
      <c r="B44" s="7"/>
      <c r="C44" s="6"/>
      <c r="D44" s="219">
        <v>0</v>
      </c>
      <c r="E44" s="219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217">
        <v>0</v>
      </c>
      <c r="E45" s="217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219">
        <v>0</v>
      </c>
      <c r="E46" s="219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217">
        <v>0</v>
      </c>
      <c r="E47" s="217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219">
        <v>0</v>
      </c>
      <c r="E48" s="219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217">
        <v>-156215</v>
      </c>
      <c r="E49" s="217">
        <v>-410689.23499999999</v>
      </c>
      <c r="F49" s="60">
        <f>H49-D49</f>
        <v>0</v>
      </c>
      <c r="G49" s="37">
        <f>I49-E49</f>
        <v>0</v>
      </c>
      <c r="H49" s="65">
        <f>D49</f>
        <v>-156215</v>
      </c>
      <c r="I49" s="66">
        <f>E49</f>
        <v>-410689.23499999999</v>
      </c>
      <c r="J49" s="60"/>
      <c r="K49" s="38"/>
      <c r="L49" s="60">
        <f>H49+J49</f>
        <v>-156215</v>
      </c>
      <c r="M49" s="38">
        <f>I49+K49</f>
        <v>-410689.23499999999</v>
      </c>
    </row>
    <row r="50" spans="1:15" x14ac:dyDescent="0.2">
      <c r="A50" s="9"/>
      <c r="B50" s="7"/>
      <c r="C50" s="6"/>
      <c r="D50" s="219">
        <v>0</v>
      </c>
      <c r="E50" s="219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217">
        <v>-561927</v>
      </c>
      <c r="E51" s="217">
        <v>-1566495</v>
      </c>
      <c r="F51" s="60">
        <f>H51-D51</f>
        <v>0</v>
      </c>
      <c r="G51" s="37">
        <f>I51-E51</f>
        <v>0</v>
      </c>
      <c r="H51" s="65">
        <f>D51</f>
        <v>-561927</v>
      </c>
      <c r="I51" s="66">
        <f>E51</f>
        <v>-1566495</v>
      </c>
      <c r="J51" s="60"/>
      <c r="K51" s="38"/>
      <c r="L51" s="60">
        <f>H51+J51</f>
        <v>-561927</v>
      </c>
      <c r="M51" s="38">
        <f>I51+K51</f>
        <v>-1566495</v>
      </c>
    </row>
    <row r="52" spans="1:15" x14ac:dyDescent="0.2">
      <c r="A52" s="9"/>
      <c r="B52" s="7"/>
      <c r="C52" s="6"/>
      <c r="D52" s="219">
        <v>0</v>
      </c>
      <c r="E52" s="219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219">
        <v>0</v>
      </c>
      <c r="E53" s="219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217">
        <v>0</v>
      </c>
      <c r="E54" s="217">
        <v>-2196592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-2196592</v>
      </c>
      <c r="J54" s="60"/>
      <c r="K54" s="38"/>
      <c r="L54" s="60">
        <f>H54+J54</f>
        <v>0</v>
      </c>
      <c r="M54" s="38">
        <f>I54+K54</f>
        <v>-2196592</v>
      </c>
    </row>
    <row r="55" spans="1:15" x14ac:dyDescent="0.2">
      <c r="A55" s="9">
        <v>25</v>
      </c>
      <c r="B55" s="7"/>
      <c r="C55" s="18" t="s">
        <v>56</v>
      </c>
      <c r="D55" s="217">
        <v>0</v>
      </c>
      <c r="E55" s="217">
        <f>-1736161-655688</f>
        <v>-2391849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-2391849</v>
      </c>
      <c r="J55" s="60"/>
      <c r="K55" s="38"/>
      <c r="L55" s="60">
        <f>H55+J55</f>
        <v>0</v>
      </c>
      <c r="M55" s="38">
        <f>I55+K55</f>
        <v>-2391849</v>
      </c>
    </row>
    <row r="56" spans="1:15" x14ac:dyDescent="0.2">
      <c r="A56" s="9"/>
      <c r="B56" s="7" t="s">
        <v>57</v>
      </c>
      <c r="C56" s="6"/>
      <c r="D56" s="218">
        <v>0</v>
      </c>
      <c r="E56" s="218">
        <v>-3932753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-4588441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-4588441</v>
      </c>
    </row>
    <row r="57" spans="1:15" x14ac:dyDescent="0.2">
      <c r="A57" s="9"/>
      <c r="B57" s="7"/>
      <c r="C57" s="6"/>
      <c r="D57" s="219">
        <v>0</v>
      </c>
      <c r="E57" s="219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219">
        <v>0</v>
      </c>
      <c r="E58" s="219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217">
        <v>0</v>
      </c>
      <c r="E59" s="217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217">
        <v>0</v>
      </c>
      <c r="E60" s="217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218">
        <v>0</v>
      </c>
      <c r="E61" s="218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219">
        <v>0</v>
      </c>
      <c r="E62" s="219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219">
        <v>0</v>
      </c>
      <c r="E63" s="219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217">
        <v>0</v>
      </c>
      <c r="E64" s="217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217">
        <v>0</v>
      </c>
      <c r="E65" s="217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218">
        <v>0</v>
      </c>
      <c r="E66" s="218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219">
        <v>0</v>
      </c>
      <c r="E67" s="219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219">
        <v>0</v>
      </c>
      <c r="E68" s="219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219">
        <v>0</v>
      </c>
      <c r="E69" s="219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217">
        <v>0</v>
      </c>
      <c r="E70" s="217">
        <v>1165617.6111000003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1165617.6111000003</v>
      </c>
      <c r="J70" s="60"/>
      <c r="K70" s="38"/>
      <c r="L70" s="60">
        <f>H70+J70</f>
        <v>0</v>
      </c>
      <c r="M70" s="38">
        <f>I70+K70</f>
        <v>1165617.6111000003</v>
      </c>
    </row>
    <row r="71" spans="1:13" x14ac:dyDescent="0.2">
      <c r="A71" s="9">
        <v>31</v>
      </c>
      <c r="B71" s="3"/>
      <c r="C71" s="10" t="s">
        <v>68</v>
      </c>
      <c r="D71" s="217">
        <v>0</v>
      </c>
      <c r="E71" s="217">
        <v>-563222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-563222</v>
      </c>
      <c r="J71" s="60"/>
      <c r="K71" s="38"/>
      <c r="L71" s="60">
        <f>H71+J71</f>
        <v>0</v>
      </c>
      <c r="M71" s="38">
        <f>I71+K71</f>
        <v>-563222</v>
      </c>
    </row>
    <row r="72" spans="1:13" x14ac:dyDescent="0.2">
      <c r="A72" s="9"/>
      <c r="B72" s="3"/>
      <c r="C72" s="55" t="s">
        <v>69</v>
      </c>
      <c r="D72" s="218">
        <v>0</v>
      </c>
      <c r="E72" s="218">
        <v>602395.61110000033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602395.61110000033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602395.61110000033</v>
      </c>
    </row>
    <row r="73" spans="1:13" x14ac:dyDescent="0.2">
      <c r="A73" s="9">
        <v>32</v>
      </c>
      <c r="B73" s="3"/>
      <c r="C73" s="10" t="s">
        <v>70</v>
      </c>
      <c r="D73" s="217">
        <v>0</v>
      </c>
      <c r="E73" s="217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217">
        <v>0</v>
      </c>
      <c r="E74" s="217">
        <v>702407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702407</v>
      </c>
      <c r="J74" s="60"/>
      <c r="K74" s="38"/>
      <c r="L74" s="60">
        <f t="shared" si="22"/>
        <v>0</v>
      </c>
      <c r="M74" s="38">
        <f t="shared" si="22"/>
        <v>702407</v>
      </c>
    </row>
    <row r="75" spans="1:13" x14ac:dyDescent="0.2">
      <c r="A75" s="9">
        <v>34</v>
      </c>
      <c r="B75" s="3"/>
      <c r="C75" s="10" t="s">
        <v>72</v>
      </c>
      <c r="D75" s="217">
        <v>0</v>
      </c>
      <c r="E75" s="217">
        <v>-34406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-34406</v>
      </c>
      <c r="J75" s="60"/>
      <c r="K75" s="38"/>
      <c r="L75" s="60">
        <f t="shared" si="22"/>
        <v>0</v>
      </c>
      <c r="M75" s="38">
        <f t="shared" si="22"/>
        <v>-34406</v>
      </c>
    </row>
    <row r="76" spans="1:13" x14ac:dyDescent="0.2">
      <c r="A76" s="9">
        <v>35</v>
      </c>
      <c r="B76" s="3"/>
      <c r="C76" s="10" t="s">
        <v>73</v>
      </c>
      <c r="D76" s="217">
        <v>0</v>
      </c>
      <c r="E76" s="217">
        <v>-5809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-5809</v>
      </c>
      <c r="J76" s="60"/>
      <c r="K76" s="38"/>
      <c r="L76" s="60">
        <f t="shared" si="22"/>
        <v>0</v>
      </c>
      <c r="M76" s="38">
        <f t="shared" si="22"/>
        <v>-5809</v>
      </c>
    </row>
    <row r="77" spans="1:13" x14ac:dyDescent="0.2">
      <c r="A77" s="9">
        <v>36</v>
      </c>
      <c r="B77" s="3"/>
      <c r="C77" s="10" t="s">
        <v>74</v>
      </c>
      <c r="D77" s="217">
        <v>0</v>
      </c>
      <c r="E77" s="217">
        <f>-635687.5+655688</f>
        <v>20000.5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20000.5</v>
      </c>
      <c r="J77" s="60"/>
      <c r="K77" s="38"/>
      <c r="L77" s="60">
        <f t="shared" si="22"/>
        <v>0</v>
      </c>
      <c r="M77" s="38">
        <f t="shared" si="22"/>
        <v>20000.5</v>
      </c>
    </row>
    <row r="78" spans="1:13" x14ac:dyDescent="0.2">
      <c r="A78" s="9">
        <v>37</v>
      </c>
      <c r="B78" s="3"/>
      <c r="C78" s="10" t="s">
        <v>75</v>
      </c>
      <c r="D78" s="217">
        <v>0</v>
      </c>
      <c r="E78" s="217">
        <v>22941.755000000001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22941.755000000001</v>
      </c>
      <c r="J78" s="60"/>
      <c r="K78" s="38"/>
      <c r="L78" s="60">
        <f t="shared" si="22"/>
        <v>0</v>
      </c>
      <c r="M78" s="38">
        <f t="shared" si="22"/>
        <v>22941.755000000001</v>
      </c>
    </row>
    <row r="79" spans="1:13" x14ac:dyDescent="0.2">
      <c r="A79" s="9">
        <v>38</v>
      </c>
      <c r="B79" s="3"/>
      <c r="C79" s="10" t="s">
        <v>76</v>
      </c>
      <c r="D79" s="217">
        <v>0</v>
      </c>
      <c r="E79" s="217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217">
        <v>0</v>
      </c>
      <c r="E80" s="217">
        <v>-202500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-202500</v>
      </c>
      <c r="J80" s="60"/>
      <c r="K80" s="38"/>
      <c r="L80" s="60">
        <f t="shared" si="22"/>
        <v>0</v>
      </c>
      <c r="M80" s="38">
        <f t="shared" si="22"/>
        <v>-202500</v>
      </c>
    </row>
    <row r="81" spans="1:67" x14ac:dyDescent="0.2">
      <c r="A81" s="9">
        <v>40</v>
      </c>
      <c r="B81" s="3"/>
      <c r="C81" s="10" t="s">
        <v>78</v>
      </c>
      <c r="D81" s="217">
        <v>0</v>
      </c>
      <c r="E81" s="217">
        <v>-72206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-72206</v>
      </c>
      <c r="J81" s="60"/>
      <c r="K81" s="38"/>
      <c r="L81" s="60">
        <f t="shared" si="22"/>
        <v>0</v>
      </c>
      <c r="M81" s="38">
        <f t="shared" si="22"/>
        <v>-72206</v>
      </c>
    </row>
    <row r="82" spans="1:67" s="44" customFormat="1" ht="20.25" customHeight="1" thickBot="1" x14ac:dyDescent="0.25">
      <c r="A82" s="40"/>
      <c r="B82" s="41"/>
      <c r="C82" s="42" t="s">
        <v>168</v>
      </c>
      <c r="D82" s="142">
        <f>D16+D24+D29+D36+D43+D45+D47+D49</f>
        <v>22968</v>
      </c>
      <c r="E82" s="141">
        <f>SUM(E72:E81)+E16+E24+E29+E36+E43+E45+E47+E49+E51+E56+E61+E66</f>
        <v>-1340937.3689000462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22968</v>
      </c>
      <c r="I82" s="135">
        <f>SUM(I72:I81)+I16+I24+I29+I36+I43+I45+I47+I49+I51+I56+I61+I66</f>
        <v>-1996625.3689000462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22968</v>
      </c>
      <c r="M82" s="74">
        <f>SUM(M72:M81)+M16+M24+M29+M36+M43+M45+M47+M49+M51+M56+M61+M66</f>
        <v>-1996625.3689000462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164</v>
      </c>
      <c r="B85" s="3"/>
      <c r="K85" s="45"/>
    </row>
    <row r="86" spans="1:67" s="3" customFormat="1" x14ac:dyDescent="0.2">
      <c r="A86" s="144"/>
      <c r="C86" s="10" t="s">
        <v>166</v>
      </c>
      <c r="D86" s="148">
        <v>0</v>
      </c>
      <c r="E86" s="148">
        <v>65612</v>
      </c>
      <c r="F86" s="148">
        <v>0</v>
      </c>
      <c r="G86" s="148">
        <v>0</v>
      </c>
      <c r="H86" s="148">
        <f t="shared" ref="H86:I88" si="24">D86</f>
        <v>0</v>
      </c>
      <c r="I86" s="148">
        <f t="shared" si="24"/>
        <v>65612</v>
      </c>
      <c r="J86" s="148">
        <v>0</v>
      </c>
      <c r="K86" s="148">
        <v>0</v>
      </c>
      <c r="L86" s="148">
        <f t="shared" ref="L86:M88" si="25">H86</f>
        <v>0</v>
      </c>
      <c r="M86" s="148">
        <f t="shared" si="25"/>
        <v>65612</v>
      </c>
    </row>
    <row r="87" spans="1:67" s="3" customFormat="1" x14ac:dyDescent="0.2">
      <c r="A87" s="144"/>
      <c r="C87" s="10" t="s">
        <v>71</v>
      </c>
      <c r="D87" s="149">
        <v>0</v>
      </c>
      <c r="E87" s="149">
        <v>0</v>
      </c>
      <c r="F87" s="149">
        <v>0</v>
      </c>
      <c r="G87" s="149">
        <v>0</v>
      </c>
      <c r="H87" s="149">
        <f t="shared" si="24"/>
        <v>0</v>
      </c>
      <c r="I87" s="149">
        <f t="shared" si="24"/>
        <v>0</v>
      </c>
      <c r="J87" s="149">
        <v>0</v>
      </c>
      <c r="K87" s="149">
        <v>0</v>
      </c>
      <c r="L87" s="149">
        <f t="shared" si="25"/>
        <v>0</v>
      </c>
      <c r="M87" s="149">
        <f t="shared" si="25"/>
        <v>0</v>
      </c>
    </row>
    <row r="88" spans="1:67" s="3" customFormat="1" x14ac:dyDescent="0.2">
      <c r="A88" s="144"/>
      <c r="C88" s="10" t="s">
        <v>72</v>
      </c>
      <c r="D88" s="150">
        <v>0</v>
      </c>
      <c r="E88" s="150">
        <v>0</v>
      </c>
      <c r="F88" s="150">
        <v>0</v>
      </c>
      <c r="G88" s="150">
        <v>0</v>
      </c>
      <c r="H88" s="150">
        <f t="shared" si="24"/>
        <v>0</v>
      </c>
      <c r="I88" s="150">
        <f t="shared" si="24"/>
        <v>0</v>
      </c>
      <c r="J88" s="150">
        <v>0</v>
      </c>
      <c r="K88" s="150">
        <v>0</v>
      </c>
      <c r="L88" s="150">
        <f t="shared" si="25"/>
        <v>0</v>
      </c>
      <c r="M88" s="150">
        <f t="shared" si="25"/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6">
        <f>SUM(D86:D88)</f>
        <v>0</v>
      </c>
      <c r="E89" s="156">
        <f t="shared" ref="E89:M89" si="26">SUM(E86:E88)</f>
        <v>65612</v>
      </c>
      <c r="F89" s="156">
        <f t="shared" si="26"/>
        <v>0</v>
      </c>
      <c r="G89" s="156">
        <f t="shared" si="26"/>
        <v>0</v>
      </c>
      <c r="H89" s="156">
        <f t="shared" si="26"/>
        <v>0</v>
      </c>
      <c r="I89" s="156">
        <f t="shared" si="26"/>
        <v>65612</v>
      </c>
      <c r="J89" s="156">
        <f t="shared" si="26"/>
        <v>0</v>
      </c>
      <c r="K89" s="156">
        <f t="shared" si="26"/>
        <v>0</v>
      </c>
      <c r="L89" s="156">
        <f t="shared" si="26"/>
        <v>0</v>
      </c>
      <c r="M89" s="156">
        <f t="shared" si="26"/>
        <v>65612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6">
        <f>+D82+D89</f>
        <v>22968</v>
      </c>
      <c r="E91" s="156">
        <f t="shared" ref="E91:M91" si="27">+E82+E89</f>
        <v>-1275325.3689000462</v>
      </c>
      <c r="F91" s="156">
        <f t="shared" si="27"/>
        <v>0</v>
      </c>
      <c r="G91" s="156">
        <f t="shared" si="27"/>
        <v>0</v>
      </c>
      <c r="H91" s="156">
        <f t="shared" si="27"/>
        <v>22968</v>
      </c>
      <c r="I91" s="156">
        <f t="shared" si="27"/>
        <v>-1931013.3689000462</v>
      </c>
      <c r="J91" s="156">
        <f t="shared" si="27"/>
        <v>0</v>
      </c>
      <c r="K91" s="156">
        <f t="shared" si="27"/>
        <v>0</v>
      </c>
      <c r="L91" s="156">
        <f t="shared" si="27"/>
        <v>22968</v>
      </c>
      <c r="M91" s="156">
        <f t="shared" si="27"/>
        <v>-1931013.3689000462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26</vt:i4>
      </vt:variant>
    </vt:vector>
  </HeadingPairs>
  <TitlesOfParts>
    <vt:vector size="80" baseType="lpstr">
      <vt:lpstr>Printout</vt:lpstr>
      <vt:lpstr>TOTAL</vt:lpstr>
      <vt:lpstr>Check</vt:lpstr>
      <vt:lpstr>RECLASS</vt:lpstr>
      <vt:lpstr>TIE-OUT</vt:lpstr>
      <vt:lpstr>CE-FLSH</vt:lpstr>
      <vt:lpstr>SITHE-FLSH</vt:lpstr>
      <vt:lpstr>ARUBA-FLSH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DEN-FLSH</vt:lpstr>
      <vt:lpstr>STG_FLSH</vt:lpstr>
      <vt:lpstr>ONT_FLSH</vt:lpstr>
      <vt:lpstr>BUG_FLSH</vt:lpstr>
      <vt:lpstr>CE_GL</vt:lpstr>
      <vt:lpstr>SITHE_GL</vt:lpstr>
      <vt:lpstr>ARUBA_GL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DEN-GL</vt:lpstr>
      <vt:lpstr>BUG_GL</vt:lpstr>
      <vt:lpstr>STG_GL</vt:lpstr>
      <vt:lpstr>ONT_GL </vt:lpstr>
      <vt:lpstr>CE-VAR</vt:lpstr>
      <vt:lpstr>SITHE-VAR</vt:lpstr>
      <vt:lpstr>ARUBA-VAR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DEN-VAR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2000-04-24T13:46:14Z</cp:lastPrinted>
  <dcterms:created xsi:type="dcterms:W3CDTF">1997-07-11T21:57:33Z</dcterms:created>
  <dcterms:modified xsi:type="dcterms:W3CDTF">2023-09-15T14:52:32Z</dcterms:modified>
</cp:coreProperties>
</file>