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831130-B867-4702-B3D7-EFDD24A2C9E7}" xr6:coauthVersionLast="47" xr6:coauthVersionMax="47" xr10:uidLastSave="{00000000-0000-0000-0000-000000000000}"/>
  <bookViews>
    <workbookView xWindow="-120" yWindow="-120" windowWidth="38640" windowHeight="15720" tabRatio="841" activeTab="2"/>
  </bookViews>
  <sheets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3">'Pre2000 Value'!$A$2:$G$13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K28" i="49" l="1"/>
  <c r="F6" i="48"/>
  <c r="G6" i="48"/>
  <c r="F7" i="48"/>
  <c r="G7" i="48"/>
  <c r="B8" i="48"/>
  <c r="C8" i="48"/>
  <c r="D8" i="48"/>
  <c r="E8" i="48"/>
  <c r="F8" i="48"/>
  <c r="G8" i="48"/>
  <c r="F9" i="48"/>
  <c r="G9" i="48"/>
  <c r="B10" i="48"/>
  <c r="C10" i="48"/>
  <c r="D10" i="48"/>
  <c r="E10" i="48"/>
  <c r="F10" i="48"/>
  <c r="G10" i="48"/>
  <c r="F11" i="48"/>
  <c r="G11" i="48"/>
  <c r="F12" i="48"/>
  <c r="G12" i="48"/>
  <c r="B13" i="48"/>
  <c r="C13" i="48"/>
  <c r="D13" i="48"/>
  <c r="E13" i="48"/>
  <c r="F13" i="48"/>
  <c r="G13" i="48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69" i="45"/>
  <c r="G69" i="45"/>
  <c r="H69" i="45"/>
  <c r="I69" i="45"/>
  <c r="L69" i="45"/>
  <c r="M69" i="45"/>
  <c r="F70" i="45"/>
  <c r="G70" i="45"/>
  <c r="H70" i="45"/>
  <c r="I70" i="45"/>
  <c r="L70" i="45"/>
  <c r="M70" i="45"/>
  <c r="F71" i="45"/>
  <c r="G71" i="45"/>
  <c r="H71" i="45"/>
  <c r="I71" i="45"/>
  <c r="J71" i="45"/>
  <c r="K71" i="45"/>
  <c r="L71" i="45"/>
  <c r="M71" i="45"/>
  <c r="F72" i="45"/>
  <c r="G72" i="45"/>
  <c r="H72" i="45"/>
  <c r="I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E12" i="46"/>
  <c r="D13" i="46"/>
  <c r="E13" i="46"/>
  <c r="D14" i="46"/>
  <c r="E14" i="46"/>
  <c r="D15" i="46"/>
  <c r="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D47" i="46"/>
  <c r="E47" i="46"/>
  <c r="D49" i="46"/>
  <c r="E49" i="46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E70" i="46"/>
  <c r="O70" i="46"/>
  <c r="D71" i="46"/>
  <c r="E71" i="46"/>
  <c r="K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E73" i="46"/>
  <c r="J73" i="46"/>
  <c r="K73" i="46"/>
  <c r="D74" i="46"/>
  <c r="E74" i="46"/>
  <c r="D75" i="46"/>
  <c r="E75" i="46"/>
  <c r="D76" i="46"/>
  <c r="E76" i="46"/>
  <c r="D77" i="46"/>
  <c r="E77" i="46"/>
  <c r="D78" i="46"/>
  <c r="E78" i="46"/>
  <c r="D79" i="46"/>
  <c r="E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69" i="47"/>
  <c r="E69" i="47"/>
  <c r="F69" i="47"/>
  <c r="G69" i="47"/>
  <c r="H69" i="47"/>
  <c r="I69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K6" i="50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sharedStrings.xml><?xml version="1.0" encoding="utf-8"?>
<sst xmlns="http://schemas.openxmlformats.org/spreadsheetml/2006/main" count="551" uniqueCount="127">
  <si>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</si>
  <si>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</si>
  <si>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</si>
  <si>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</si>
  <si>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</si>
  <si>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</si>
  <si>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</si>
  <si>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</si>
  <si>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</si>
  <si>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</si>
  <si>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</si>
  <si>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</si>
  <si>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</si>
  <si>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</si>
  <si>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</si>
  <si>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</si>
  <si>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</si>
  <si>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</si>
  <si>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</si>
  <si>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</si>
  <si>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</si>
  <si>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</si>
  <si>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</si>
  <si>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</si>
  <si>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</si>
  <si>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</si>
  <si>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</si>
  <si>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</si>
  <si>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</si>
  <si>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</si>
  <si>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</si>
  <si>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</si>
  <si>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</si>
  <si>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</si>
  <si>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</si>
  <si>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</si>
  <si>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</si>
  <si>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</si>
  <si>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</si>
  <si>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</si>
  <si>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</si>
  <si>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</si>
  <si>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</si>
  <si>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</si>
  <si>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</si>
  <si>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</si>
  <si>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</si>
  <si>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</si>
  <si>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</si>
  <si>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</si>
  <si>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</si>
  <si>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</si>
  <si>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</si>
  <si>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</si>
  <si>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</si>
  <si>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</si>
  <si>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</si>
  <si>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</si>
  <si>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</si>
  <si>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</si>
  <si>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</si>
  <si>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</si>
  <si>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</si>
  <si>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</si>
  <si>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</si>
  <si>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</si>
  <si>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</si>
  <si>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</si>
  <si>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</si>
  <si>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</si>
  <si>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</si>
  <si>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</si>
  <si>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</si>
  <si>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</si>
  <si>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</si>
  <si>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</si>
  <si>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</si>
  <si>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</si>
  <si>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</si>
  <si>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</si>
  <si>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</si>
  <si>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</si>
  <si>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</si>
  <si>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</si>
  <si>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</si>
  <si>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</si>
  <si>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</si>
  <si>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</si>
  <si>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</si>
  <si>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</si>
  <si>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</si>
  <si>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</si>
  <si>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</si>
  <si>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</si>
  <si>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</si>
  <si>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</si>
  <si>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</si>
  <si>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</si>
  <si>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</si>
  <si>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</si>
  <si>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</si>
  <si>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</si>
  <si>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</si>
  <si>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</si>
  <si>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</si>
  <si>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</si>
  <si>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</si>
  <si>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</si>
  <si>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</si>
  <si>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</si>
  <si>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</si>
  <si>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</si>
  <si>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</si>
  <si>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</si>
  <si>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</si>
  <si>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</si>
  <si>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</si>
  <si>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</si>
  <si>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</si>
  <si>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</si>
  <si>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</si>
  <si>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</si>
  <si>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</si>
  <si>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</si>
  <si>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As of Feb - 2000 GL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</si>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</sst>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87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65" fontId="3" fillId="0" borderId="2" xfId="1" applyNumberFormat="1" applyFill="1" applyBorder="1"/>
    <xf numFmtId="165" fontId="3" fillId="0" borderId="1" xfId="1" applyNumberFormat="1" applyFill="1" applyBorder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E62" zoomScale="75" workbookViewId="0">
      <selection activeCell="K5" sqref="K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23" customWidth="1"/>
    <col min="10" max="19" width="15.42578125" customWidth="1"/>
  </cols>
  <sheetData>
    <row r="1" spans="1:26" x14ac:dyDescent="0.2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">
      <c r="A5" s="5" t="s">
        <v>122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">
      <c r="A69" s="9">
        <v>30</v>
      </c>
      <c r="B69" s="4"/>
      <c r="C69" s="3" t="s">
        <v>68</v>
      </c>
      <c r="D69" s="41"/>
      <c r="E69" s="30">
        <v>734000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734000</v>
      </c>
      <c r="J69" s="41"/>
      <c r="K69" s="30"/>
      <c r="L69" s="41">
        <f t="shared" ref="L69:M71" si="21">H69+J69</f>
        <v>0</v>
      </c>
      <c r="M69" s="30">
        <f t="shared" si="21"/>
        <v>734000</v>
      </c>
    </row>
    <row r="70" spans="1:67" x14ac:dyDescent="0.2">
      <c r="A70" s="9">
        <v>31</v>
      </c>
      <c r="B70" s="4"/>
      <c r="C70" s="3" t="s">
        <v>69</v>
      </c>
      <c r="D70" s="41"/>
      <c r="E70" s="30">
        <v>1481000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1481000</v>
      </c>
      <c r="J70" s="41"/>
      <c r="K70" s="30"/>
      <c r="L70" s="41">
        <f t="shared" si="21"/>
        <v>0</v>
      </c>
      <c r="M70" s="30">
        <f t="shared" si="21"/>
        <v>1481000</v>
      </c>
    </row>
    <row r="71" spans="1:67" x14ac:dyDescent="0.2">
      <c r="A71" s="9">
        <v>32</v>
      </c>
      <c r="B71" s="3"/>
      <c r="C71" s="67" t="s">
        <v>70</v>
      </c>
      <c r="D71" s="41"/>
      <c r="E71" s="30">
        <v>626000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626000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626000</v>
      </c>
    </row>
    <row r="72" spans="1:67" x14ac:dyDescent="0.2">
      <c r="A72" s="9">
        <v>33</v>
      </c>
      <c r="B72" s="3"/>
      <c r="C72" s="67" t="s">
        <v>71</v>
      </c>
      <c r="D72" s="41"/>
      <c r="E72" s="30">
        <v>-277000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-277000</v>
      </c>
      <c r="J72" s="41"/>
      <c r="K72" s="30"/>
      <c r="L72" s="41">
        <f t="shared" ref="L72:M79" si="24">H72+J72</f>
        <v>0</v>
      </c>
      <c r="M72" s="30">
        <f t="shared" si="24"/>
        <v>-277000</v>
      </c>
    </row>
    <row r="73" spans="1:67" x14ac:dyDescent="0.2">
      <c r="A73" s="9">
        <v>34</v>
      </c>
      <c r="B73" s="3"/>
      <c r="C73" s="67" t="s">
        <v>72</v>
      </c>
      <c r="D73" s="41"/>
      <c r="E73" s="30">
        <v>-26038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-26038</v>
      </c>
      <c r="J73" s="41"/>
      <c r="K73" s="30"/>
      <c r="L73" s="41">
        <f t="shared" si="24"/>
        <v>0</v>
      </c>
      <c r="M73" s="30">
        <f t="shared" si="24"/>
        <v>-26038</v>
      </c>
    </row>
    <row r="74" spans="1:67" x14ac:dyDescent="0.2">
      <c r="A74" s="9">
        <v>35</v>
      </c>
      <c r="B74" s="3"/>
      <c r="C74" s="67" t="s">
        <v>73</v>
      </c>
      <c r="D74" s="41"/>
      <c r="E74" s="30">
        <v>-307050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-307050</v>
      </c>
      <c r="J74" s="41"/>
      <c r="K74" s="30"/>
      <c r="L74" s="41">
        <f t="shared" si="24"/>
        <v>0</v>
      </c>
      <c r="M74" s="30">
        <f t="shared" si="24"/>
        <v>-307050</v>
      </c>
    </row>
    <row r="75" spans="1:67" x14ac:dyDescent="0.2">
      <c r="A75" s="9">
        <v>36</v>
      </c>
      <c r="B75" s="3"/>
      <c r="C75" s="67" t="s">
        <v>48</v>
      </c>
      <c r="D75" s="41"/>
      <c r="E75" s="45">
        <v>57000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57000</v>
      </c>
      <c r="J75" s="41"/>
      <c r="K75" s="45"/>
      <c r="L75" s="41">
        <f t="shared" si="24"/>
        <v>0</v>
      </c>
      <c r="M75" s="45">
        <f t="shared" si="24"/>
        <v>57000</v>
      </c>
    </row>
    <row r="76" spans="1:67" x14ac:dyDescent="0.2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">
      <c r="A77" s="9">
        <v>38</v>
      </c>
      <c r="B77" s="3"/>
      <c r="C77" s="67" t="s">
        <v>0</v>
      </c>
      <c r="D77" s="41"/>
      <c r="E77" s="30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">
      <c r="A79" s="9">
        <v>40</v>
      </c>
      <c r="B79" s="3"/>
      <c r="C79" s="67" t="s">
        <v>49</v>
      </c>
      <c r="D79" s="50"/>
      <c r="E79" s="29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25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2287912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2287912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114"/>
  <sheetViews>
    <sheetView zoomScale="75" workbookViewId="0">
      <pane xSplit="3" ySplit="9" topLeftCell="J63" activePane="bottomRight" state="frozen"/>
      <selection activeCell="K5" sqref="K5"/>
      <selection pane="topRight" activeCell="K5" sqref="K5"/>
      <selection pane="bottomLeft" activeCell="K5" sqref="K5"/>
      <selection pane="bottomRight" activeCell="O74" sqref="O74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23" customWidth="1"/>
    <col min="6" max="10" width="15.42578125" customWidth="1"/>
    <col min="11" max="11" width="15.42578125" style="62" customWidth="1"/>
    <col min="12" max="12" width="15.42578125" customWidth="1"/>
    <col min="13" max="13" width="15.42578125" style="62" customWidth="1"/>
    <col min="14" max="15" width="15.42578125" customWidth="1"/>
    <col min="16" max="41" width="15.42578125" hidden="1" customWidth="1"/>
    <col min="42" max="57" width="9.140625" hidden="1" customWidth="1"/>
  </cols>
  <sheetData>
    <row r="1" spans="1:41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6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6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61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6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6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6"/>
      <c r="C7" s="16"/>
    </row>
    <row r="8" spans="1:41" x14ac:dyDescent="0.2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66</v>
      </c>
      <c r="I8" s="19"/>
      <c r="J8" s="18" t="s">
        <v>67</v>
      </c>
      <c r="K8" s="63"/>
      <c r="L8" s="18" t="s">
        <v>125</v>
      </c>
      <c r="M8" s="63"/>
      <c r="N8" s="18" t="s">
        <v>126</v>
      </c>
      <c r="O8" s="19"/>
      <c r="P8" s="18" t="e">
        <f ca="1">#REF!</f>
        <v>#REF!</v>
      </c>
      <c r="Q8" s="19"/>
      <c r="R8" s="18" t="e">
        <f ca="1">#REF!</f>
        <v>#REF!</v>
      </c>
      <c r="S8" s="19"/>
      <c r="T8" s="18" t="e">
        <f ca="1">#REF!</f>
        <v>#REF!</v>
      </c>
      <c r="U8" s="19"/>
      <c r="V8" s="18" t="e">
        <f ca="1">#REF!</f>
        <v>#REF!</v>
      </c>
      <c r="W8" s="19"/>
      <c r="X8" s="18" t="e">
        <f ca="1">#REF!</f>
        <v>#REF!</v>
      </c>
      <c r="Y8" s="19"/>
      <c r="Z8" s="18" t="e">
        <f ca="1">#REF!</f>
        <v>#REF!</v>
      </c>
      <c r="AA8" s="19"/>
      <c r="AB8" s="18" t="e">
        <f ca="1">#REF!</f>
        <v>#REF!</v>
      </c>
      <c r="AC8" s="19"/>
      <c r="AD8" s="18" t="e">
        <f ca="1">#REF!</f>
        <v>#REF!</v>
      </c>
      <c r="AE8" s="19"/>
      <c r="AF8" s="18" t="e">
        <f ca="1">#REF!</f>
        <v>#REF!</v>
      </c>
      <c r="AG8" s="19"/>
      <c r="AH8" s="18" t="e">
        <f ca="1">#REF!</f>
        <v>#REF!</v>
      </c>
      <c r="AI8" s="19"/>
      <c r="AJ8" s="18" t="e">
        <f ca="1">#REF!</f>
        <v>#REF!</v>
      </c>
      <c r="AK8" s="19"/>
      <c r="AL8" s="18" t="e">
        <f ca="1">#REF!</f>
        <v>#REF!</v>
      </c>
      <c r="AM8" s="19"/>
      <c r="AN8" s="18" t="e">
        <f ca="1">#REF!</f>
        <v>#REF!</v>
      </c>
      <c r="AO8" s="19"/>
    </row>
    <row r="9" spans="1:41" x14ac:dyDescent="0.2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64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65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41">
        <v>0</v>
      </c>
      <c r="M11" s="30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41">
        <v>0</v>
      </c>
      <c r="M12" s="30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41">
        <v>0</v>
      </c>
      <c r="M13" s="30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41">
        <v>0</v>
      </c>
      <c r="M14" s="30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41">
        <v>0</v>
      </c>
      <c r="M15" s="30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41">
        <v>0</v>
      </c>
      <c r="M19" s="30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41">
        <v>0</v>
      </c>
      <c r="M20" s="30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41">
        <v>0</v>
      </c>
      <c r="M21" s="30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41">
        <v>0</v>
      </c>
      <c r="M22" s="30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41">
        <v>0</v>
      </c>
      <c r="M23" s="30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41">
        <v>0</v>
      </c>
      <c r="M27" s="30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41">
        <v>0</v>
      </c>
      <c r="M28" s="30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41">
        <v>0</v>
      </c>
      <c r="M32" s="30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41">
        <v>0</v>
      </c>
      <c r="M33" s="30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41">
        <v>0</v>
      </c>
      <c r="M34" s="30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41">
        <v>0</v>
      </c>
      <c r="M35" s="30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41">
        <v>0</v>
      </c>
      <c r="M39" s="30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41">
        <v>0</v>
      </c>
      <c r="M40" s="30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41">
        <v>0</v>
      </c>
      <c r="M41" s="30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41">
        <v>0</v>
      </c>
      <c r="M45" s="30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41">
        <v>0</v>
      </c>
      <c r="M47" s="30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41">
        <v>0</v>
      </c>
      <c r="M49" s="30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41">
        <v>0</v>
      </c>
      <c r="M51" s="30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41">
        <v>0</v>
      </c>
      <c r="M54" s="30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41">
        <v>0</v>
      </c>
      <c r="M55" s="30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41">
        <v>0</v>
      </c>
      <c r="M59" s="30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41">
        <v>0</v>
      </c>
      <c r="M60" s="30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41">
        <v>0</v>
      </c>
      <c r="M64" s="30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41">
        <v>0</v>
      </c>
      <c r="M65" s="30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882750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0</v>
      </c>
      <c r="L69" s="41">
        <v>0</v>
      </c>
      <c r="M69" s="30">
        <v>734000</v>
      </c>
      <c r="N69" s="84">
        <v>0</v>
      </c>
      <c r="O69" s="85">
        <v>148750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">
      <c r="A70" s="9">
        <v>31</v>
      </c>
      <c r="B70" s="4"/>
      <c r="C70" s="3" t="s">
        <v>69</v>
      </c>
      <c r="D70" s="41">
        <f t="shared" si="13"/>
        <v>10136930</v>
      </c>
      <c r="E70" s="30">
        <f t="shared" si="13"/>
        <v>1504913</v>
      </c>
      <c r="F70" s="41">
        <v>0</v>
      </c>
      <c r="G70" s="30">
        <v>1365278</v>
      </c>
      <c r="H70" s="41">
        <v>681831</v>
      </c>
      <c r="I70" s="30">
        <v>15724</v>
      </c>
      <c r="J70" s="41">
        <v>9450436</v>
      </c>
      <c r="K70" s="30">
        <v>193369</v>
      </c>
      <c r="L70" s="41">
        <v>13411</v>
      </c>
      <c r="M70" s="30">
        <v>23777</v>
      </c>
      <c r="N70" s="84">
        <v>-8748</v>
      </c>
      <c r="O70" s="85">
        <f>-44-93191</f>
        <v>-93235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">
      <c r="A71" s="9">
        <v>32</v>
      </c>
      <c r="B71" s="3"/>
      <c r="C71" s="67" t="s">
        <v>70</v>
      </c>
      <c r="D71" s="41">
        <f t="shared" si="13"/>
        <v>47391837</v>
      </c>
      <c r="E71" s="30">
        <f t="shared" si="13"/>
        <v>578957</v>
      </c>
      <c r="F71" s="41">
        <v>0</v>
      </c>
      <c r="G71" s="30">
        <v>0</v>
      </c>
      <c r="H71" s="41">
        <v>41413208</v>
      </c>
      <c r="I71" s="30">
        <v>636600</v>
      </c>
      <c r="J71" s="41">
        <v>7606340</v>
      </c>
      <c r="K71" s="30">
        <f>-66041+6796</f>
        <v>-59245</v>
      </c>
      <c r="L71" s="41">
        <v>-1701701</v>
      </c>
      <c r="M71" s="30">
        <v>-706</v>
      </c>
      <c r="N71" s="84">
        <v>73990</v>
      </c>
      <c r="O71" s="85">
        <v>2308</v>
      </c>
      <c r="P71" s="42">
        <f t="shared" ref="P71:AO71" si="14">SUM(P69:P70)</f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-415043.06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30">
        <v>-415043.06</v>
      </c>
      <c r="L72" s="41">
        <v>0</v>
      </c>
      <c r="M72" s="30">
        <v>0</v>
      </c>
      <c r="N72" s="84">
        <v>0</v>
      </c>
      <c r="O72" s="85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">
      <c r="A73" s="9">
        <v>34</v>
      </c>
      <c r="B73" s="3"/>
      <c r="C73" s="67" t="s">
        <v>72</v>
      </c>
      <c r="D73" s="41">
        <f t="shared" si="15"/>
        <v>-14829354</v>
      </c>
      <c r="E73" s="30">
        <f t="shared" si="15"/>
        <v>-165864</v>
      </c>
      <c r="F73" s="41">
        <v>0</v>
      </c>
      <c r="G73" s="30">
        <v>204127</v>
      </c>
      <c r="H73" s="41">
        <v>-11256947</v>
      </c>
      <c r="I73" s="30">
        <v>-278268</v>
      </c>
      <c r="J73" s="41">
        <f>-77717-11281</f>
        <v>-88998</v>
      </c>
      <c r="K73" s="30">
        <f>30171-26398</f>
        <v>3773</v>
      </c>
      <c r="L73" s="41">
        <v>603962</v>
      </c>
      <c r="M73" s="30">
        <v>-928</v>
      </c>
      <c r="N73" s="84">
        <v>-4087371</v>
      </c>
      <c r="O73" s="85">
        <v>-94568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-623681.65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30">
        <v>-340950</v>
      </c>
      <c r="L74" s="41">
        <v>0</v>
      </c>
      <c r="M74" s="30">
        <v>0</v>
      </c>
      <c r="N74" s="84">
        <v>0</v>
      </c>
      <c r="O74" s="85">
        <v>-282731.65000000002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57416</v>
      </c>
      <c r="F75" s="41">
        <v>0</v>
      </c>
      <c r="G75" s="45">
        <v>0</v>
      </c>
      <c r="H75" s="41">
        <v>0</v>
      </c>
      <c r="I75" s="45">
        <v>57416</v>
      </c>
      <c r="J75" s="41">
        <v>0</v>
      </c>
      <c r="K75" s="45">
        <v>0</v>
      </c>
      <c r="L75" s="41">
        <v>0</v>
      </c>
      <c r="M75" s="45">
        <v>0</v>
      </c>
      <c r="N75" s="41">
        <v>0</v>
      </c>
      <c r="O75" s="45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41">
        <v>0</v>
      </c>
      <c r="M76" s="45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41">
        <v>0</v>
      </c>
      <c r="M77" s="30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41">
        <v>0</v>
      </c>
      <c r="M78" s="30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0">
        <v>0</v>
      </c>
      <c r="M79" s="51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1819447.29</v>
      </c>
      <c r="F80" s="68">
        <f>F16+F24+F29+F36+F43+F45+F47+F49</f>
        <v>0</v>
      </c>
      <c r="G80" s="66">
        <f>SUM(G69:G79)+G16+G24+G29+G36+G43+G45+G47+G49+G51+G56+G61+G66</f>
        <v>1569405</v>
      </c>
      <c r="H80" s="68">
        <f>H16+H24+H29+H36+H43+H45+H47+H49</f>
        <v>0</v>
      </c>
      <c r="I80" s="66">
        <f>SUM(I69:I79)+I16+I24+I29+I36+I43+I45+I47+I49+I51+I56+I61+I66</f>
        <v>431472</v>
      </c>
      <c r="J80" s="68">
        <f>J16+J24+J29+J36+J43+J45+J47+J49</f>
        <v>0</v>
      </c>
      <c r="K80" s="66">
        <f>SUM(K69:K79)+K16+K24+K29+K36+K43+K45+K47+K49+K51+K56+K61+K66</f>
        <v>-618096.06000000006</v>
      </c>
      <c r="L80" s="68">
        <f>L16+L24+L29+L36+L43+L45+L47+L49</f>
        <v>0</v>
      </c>
      <c r="M80" s="66">
        <f>SUM(M71:M79)+M16+M24+M29+M36+M43+M45+M47+M49+M51+M56+M61+M66</f>
        <v>-1634</v>
      </c>
      <c r="N80" s="54">
        <f>N16+N24+N29+N36+N43+N45+N47+N49</f>
        <v>0</v>
      </c>
      <c r="O80" s="66">
        <f>SUM(O71:O79)+O16+O24+O29+O36+O43+O45+O47+O49+O51+O56+O61+O66</f>
        <v>-374991.65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abSelected="1" topLeftCell="A52" zoomScale="75" workbookViewId="0">
      <selection activeCell="I73" sqref="I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23" customWidth="1"/>
    <col min="6" max="15" width="15.42578125" customWidth="1"/>
  </cols>
  <sheetData>
    <row r="1" spans="1:22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734000</v>
      </c>
      <c r="F69" s="41">
        <f>'TX-HPLC-GL'!D69</f>
        <v>0</v>
      </c>
      <c r="G69" s="30">
        <f>'TX-HPLC-GL'!E69</f>
        <v>882750</v>
      </c>
      <c r="H69" s="41">
        <f>F69-D69</f>
        <v>0</v>
      </c>
      <c r="I69" s="30">
        <f>G69-E69</f>
        <v>148750</v>
      </c>
    </row>
    <row r="70" spans="1:63" x14ac:dyDescent="0.2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1481000</v>
      </c>
      <c r="F70" s="41">
        <f>'TX-HPLC-GL'!D70</f>
        <v>10136930</v>
      </c>
      <c r="G70" s="30">
        <f>'TX-HPLC-GL'!E70</f>
        <v>1504913</v>
      </c>
      <c r="H70" s="41">
        <f>F70-D70</f>
        <v>10136930</v>
      </c>
      <c r="I70" s="30">
        <f t="shared" ref="I70:I75" si="13">G70-E70</f>
        <v>23913</v>
      </c>
    </row>
    <row r="71" spans="1:63" x14ac:dyDescent="0.2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626000</v>
      </c>
      <c r="F71" s="41">
        <f>'TX-HPLC-GL'!D71</f>
        <v>47391837</v>
      </c>
      <c r="G71" s="30">
        <f>'TX-HPLC-GL'!E71</f>
        <v>578957</v>
      </c>
      <c r="H71" s="41">
        <f>F71-D71</f>
        <v>47391837</v>
      </c>
      <c r="I71" s="30">
        <f t="shared" si="13"/>
        <v>-47043</v>
      </c>
    </row>
    <row r="72" spans="1:63" x14ac:dyDescent="0.2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-277000</v>
      </c>
      <c r="F72" s="41">
        <f>'TX-HPLC-GL'!D72</f>
        <v>0</v>
      </c>
      <c r="G72" s="30">
        <f>'TX-HPLC-GL'!E72</f>
        <v>-415043.06</v>
      </c>
      <c r="H72" s="41">
        <f>F72-D72</f>
        <v>0</v>
      </c>
      <c r="I72" s="30">
        <f t="shared" si="13"/>
        <v>-138043.06</v>
      </c>
    </row>
    <row r="73" spans="1:63" x14ac:dyDescent="0.2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-26038</v>
      </c>
      <c r="F73" s="41">
        <f>'TX-HPLC-GL'!D73</f>
        <v>-14829354</v>
      </c>
      <c r="G73" s="30">
        <f>'TX-HPLC-GL'!E73</f>
        <v>-165864</v>
      </c>
      <c r="H73" s="41">
        <f t="shared" ref="H73:I78" si="14">F73-D73</f>
        <v>-14829354</v>
      </c>
      <c r="I73" s="30">
        <f t="shared" si="13"/>
        <v>-139826</v>
      </c>
    </row>
    <row r="74" spans="1:63" x14ac:dyDescent="0.2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-307050</v>
      </c>
      <c r="F74" s="41">
        <f>'TX-HPLC-GL'!D74</f>
        <v>0</v>
      </c>
      <c r="G74" s="30">
        <f>'TX-HPLC-GL'!E74</f>
        <v>-623681.65</v>
      </c>
      <c r="H74" s="41">
        <f t="shared" si="14"/>
        <v>0</v>
      </c>
      <c r="I74" s="30">
        <f t="shared" si="13"/>
        <v>-316631.65000000002</v>
      </c>
    </row>
    <row r="75" spans="1:63" x14ac:dyDescent="0.2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57000</v>
      </c>
      <c r="F75" s="41">
        <f>'TX-HPLC-GL'!D75</f>
        <v>0</v>
      </c>
      <c r="G75" s="45">
        <f>'TX-HPLC-GL'!E75</f>
        <v>57416</v>
      </c>
      <c r="H75" s="41">
        <f t="shared" si="14"/>
        <v>0</v>
      </c>
      <c r="I75" s="30">
        <f t="shared" si="13"/>
        <v>416</v>
      </c>
    </row>
    <row r="76" spans="1:63" x14ac:dyDescent="0.2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1819447.29</v>
      </c>
      <c r="H80" s="68">
        <f>H16+H24+H29+H36+H43+H45+H47+H49</f>
        <v>0</v>
      </c>
      <c r="I80" s="66">
        <f>SUM(I69:I79)+I16+I24+I29+I36+I43+I45+I47+I49+I51+I56+I61+I66</f>
        <v>-468464.71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5" thickTop="1" x14ac:dyDescent="0.2">
      <c r="A81" s="4"/>
      <c r="B81" s="3"/>
    </row>
    <row r="82" spans="1:7" x14ac:dyDescent="0.2">
      <c r="A82" s="4"/>
      <c r="B82" s="3"/>
      <c r="G82" s="83"/>
    </row>
    <row r="83" spans="1:7" x14ac:dyDescent="0.2">
      <c r="A83" s="4"/>
      <c r="B83" s="3"/>
    </row>
    <row r="84" spans="1:7" x14ac:dyDescent="0.2">
      <c r="A84" s="4"/>
      <c r="B84" s="3"/>
    </row>
    <row r="85" spans="1:7" x14ac:dyDescent="0.2">
      <c r="A85" s="4"/>
      <c r="B85" s="3"/>
    </row>
    <row r="86" spans="1:7" x14ac:dyDescent="0.2">
      <c r="A86" s="4"/>
      <c r="B86" s="3"/>
    </row>
    <row r="87" spans="1:7" x14ac:dyDescent="0.2">
      <c r="A87" s="4"/>
      <c r="B87" s="3"/>
    </row>
    <row r="88" spans="1:7" x14ac:dyDescent="0.2">
      <c r="A88" s="4"/>
      <c r="B88" s="3"/>
    </row>
    <row r="89" spans="1:7" x14ac:dyDescent="0.2">
      <c r="A89" s="4"/>
      <c r="B89" s="3"/>
    </row>
    <row r="90" spans="1:7" x14ac:dyDescent="0.2">
      <c r="A90" s="4"/>
      <c r="B90" s="3"/>
    </row>
    <row r="91" spans="1:7" x14ac:dyDescent="0.2">
      <c r="A91" s="4"/>
      <c r="B91" s="3"/>
    </row>
    <row r="92" spans="1:7" x14ac:dyDescent="0.2">
      <c r="A92" s="4"/>
      <c r="B92" s="3"/>
    </row>
    <row r="93" spans="1:7" x14ac:dyDescent="0.2">
      <c r="A93" s="4"/>
      <c r="B93" s="3"/>
    </row>
    <row r="94" spans="1:7" x14ac:dyDescent="0.2">
      <c r="A94" s="4"/>
      <c r="B94" s="3"/>
    </row>
    <row r="95" spans="1:7" x14ac:dyDescent="0.2">
      <c r="A95" s="4"/>
      <c r="B95" s="3"/>
    </row>
    <row r="96" spans="1: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B11" sqref="B11"/>
    </sheetView>
  </sheetViews>
  <sheetFormatPr defaultRowHeight="12.75" x14ac:dyDescent="0.2"/>
  <cols>
    <col min="1" max="1" width="29.7109375" customWidth="1"/>
    <col min="2" max="2" width="11.7109375" style="12" customWidth="1"/>
    <col min="3" max="3" width="11.7109375" style="71" customWidth="1"/>
    <col min="4" max="4" width="11.7109375" style="12" customWidth="1"/>
    <col min="5" max="5" width="11.7109375" style="71" customWidth="1"/>
    <col min="6" max="7" width="11.7109375" customWidth="1"/>
  </cols>
  <sheetData>
    <row r="1" spans="1:7" x14ac:dyDescent="0.2">
      <c r="A1" t="s">
        <v>123</v>
      </c>
    </row>
    <row r="2" spans="1:7" x14ac:dyDescent="0.2">
      <c r="A2" s="82" t="s">
        <v>124</v>
      </c>
    </row>
    <row r="3" spans="1:7" x14ac:dyDescent="0.2">
      <c r="A3" s="82"/>
    </row>
    <row r="4" spans="1:7" x14ac:dyDescent="0.2">
      <c r="B4" s="86" t="s">
        <v>66</v>
      </c>
      <c r="C4" s="86"/>
      <c r="D4" s="86" t="s">
        <v>67</v>
      </c>
      <c r="E4" s="86"/>
      <c r="F4" s="86" t="s">
        <v>52</v>
      </c>
      <c r="G4" s="86"/>
    </row>
    <row r="5" spans="1:7" s="69" customFormat="1" x14ac:dyDescent="0.2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</row>
    <row r="6" spans="1:7" x14ac:dyDescent="0.2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f>+B6+D6</f>
        <v>0</v>
      </c>
      <c r="G6" s="12">
        <f>+C6+E6</f>
        <v>0</v>
      </c>
    </row>
    <row r="7" spans="1:7" x14ac:dyDescent="0.2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f t="shared" ref="F7:G12" si="0">+B7+D7</f>
        <v>0</v>
      </c>
      <c r="G7" s="12">
        <f t="shared" si="0"/>
        <v>0</v>
      </c>
    </row>
    <row r="8" spans="1:7" x14ac:dyDescent="0.2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 t="shared" si="0"/>
        <v>1364406</v>
      </c>
      <c r="G8" s="12">
        <f t="shared" si="0"/>
        <v>37092</v>
      </c>
    </row>
    <row r="9" spans="1:7" x14ac:dyDescent="0.2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f t="shared" si="0"/>
        <v>0</v>
      </c>
      <c r="G9" s="12">
        <f t="shared" si="0"/>
        <v>-1173673.78</v>
      </c>
    </row>
    <row r="10" spans="1:7" x14ac:dyDescent="0.2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 t="shared" si="0"/>
        <v>-5964069</v>
      </c>
      <c r="G10" s="12">
        <f t="shared" si="0"/>
        <v>-23443</v>
      </c>
    </row>
    <row r="11" spans="1:7" x14ac:dyDescent="0.2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f t="shared" si="0"/>
        <v>0</v>
      </c>
      <c r="G11" s="12">
        <f t="shared" si="0"/>
        <v>-307050</v>
      </c>
    </row>
    <row r="12" spans="1:7" x14ac:dyDescent="0.2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f t="shared" si="0"/>
        <v>0</v>
      </c>
      <c r="G12" s="12">
        <f t="shared" si="0"/>
        <v>0</v>
      </c>
    </row>
    <row r="13" spans="1:7" ht="13.5" thickBot="1" x14ac:dyDescent="0.25">
      <c r="B13" s="73">
        <f t="shared" ref="B13:G13" si="1">SUM(B6:B12)</f>
        <v>-909405</v>
      </c>
      <c r="C13" s="73">
        <f t="shared" si="1"/>
        <v>-610608</v>
      </c>
      <c r="D13" s="73">
        <f t="shared" si="1"/>
        <v>-3690258</v>
      </c>
      <c r="E13" s="73">
        <f t="shared" si="1"/>
        <v>-856466.78</v>
      </c>
      <c r="F13" s="73">
        <f t="shared" si="1"/>
        <v>-4599663</v>
      </c>
      <c r="G13" s="73">
        <f t="shared" si="1"/>
        <v>-1467074.78</v>
      </c>
    </row>
    <row r="14" spans="1:7" ht="13.5" thickTop="1" x14ac:dyDescent="0.2"/>
  </sheetData>
  <mergeCells count="3">
    <mergeCell ref="B4:C4"/>
    <mergeCell ref="D4:E4"/>
    <mergeCell ref="F4:G4"/>
  </mergeCells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28"/>
  <sheetViews>
    <sheetView topLeftCell="A19" workbookViewId="0">
      <selection activeCell="K5" sqref="K5"/>
    </sheetView>
  </sheetViews>
  <sheetFormatPr defaultRowHeight="12.75" x14ac:dyDescent="0.2"/>
  <cols>
    <col min="11" max="11" width="16.42578125" customWidth="1"/>
  </cols>
  <sheetData>
    <row r="4" spans="1:11" x14ac:dyDescent="0.2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5.5" x14ac:dyDescent="0.2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5.5" x14ac:dyDescent="0.2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5.5" x14ac:dyDescent="0.2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5.5" x14ac:dyDescent="0.2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8">
        <v>429411.06</v>
      </c>
    </row>
    <row r="9" spans="1:11" ht="25.5" x14ac:dyDescent="0.2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8">
        <v>-14367.6</v>
      </c>
    </row>
    <row r="10" spans="1:11" ht="25.5" x14ac:dyDescent="0.2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5.5" x14ac:dyDescent="0.2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5.5" x14ac:dyDescent="0.2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5.5" x14ac:dyDescent="0.2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5.5" x14ac:dyDescent="0.2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5.5" x14ac:dyDescent="0.2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5.5" x14ac:dyDescent="0.2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1" ht="25.5" x14ac:dyDescent="0.2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1" ht="25.5" x14ac:dyDescent="0.2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1" ht="25.5" x14ac:dyDescent="0.2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1" ht="25.5" x14ac:dyDescent="0.2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1" ht="25.5" x14ac:dyDescent="0.2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1" ht="25.5" x14ac:dyDescent="0.2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1" ht="25.5" x14ac:dyDescent="0.2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1" ht="25.5" x14ac:dyDescent="0.2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1" ht="25.5" x14ac:dyDescent="0.2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1" ht="25.5" x14ac:dyDescent="0.2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1" ht="25.5" x14ac:dyDescent="0.2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1" x14ac:dyDescent="0.2">
      <c r="K28" s="77">
        <f>SUM(K5:K27)</f>
        <v>1588717.24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"/>
  <sheetViews>
    <sheetView workbookViewId="0">
      <selection activeCell="K5" sqref="K5"/>
    </sheetView>
  </sheetViews>
  <sheetFormatPr defaultRowHeight="12.75" x14ac:dyDescent="0.2"/>
  <cols>
    <col min="11" max="11" width="10.85546875" bestFit="1" customWidth="1"/>
  </cols>
  <sheetData>
    <row r="3" spans="1:11" x14ac:dyDescent="0.2">
      <c r="A3" s="79" t="s">
        <v>76</v>
      </c>
      <c r="B3" s="79" t="s">
        <v>77</v>
      </c>
      <c r="C3" s="79" t="s">
        <v>78</v>
      </c>
      <c r="D3" s="79" t="s">
        <v>79</v>
      </c>
      <c r="E3" s="79" t="s">
        <v>80</v>
      </c>
      <c r="F3" s="79" t="s">
        <v>81</v>
      </c>
      <c r="G3" s="79" t="s">
        <v>82</v>
      </c>
      <c r="H3" s="79" t="s">
        <v>83</v>
      </c>
      <c r="I3" s="79" t="s">
        <v>84</v>
      </c>
      <c r="J3" s="79" t="s">
        <v>85</v>
      </c>
      <c r="K3" s="79" t="s">
        <v>86</v>
      </c>
    </row>
    <row r="4" spans="1:11" ht="25.5" x14ac:dyDescent="0.2">
      <c r="A4" s="80" t="s">
        <v>87</v>
      </c>
      <c r="B4" s="80" t="s">
        <v>97</v>
      </c>
      <c r="C4" s="80" t="s">
        <v>118</v>
      </c>
      <c r="D4" s="80" t="s">
        <v>119</v>
      </c>
      <c r="E4" s="80" t="s">
        <v>91</v>
      </c>
      <c r="F4" s="80" t="s">
        <v>92</v>
      </c>
      <c r="G4" s="80" t="s">
        <v>93</v>
      </c>
      <c r="H4" s="80" t="s">
        <v>0</v>
      </c>
      <c r="I4" s="80" t="s">
        <v>120</v>
      </c>
      <c r="J4" s="80" t="s">
        <v>63</v>
      </c>
      <c r="K4" s="81">
        <v>340950</v>
      </c>
    </row>
    <row r="5" spans="1:11" ht="25.5" x14ac:dyDescent="0.2">
      <c r="A5" s="80" t="s">
        <v>87</v>
      </c>
      <c r="B5" s="80" t="s">
        <v>88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121</v>
      </c>
      <c r="J5" s="80" t="s">
        <v>0</v>
      </c>
      <c r="K5" s="81">
        <v>307050</v>
      </c>
    </row>
    <row r="6" spans="1:11" x14ac:dyDescent="0.2">
      <c r="K6" s="77">
        <f>SUM(K4:K5)</f>
        <v>648000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2000-03-22T13:42:32Z</cp:lastPrinted>
  <dcterms:created xsi:type="dcterms:W3CDTF">1997-07-11T21:57:33Z</dcterms:created>
  <dcterms:modified xsi:type="dcterms:W3CDTF">2023-09-15T14:57:31Z</dcterms:modified>
</cp:coreProperties>
</file>