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4B59EC-4E9A-4933-AD67-75BE05129D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H5" i="1"/>
  <c r="F9" i="1"/>
  <c r="G9" i="1"/>
  <c r="H9" i="1"/>
  <c r="F10" i="1"/>
  <c r="G10" i="1"/>
  <c r="H10" i="1"/>
  <c r="F11" i="1"/>
  <c r="G11" i="1"/>
  <c r="H11" i="1"/>
  <c r="F12" i="1"/>
  <c r="G12" i="1"/>
  <c r="H12" i="1"/>
  <c r="H13" i="1"/>
  <c r="F17" i="1"/>
  <c r="G17" i="1"/>
  <c r="H17" i="1"/>
  <c r="F18" i="1"/>
  <c r="G18" i="1"/>
  <c r="H18" i="1"/>
  <c r="F19" i="1"/>
  <c r="G19" i="1"/>
  <c r="H19" i="1"/>
  <c r="F20" i="1"/>
  <c r="G20" i="1"/>
  <c r="H20" i="1"/>
  <c r="H21" i="1"/>
  <c r="F25" i="1"/>
  <c r="G25" i="1"/>
  <c r="H25" i="1"/>
  <c r="F26" i="1"/>
  <c r="G26" i="1"/>
  <c r="H26" i="1"/>
  <c r="F27" i="1"/>
  <c r="G27" i="1"/>
  <c r="H27" i="1"/>
  <c r="F28" i="1"/>
  <c r="G28" i="1"/>
  <c r="H28" i="1"/>
  <c r="H29" i="1"/>
  <c r="F33" i="1"/>
  <c r="G33" i="1"/>
  <c r="H33" i="1"/>
  <c r="F34" i="1"/>
  <c r="G34" i="1"/>
  <c r="H34" i="1"/>
  <c r="F35" i="1"/>
  <c r="G35" i="1"/>
  <c r="H35" i="1"/>
  <c r="F36" i="1"/>
  <c r="G36" i="1"/>
  <c r="H36" i="1"/>
  <c r="H37" i="1"/>
  <c r="F40" i="1"/>
  <c r="G40" i="1"/>
  <c r="H40" i="1"/>
  <c r="F41" i="1"/>
  <c r="G41" i="1"/>
  <c r="H41" i="1"/>
  <c r="F42" i="1"/>
  <c r="G42" i="1"/>
  <c r="H42" i="1"/>
  <c r="F43" i="1"/>
  <c r="G43" i="1"/>
  <c r="H43" i="1"/>
  <c r="H44" i="1"/>
  <c r="F47" i="1"/>
  <c r="G47" i="1"/>
  <c r="H47" i="1"/>
  <c r="F48" i="1"/>
  <c r="G48" i="1"/>
  <c r="H48" i="1"/>
  <c r="F49" i="1"/>
  <c r="G49" i="1"/>
  <c r="H49" i="1"/>
  <c r="G50" i="1"/>
  <c r="H50" i="1"/>
  <c r="H51" i="1"/>
  <c r="F54" i="1"/>
  <c r="G54" i="1"/>
  <c r="H54" i="1"/>
  <c r="F55" i="1"/>
  <c r="G55" i="1"/>
  <c r="H55" i="1"/>
  <c r="F56" i="1"/>
  <c r="G56" i="1"/>
  <c r="H56" i="1"/>
  <c r="H57" i="1"/>
  <c r="F60" i="1"/>
  <c r="G60" i="1"/>
  <c r="H60" i="1"/>
  <c r="F61" i="1"/>
  <c r="G61" i="1"/>
  <c r="H61" i="1"/>
  <c r="H62" i="1"/>
</calcChain>
</file>

<file path=xl/sharedStrings.xml><?xml version="1.0" encoding="utf-8"?>
<sst xmlns="http://schemas.openxmlformats.org/spreadsheetml/2006/main" count="87" uniqueCount="11">
  <si>
    <t>Sitara #</t>
  </si>
  <si>
    <t>Volume</t>
  </si>
  <si>
    <t>Trigger Price</t>
  </si>
  <si>
    <t>Nymex Settle</t>
  </si>
  <si>
    <t>Total Due Enron</t>
  </si>
  <si>
    <t>Customer Price</t>
  </si>
  <si>
    <t>Invoiced</t>
  </si>
  <si>
    <t>Variance</t>
  </si>
  <si>
    <t>The New Power Company - sales corrections</t>
  </si>
  <si>
    <t>central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</si>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</sst>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0_);[Red]\(&quot;$&quot;#,##0.000\)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8" fontId="1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29" workbookViewId="0">
      <selection activeCell="D31" sqref="D31"/>
    </sheetView>
  </sheetViews>
  <sheetFormatPr defaultRowHeight="12.75" x14ac:dyDescent="0.2"/>
  <cols>
    <col min="1" max="2" width="9.140625" style="2"/>
    <col min="3" max="3" width="9.140625" style="4"/>
    <col min="4" max="4" width="12" style="2" bestFit="1" customWidth="1"/>
    <col min="5" max="5" width="11.28515625" style="2" bestFit="1" customWidth="1"/>
    <col min="6" max="6" width="12.42578125" style="2" bestFit="1" customWidth="1"/>
    <col min="7" max="7" width="12.42578125" style="2" customWidth="1"/>
    <col min="8" max="8" width="11" style="2" bestFit="1" customWidth="1"/>
    <col min="9" max="10" width="9.140625" style="1"/>
    <col min="11" max="11" width="10.7109375" style="1" bestFit="1" customWidth="1"/>
    <col min="12" max="16384" width="9.140625" style="1"/>
  </cols>
  <sheetData>
    <row r="1" spans="1:9" s="13" customFormat="1" x14ac:dyDescent="0.2">
      <c r="A1" s="18" t="s">
        <v>8</v>
      </c>
      <c r="B1" s="15"/>
      <c r="C1" s="14"/>
      <c r="D1" s="15"/>
      <c r="E1" s="15"/>
      <c r="F1" s="15"/>
      <c r="G1" s="15"/>
      <c r="H1" s="15"/>
    </row>
    <row r="3" spans="1:9" x14ac:dyDescent="0.2">
      <c r="A3" s="16">
        <v>36739</v>
      </c>
      <c r="B3" s="15" t="s">
        <v>0</v>
      </c>
      <c r="C3" s="14" t="s">
        <v>1</v>
      </c>
      <c r="D3" s="15" t="s">
        <v>2</v>
      </c>
      <c r="E3" s="15" t="s">
        <v>3</v>
      </c>
      <c r="F3" s="15" t="s">
        <v>5</v>
      </c>
      <c r="G3" s="15" t="s">
        <v>6</v>
      </c>
      <c r="H3" s="17" t="s">
        <v>7</v>
      </c>
    </row>
    <row r="4" spans="1:9" x14ac:dyDescent="0.2">
      <c r="A4" s="2" t="s">
        <v>9</v>
      </c>
      <c r="B4" s="2">
        <v>249252</v>
      </c>
      <c r="C4" s="4">
        <v>32457</v>
      </c>
      <c r="D4" s="2">
        <v>2.625</v>
      </c>
      <c r="E4" s="2">
        <v>3.82</v>
      </c>
      <c r="F4" s="6">
        <f>E4+0.165</f>
        <v>3.9849999999999999</v>
      </c>
      <c r="G4" s="6">
        <f>F4+(D4-E4)</f>
        <v>2.79</v>
      </c>
      <c r="H4" s="5">
        <f>(E4-D4)*C4</f>
        <v>38786.114999999998</v>
      </c>
    </row>
    <row r="5" spans="1:9" ht="13.5" thickBot="1" x14ac:dyDescent="0.25">
      <c r="H5" s="7">
        <f>SUM(H4)</f>
        <v>38786.114999999998</v>
      </c>
      <c r="I5" s="1" t="s">
        <v>4</v>
      </c>
    </row>
    <row r="6" spans="1:9" ht="13.5" thickTop="1" x14ac:dyDescent="0.2">
      <c r="H6" s="11"/>
    </row>
    <row r="7" spans="1:9" x14ac:dyDescent="0.2">
      <c r="H7" s="11"/>
    </row>
    <row r="8" spans="1:9" x14ac:dyDescent="0.2">
      <c r="A8" s="16">
        <v>36770</v>
      </c>
      <c r="B8" s="15" t="s">
        <v>0</v>
      </c>
      <c r="C8" s="14" t="s">
        <v>1</v>
      </c>
      <c r="D8" s="15" t="s">
        <v>2</v>
      </c>
      <c r="E8" s="15" t="s">
        <v>3</v>
      </c>
      <c r="F8" s="15" t="s">
        <v>5</v>
      </c>
      <c r="G8" s="15" t="s">
        <v>6</v>
      </c>
      <c r="H8" s="17" t="s">
        <v>7</v>
      </c>
    </row>
    <row r="9" spans="1:9" x14ac:dyDescent="0.2">
      <c r="A9" s="2" t="s">
        <v>9</v>
      </c>
      <c r="B9" s="2">
        <v>249252</v>
      </c>
      <c r="C9" s="4">
        <v>31740</v>
      </c>
      <c r="D9" s="2">
        <v>2.6349999999999998</v>
      </c>
      <c r="E9" s="2">
        <v>4.6180000000000003</v>
      </c>
      <c r="F9" s="6">
        <f>E9+0.1725</f>
        <v>4.7905000000000006</v>
      </c>
      <c r="G9" s="6">
        <f>F9+(D9-E9)</f>
        <v>2.8075000000000001</v>
      </c>
      <c r="H9" s="5">
        <f>(E9-D9)*C9</f>
        <v>62940.42000000002</v>
      </c>
    </row>
    <row r="10" spans="1:9" x14ac:dyDescent="0.2">
      <c r="A10" s="2" t="s">
        <v>10</v>
      </c>
      <c r="B10" s="2">
        <v>377250</v>
      </c>
      <c r="C10" s="4">
        <v>390</v>
      </c>
      <c r="D10" s="2">
        <v>2.6349999999999998</v>
      </c>
      <c r="E10" s="2">
        <v>4.6180000000000003</v>
      </c>
      <c r="F10" s="6">
        <f>E10+0.27</f>
        <v>4.8879999999999999</v>
      </c>
      <c r="G10" s="6">
        <f>F10+(D10-E10)</f>
        <v>2.9049999999999994</v>
      </c>
      <c r="H10" s="5">
        <f>(E10-D10)*C10</f>
        <v>773.37000000000023</v>
      </c>
    </row>
    <row r="11" spans="1:9" x14ac:dyDescent="0.2">
      <c r="A11" s="2" t="s">
        <v>10</v>
      </c>
      <c r="B11" s="2">
        <v>380492</v>
      </c>
      <c r="C11" s="4">
        <v>153390</v>
      </c>
      <c r="D11" s="2">
        <v>2.6349999999999998</v>
      </c>
      <c r="E11" s="2">
        <v>4.6180000000000003</v>
      </c>
      <c r="F11" s="6">
        <f>E11+0.17</f>
        <v>4.7880000000000003</v>
      </c>
      <c r="G11" s="6">
        <f>F11+(D11-E11)</f>
        <v>2.8049999999999997</v>
      </c>
      <c r="H11" s="5">
        <f>(E11-D11)*C11</f>
        <v>304172.37000000011</v>
      </c>
    </row>
    <row r="12" spans="1:9" x14ac:dyDescent="0.2">
      <c r="A12" s="2" t="s">
        <v>10</v>
      </c>
      <c r="B12" s="2">
        <v>377264</v>
      </c>
      <c r="C12" s="4">
        <v>15180</v>
      </c>
      <c r="D12" s="2">
        <v>2.6349999999999998</v>
      </c>
      <c r="E12" s="2">
        <v>4.6180000000000003</v>
      </c>
      <c r="F12" s="6">
        <f>E12+0.325</f>
        <v>4.9430000000000005</v>
      </c>
      <c r="G12" s="6">
        <f>F12+(D12-E12)</f>
        <v>2.96</v>
      </c>
      <c r="H12" s="5">
        <f>(E12-D12)*C12</f>
        <v>30101.94000000001</v>
      </c>
    </row>
    <row r="13" spans="1:9" ht="13.5" thickBot="1" x14ac:dyDescent="0.25">
      <c r="F13" s="6"/>
      <c r="G13" s="6"/>
      <c r="H13" s="7">
        <f>SUM(H9:H12)</f>
        <v>397988.10000000015</v>
      </c>
      <c r="I13" s="1" t="s">
        <v>4</v>
      </c>
    </row>
    <row r="14" spans="1:9" ht="13.5" thickTop="1" x14ac:dyDescent="0.2">
      <c r="F14" s="6"/>
      <c r="G14" s="6"/>
      <c r="H14" s="5"/>
    </row>
    <row r="16" spans="1:9" x14ac:dyDescent="0.2">
      <c r="A16" s="16">
        <v>36800</v>
      </c>
      <c r="B16" s="15" t="s">
        <v>0</v>
      </c>
      <c r="C16" s="14" t="s">
        <v>1</v>
      </c>
      <c r="D16" s="15" t="s">
        <v>2</v>
      </c>
      <c r="E16" s="15" t="s">
        <v>3</v>
      </c>
      <c r="F16" s="15" t="s">
        <v>5</v>
      </c>
      <c r="G16" s="15" t="s">
        <v>6</v>
      </c>
      <c r="H16" s="17" t="s">
        <v>7</v>
      </c>
    </row>
    <row r="17" spans="1:9" x14ac:dyDescent="0.2">
      <c r="A17" s="2" t="s">
        <v>9</v>
      </c>
      <c r="B17" s="2">
        <v>249252</v>
      </c>
      <c r="C17" s="4">
        <v>34038</v>
      </c>
      <c r="D17" s="2">
        <v>2.665</v>
      </c>
      <c r="E17" s="2">
        <v>5.3120000000000003</v>
      </c>
      <c r="F17" s="6">
        <f>E17+0.175</f>
        <v>5.4870000000000001</v>
      </c>
      <c r="G17" s="6">
        <f>F17+(D17-E17)</f>
        <v>2.84</v>
      </c>
      <c r="H17" s="5">
        <f>(E17-D17)*C17</f>
        <v>90098.58600000001</v>
      </c>
    </row>
    <row r="18" spans="1:9" x14ac:dyDescent="0.2">
      <c r="A18" s="2" t="s">
        <v>10</v>
      </c>
      <c r="B18" s="2">
        <v>377250</v>
      </c>
      <c r="C18" s="4">
        <v>899</v>
      </c>
      <c r="D18" s="2">
        <v>2.665</v>
      </c>
      <c r="E18" s="2">
        <v>5.3120000000000003</v>
      </c>
      <c r="F18" s="6">
        <f>E18+0.27</f>
        <v>5.5820000000000007</v>
      </c>
      <c r="G18" s="6">
        <f>F18+(D18-E18)</f>
        <v>2.9350000000000005</v>
      </c>
      <c r="H18" s="5">
        <f>(E18-D18)*C18</f>
        <v>2379.6530000000002</v>
      </c>
    </row>
    <row r="19" spans="1:9" x14ac:dyDescent="0.2">
      <c r="A19" s="2" t="s">
        <v>10</v>
      </c>
      <c r="B19" s="2">
        <v>380492</v>
      </c>
      <c r="C19" s="4">
        <v>142786</v>
      </c>
      <c r="D19" s="2">
        <v>2.665</v>
      </c>
      <c r="E19" s="2">
        <v>5.3120000000000003</v>
      </c>
      <c r="F19" s="6">
        <f>E19+0.17</f>
        <v>5.4820000000000002</v>
      </c>
      <c r="G19" s="6">
        <f>F19+(D19-E19)</f>
        <v>2.835</v>
      </c>
      <c r="H19" s="5">
        <f>(E19-D19)*C19</f>
        <v>377954.54200000002</v>
      </c>
    </row>
    <row r="20" spans="1:9" x14ac:dyDescent="0.2">
      <c r="A20" s="2" t="s">
        <v>10</v>
      </c>
      <c r="B20" s="2">
        <v>377264</v>
      </c>
      <c r="C20" s="4">
        <v>15004</v>
      </c>
      <c r="D20" s="2">
        <v>2.665</v>
      </c>
      <c r="E20" s="2">
        <v>5.3120000000000003</v>
      </c>
      <c r="F20" s="6">
        <f>E20+0.325</f>
        <v>5.6370000000000005</v>
      </c>
      <c r="G20" s="6">
        <f>F20+(D20-E20)</f>
        <v>2.99</v>
      </c>
      <c r="H20" s="5">
        <f>(E20-D20)*C20</f>
        <v>39715.588000000003</v>
      </c>
    </row>
    <row r="21" spans="1:9" ht="13.5" thickBot="1" x14ac:dyDescent="0.25">
      <c r="F21" s="6"/>
      <c r="G21" s="6"/>
      <c r="H21" s="7">
        <f>SUM(H17:H20)</f>
        <v>510148.36900000001</v>
      </c>
      <c r="I21" s="1" t="s">
        <v>4</v>
      </c>
    </row>
    <row r="22" spans="1:9" ht="13.5" thickTop="1" x14ac:dyDescent="0.2">
      <c r="F22" s="6"/>
      <c r="G22" s="6"/>
      <c r="H22" s="5"/>
    </row>
    <row r="24" spans="1:9" x14ac:dyDescent="0.2">
      <c r="A24" s="16">
        <v>36831</v>
      </c>
      <c r="B24" s="15" t="s">
        <v>0</v>
      </c>
      <c r="C24" s="14" t="s">
        <v>1</v>
      </c>
      <c r="D24" s="15" t="s">
        <v>2</v>
      </c>
      <c r="E24" s="15" t="s">
        <v>3</v>
      </c>
      <c r="F24" s="15" t="s">
        <v>5</v>
      </c>
      <c r="G24" s="15" t="s">
        <v>6</v>
      </c>
      <c r="H24" s="17" t="s">
        <v>7</v>
      </c>
    </row>
    <row r="25" spans="1:9" x14ac:dyDescent="0.2">
      <c r="A25" s="2" t="s">
        <v>9</v>
      </c>
      <c r="B25" s="2">
        <v>249252</v>
      </c>
      <c r="C25" s="4">
        <v>28842</v>
      </c>
      <c r="D25" s="2">
        <v>2.8050000000000002</v>
      </c>
      <c r="E25" s="2">
        <v>4.5410000000000004</v>
      </c>
      <c r="F25" s="6">
        <f>E25+0.24</f>
        <v>4.7810000000000006</v>
      </c>
      <c r="G25" s="6">
        <f>F25+(D25-E25)</f>
        <v>3.0450000000000004</v>
      </c>
      <c r="H25" s="5">
        <f>(E25-D25)*C25</f>
        <v>50069.712000000007</v>
      </c>
    </row>
    <row r="26" spans="1:9" x14ac:dyDescent="0.2">
      <c r="A26" s="2" t="s">
        <v>10</v>
      </c>
      <c r="B26" s="2">
        <v>377250</v>
      </c>
      <c r="C26" s="4">
        <v>1650</v>
      </c>
      <c r="D26" s="2">
        <v>2.8050000000000002</v>
      </c>
      <c r="E26" s="2">
        <v>4.5410000000000004</v>
      </c>
      <c r="F26" s="6">
        <f>E26+0.68</f>
        <v>5.2210000000000001</v>
      </c>
      <c r="G26" s="6">
        <f>F26+(D26-E26)</f>
        <v>3.4849999999999999</v>
      </c>
      <c r="H26" s="5">
        <f>(E26-D26)*C26</f>
        <v>2864.4000000000005</v>
      </c>
    </row>
    <row r="27" spans="1:9" x14ac:dyDescent="0.2">
      <c r="A27" s="2" t="s">
        <v>10</v>
      </c>
      <c r="B27" s="2">
        <v>380492</v>
      </c>
      <c r="C27" s="4">
        <v>75810</v>
      </c>
      <c r="D27" s="2">
        <v>2.8050000000000002</v>
      </c>
      <c r="E27" s="2">
        <v>4.5410000000000004</v>
      </c>
      <c r="F27" s="6">
        <f>E27+0.28</f>
        <v>4.8210000000000006</v>
      </c>
      <c r="G27" s="6">
        <f>F27+(D27-E27)</f>
        <v>3.0850000000000004</v>
      </c>
      <c r="H27" s="5">
        <f>(E27-D27)*C27</f>
        <v>131606.16</v>
      </c>
    </row>
    <row r="28" spans="1:9" x14ac:dyDescent="0.2">
      <c r="A28" s="2" t="s">
        <v>10</v>
      </c>
      <c r="B28" s="2">
        <v>377264</v>
      </c>
      <c r="C28" s="4">
        <v>14850</v>
      </c>
      <c r="D28" s="2">
        <v>2.8050000000000002</v>
      </c>
      <c r="E28" s="2">
        <v>4.5410000000000004</v>
      </c>
      <c r="F28" s="6">
        <f>E28+0.835</f>
        <v>5.3760000000000003</v>
      </c>
      <c r="G28" s="6">
        <f>F28+(D28-E28)</f>
        <v>3.64</v>
      </c>
      <c r="H28" s="5">
        <f>(E28-D28)*C28</f>
        <v>25779.600000000002</v>
      </c>
    </row>
    <row r="29" spans="1:9" ht="13.5" thickBot="1" x14ac:dyDescent="0.25">
      <c r="F29" s="6"/>
      <c r="G29" s="6"/>
      <c r="H29" s="7">
        <f>SUM(H25:H28)</f>
        <v>210319.872</v>
      </c>
      <c r="I29" s="1" t="s">
        <v>4</v>
      </c>
    </row>
    <row r="30" spans="1:9" ht="13.5" thickTop="1" x14ac:dyDescent="0.2">
      <c r="F30" s="6"/>
      <c r="G30" s="6"/>
      <c r="H30" s="5"/>
    </row>
    <row r="31" spans="1:9" x14ac:dyDescent="0.2">
      <c r="F31" s="6"/>
      <c r="G31" s="6"/>
      <c r="H31" s="5"/>
    </row>
    <row r="32" spans="1:9" x14ac:dyDescent="0.2">
      <c r="A32" s="16">
        <v>37226</v>
      </c>
      <c r="B32" s="15" t="s">
        <v>0</v>
      </c>
      <c r="C32" s="14" t="s">
        <v>1</v>
      </c>
      <c r="D32" s="15" t="s">
        <v>2</v>
      </c>
      <c r="E32" s="15" t="s">
        <v>3</v>
      </c>
      <c r="F32" s="15" t="s">
        <v>5</v>
      </c>
      <c r="G32" s="15" t="s">
        <v>6</v>
      </c>
      <c r="H32" s="17" t="s">
        <v>7</v>
      </c>
    </row>
    <row r="33" spans="1:11" x14ac:dyDescent="0.2">
      <c r="A33" s="2" t="s">
        <v>9</v>
      </c>
      <c r="B33" s="2">
        <v>249252</v>
      </c>
      <c r="C33" s="4">
        <v>31320</v>
      </c>
      <c r="D33" s="2">
        <v>2.93</v>
      </c>
      <c r="E33" s="2">
        <v>6.016</v>
      </c>
      <c r="F33" s="6">
        <f>E33+0.26</f>
        <v>6.2759999999999998</v>
      </c>
      <c r="G33" s="6">
        <f>F33+(D33-E33)</f>
        <v>3.19</v>
      </c>
      <c r="H33" s="5">
        <f>(E33-D33)*C33</f>
        <v>96653.51999999999</v>
      </c>
    </row>
    <row r="34" spans="1:11" x14ac:dyDescent="0.2">
      <c r="A34" s="2" t="s">
        <v>10</v>
      </c>
      <c r="B34" s="2">
        <v>377250</v>
      </c>
      <c r="C34" s="4">
        <v>2449</v>
      </c>
      <c r="D34" s="2">
        <v>2.93</v>
      </c>
      <c r="E34" s="2">
        <v>6.016</v>
      </c>
      <c r="F34" s="6">
        <f>E34+0.68</f>
        <v>6.6959999999999997</v>
      </c>
      <c r="G34" s="6">
        <f>F34+(D34-E34)</f>
        <v>3.61</v>
      </c>
      <c r="H34" s="5">
        <f>(E34-D34)*C34</f>
        <v>7557.6139999999996</v>
      </c>
    </row>
    <row r="35" spans="1:11" x14ac:dyDescent="0.2">
      <c r="A35" s="2" t="s">
        <v>10</v>
      </c>
      <c r="B35" s="2">
        <v>380492</v>
      </c>
      <c r="C35" s="4">
        <v>83173</v>
      </c>
      <c r="D35" s="2">
        <v>2.93</v>
      </c>
      <c r="E35" s="2">
        <v>6.016</v>
      </c>
      <c r="F35" s="6">
        <f>E35+0.28</f>
        <v>6.2960000000000003</v>
      </c>
      <c r="G35" s="6">
        <f>F35+(D35-E35)</f>
        <v>3.2100000000000004</v>
      </c>
      <c r="H35" s="5">
        <f>(E35-D35)*C35</f>
        <v>256671.878</v>
      </c>
    </row>
    <row r="36" spans="1:11" x14ac:dyDescent="0.2">
      <c r="A36" s="2" t="s">
        <v>10</v>
      </c>
      <c r="B36" s="2">
        <v>377264</v>
      </c>
      <c r="C36" s="4">
        <v>14725</v>
      </c>
      <c r="D36" s="2">
        <v>2.93</v>
      </c>
      <c r="E36" s="2">
        <v>6.016</v>
      </c>
      <c r="F36" s="6">
        <f>E36+0.835</f>
        <v>6.851</v>
      </c>
      <c r="G36" s="6">
        <f>F36+(D36-E36)</f>
        <v>3.7650000000000001</v>
      </c>
      <c r="H36" s="5">
        <f>(E36-D36)*C36</f>
        <v>45441.35</v>
      </c>
    </row>
    <row r="37" spans="1:11" ht="13.5" thickBot="1" x14ac:dyDescent="0.25">
      <c r="F37" s="6"/>
      <c r="G37" s="6"/>
      <c r="H37" s="7">
        <f>SUM(H33:H36)</f>
        <v>406324.36199999996</v>
      </c>
      <c r="I37" s="1" t="s">
        <v>4</v>
      </c>
    </row>
    <row r="38" spans="1:11" ht="13.5" thickTop="1" x14ac:dyDescent="0.2">
      <c r="F38" s="6"/>
      <c r="G38" s="6"/>
      <c r="H38" s="5"/>
    </row>
    <row r="39" spans="1:11" s="13" customFormat="1" x14ac:dyDescent="0.2">
      <c r="A39" s="16">
        <v>36892</v>
      </c>
    </row>
    <row r="40" spans="1:11" x14ac:dyDescent="0.2">
      <c r="A40" s="2" t="s">
        <v>9</v>
      </c>
      <c r="B40" s="2">
        <v>249252</v>
      </c>
      <c r="C40" s="4">
        <v>44488</v>
      </c>
      <c r="D40" s="6">
        <v>2.95</v>
      </c>
      <c r="E40" s="6">
        <v>9.98</v>
      </c>
      <c r="F40" s="6">
        <f>E40+0.2775</f>
        <v>10.2575</v>
      </c>
      <c r="G40" s="6">
        <f>F40+(D40-E40)</f>
        <v>3.2275</v>
      </c>
      <c r="H40" s="5">
        <f>(E40-D40)*C40</f>
        <v>312750.64</v>
      </c>
      <c r="J40" s="3"/>
      <c r="K40" s="12"/>
    </row>
    <row r="41" spans="1:11" x14ac:dyDescent="0.2">
      <c r="A41" s="2" t="s">
        <v>10</v>
      </c>
      <c r="B41" s="2">
        <v>377250</v>
      </c>
      <c r="C41" s="4">
        <v>3007</v>
      </c>
      <c r="D41" s="6">
        <v>2.95</v>
      </c>
      <c r="E41" s="6">
        <v>9.98</v>
      </c>
      <c r="F41" s="6">
        <f>+E41+0.68</f>
        <v>10.66</v>
      </c>
      <c r="G41" s="6">
        <f>F41+(D41-E41)</f>
        <v>3.63</v>
      </c>
      <c r="H41" s="5">
        <f>(E41-D41)*C41</f>
        <v>21139.21</v>
      </c>
      <c r="K41" s="12"/>
    </row>
    <row r="42" spans="1:11" x14ac:dyDescent="0.2">
      <c r="A42" s="2" t="s">
        <v>10</v>
      </c>
      <c r="B42" s="2">
        <v>380492</v>
      </c>
      <c r="C42" s="4">
        <v>125984</v>
      </c>
      <c r="D42" s="6">
        <v>2.95</v>
      </c>
      <c r="E42" s="6">
        <v>9.98</v>
      </c>
      <c r="F42" s="6">
        <f>+E42+0.28</f>
        <v>10.26</v>
      </c>
      <c r="G42" s="6">
        <f>F42+(D42-E42)</f>
        <v>3.2299999999999995</v>
      </c>
      <c r="H42" s="5">
        <f>(E42-D42)*C42</f>
        <v>885667.52</v>
      </c>
      <c r="K42" s="12"/>
    </row>
    <row r="43" spans="1:11" x14ac:dyDescent="0.2">
      <c r="A43" s="2" t="s">
        <v>10</v>
      </c>
      <c r="B43" s="2">
        <v>377264</v>
      </c>
      <c r="C43" s="4">
        <v>14570</v>
      </c>
      <c r="D43" s="6">
        <v>2.95</v>
      </c>
      <c r="E43" s="6">
        <v>9.98</v>
      </c>
      <c r="F43" s="6">
        <f>+E43+0.835</f>
        <v>10.815000000000001</v>
      </c>
      <c r="G43" s="6">
        <f>F43+(D43-E43)</f>
        <v>3.785000000000001</v>
      </c>
      <c r="H43" s="5">
        <f>(E43-D43)*C43</f>
        <v>102427.1</v>
      </c>
      <c r="K43" s="12"/>
    </row>
    <row r="44" spans="1:11" ht="13.5" thickBot="1" x14ac:dyDescent="0.25">
      <c r="D44" s="6"/>
      <c r="E44" s="6"/>
      <c r="F44" s="6"/>
      <c r="G44" s="6"/>
      <c r="H44" s="7">
        <f>SUM(H40:H43)</f>
        <v>1321984.4700000002</v>
      </c>
      <c r="I44" s="1" t="s">
        <v>4</v>
      </c>
    </row>
    <row r="45" spans="1:11" ht="13.5" thickTop="1" x14ac:dyDescent="0.2">
      <c r="D45" s="6"/>
      <c r="E45" s="6"/>
      <c r="F45" s="6"/>
      <c r="G45" s="6"/>
      <c r="H45" s="5"/>
    </row>
    <row r="46" spans="1:11" s="13" customFormat="1" x14ac:dyDescent="0.2">
      <c r="A46" s="16">
        <v>36923</v>
      </c>
      <c r="B46" s="15" t="s">
        <v>0</v>
      </c>
      <c r="C46" s="14" t="s">
        <v>1</v>
      </c>
      <c r="D46" s="15" t="s">
        <v>2</v>
      </c>
      <c r="E46" s="15" t="s">
        <v>3</v>
      </c>
      <c r="F46" s="15"/>
      <c r="G46" s="15"/>
      <c r="H46" s="15"/>
    </row>
    <row r="47" spans="1:11" x14ac:dyDescent="0.2">
      <c r="A47" s="2" t="s">
        <v>9</v>
      </c>
      <c r="B47" s="2">
        <v>249252</v>
      </c>
      <c r="C47" s="4">
        <v>39603</v>
      </c>
      <c r="D47" s="2">
        <v>2.7949999999999999</v>
      </c>
      <c r="E47" s="2">
        <v>6.2930000000000001</v>
      </c>
      <c r="F47" s="2">
        <f>+E47+0.275</f>
        <v>6.5680000000000005</v>
      </c>
      <c r="G47" s="6">
        <f>F47+(D47-E47)</f>
        <v>3.0700000000000003</v>
      </c>
      <c r="H47" s="5">
        <f>(E47-D47)*C47</f>
        <v>138531.29399999999</v>
      </c>
      <c r="K47" s="12"/>
    </row>
    <row r="48" spans="1:11" x14ac:dyDescent="0.2">
      <c r="A48" s="2" t="s">
        <v>10</v>
      </c>
      <c r="B48" s="2">
        <v>377250</v>
      </c>
      <c r="C48" s="4">
        <v>2408</v>
      </c>
      <c r="D48" s="2">
        <v>2.7949999999999999</v>
      </c>
      <c r="E48" s="2">
        <v>6.2930000000000001</v>
      </c>
      <c r="F48" s="2">
        <f>+E48+0.68</f>
        <v>6.9729999999999999</v>
      </c>
      <c r="G48" s="6">
        <f>F48+(D48-E48)</f>
        <v>3.4749999999999996</v>
      </c>
      <c r="H48" s="5">
        <f>(E48-D48)*C48</f>
        <v>8423.1840000000011</v>
      </c>
      <c r="K48" s="12"/>
    </row>
    <row r="49" spans="1:11" x14ac:dyDescent="0.2">
      <c r="A49" s="2" t="s">
        <v>10</v>
      </c>
      <c r="B49" s="2">
        <v>380492</v>
      </c>
      <c r="C49" s="4">
        <v>123984</v>
      </c>
      <c r="D49" s="2">
        <v>2.7949999999999999</v>
      </c>
      <c r="E49" s="2">
        <v>6.2930000000000001</v>
      </c>
      <c r="F49" s="2">
        <f>+E49+0.28</f>
        <v>6.5730000000000004</v>
      </c>
      <c r="G49" s="6">
        <f>F49+(D49-E49)</f>
        <v>3.0750000000000002</v>
      </c>
      <c r="H49" s="5">
        <f>(E49-D49)*C49</f>
        <v>433696.03200000001</v>
      </c>
      <c r="K49" s="12"/>
    </row>
    <row r="50" spans="1:11" x14ac:dyDescent="0.2">
      <c r="A50" s="2" t="s">
        <v>10</v>
      </c>
      <c r="B50" s="2">
        <v>377264</v>
      </c>
      <c r="C50" s="4">
        <v>0</v>
      </c>
      <c r="D50" s="2">
        <v>0</v>
      </c>
      <c r="E50" s="2">
        <v>0</v>
      </c>
      <c r="F50" s="2">
        <v>0</v>
      </c>
      <c r="G50" s="6">
        <f>F50+(D50-E50)</f>
        <v>0</v>
      </c>
      <c r="H50" s="5">
        <f>(E50-D50)*C50</f>
        <v>0</v>
      </c>
      <c r="K50" s="12"/>
    </row>
    <row r="51" spans="1:11" ht="13.5" thickBot="1" x14ac:dyDescent="0.25">
      <c r="H51" s="7">
        <f>SUM(H47:H50)</f>
        <v>580650.51</v>
      </c>
      <c r="I51" s="1" t="s">
        <v>4</v>
      </c>
    </row>
    <row r="52" spans="1:11" ht="13.5" thickTop="1" x14ac:dyDescent="0.2"/>
    <row r="53" spans="1:11" s="13" customFormat="1" x14ac:dyDescent="0.2">
      <c r="A53" s="16">
        <v>36951</v>
      </c>
      <c r="B53" s="15" t="s">
        <v>0</v>
      </c>
      <c r="C53" s="14" t="s">
        <v>1</v>
      </c>
      <c r="D53" s="15" t="s">
        <v>2</v>
      </c>
      <c r="E53" s="15" t="s">
        <v>3</v>
      </c>
      <c r="F53" s="15"/>
      <c r="G53" s="15"/>
      <c r="H53" s="15"/>
    </row>
    <row r="54" spans="1:11" x14ac:dyDescent="0.2">
      <c r="A54" s="2" t="s">
        <v>9</v>
      </c>
      <c r="B54" s="2">
        <v>249252</v>
      </c>
      <c r="C54" s="4">
        <v>54025</v>
      </c>
      <c r="D54" s="2">
        <v>2.66</v>
      </c>
      <c r="E54" s="2">
        <v>4.9980000000000002</v>
      </c>
      <c r="F54" s="2">
        <f>+E54+0.275</f>
        <v>5.2730000000000006</v>
      </c>
      <c r="G54" s="6">
        <f>F54+(D54-E54)</f>
        <v>2.9350000000000005</v>
      </c>
      <c r="H54" s="5">
        <f>(E54-D54)*C54</f>
        <v>126310.45</v>
      </c>
      <c r="K54" s="12"/>
    </row>
    <row r="55" spans="1:11" x14ac:dyDescent="0.2">
      <c r="A55" s="2" t="s">
        <v>10</v>
      </c>
      <c r="B55" s="2">
        <v>377250</v>
      </c>
      <c r="C55" s="4">
        <v>2108</v>
      </c>
      <c r="D55" s="2">
        <v>2.66</v>
      </c>
      <c r="E55" s="2">
        <v>4.9980000000000002</v>
      </c>
      <c r="F55" s="2">
        <f>+E55+0.68</f>
        <v>5.6779999999999999</v>
      </c>
      <c r="G55" s="6">
        <f>F55+(D55-E55)</f>
        <v>3.34</v>
      </c>
      <c r="H55" s="5">
        <f>(E55-D55)*C55</f>
        <v>4928.5039999999999</v>
      </c>
      <c r="K55" s="12"/>
    </row>
    <row r="56" spans="1:11" x14ac:dyDescent="0.2">
      <c r="A56" s="2" t="s">
        <v>10</v>
      </c>
      <c r="B56" s="2">
        <v>168997</v>
      </c>
      <c r="C56" s="4">
        <v>84165</v>
      </c>
      <c r="D56" s="2">
        <v>2.66</v>
      </c>
      <c r="E56" s="2">
        <v>4.9980000000000002</v>
      </c>
      <c r="F56" s="2">
        <f>+E56+0.28</f>
        <v>5.2780000000000005</v>
      </c>
      <c r="G56" s="6">
        <f>F56+(D56-E56)</f>
        <v>2.9400000000000004</v>
      </c>
      <c r="H56" s="5">
        <f>(E56-D56)*C56</f>
        <v>196777.77000000002</v>
      </c>
      <c r="K56" s="12"/>
    </row>
    <row r="57" spans="1:11" s="9" customFormat="1" ht="13.5" thickBot="1" x14ac:dyDescent="0.25">
      <c r="A57" s="8"/>
      <c r="B57" s="8"/>
      <c r="C57" s="10"/>
      <c r="D57" s="8"/>
      <c r="E57" s="8"/>
      <c r="F57" s="8"/>
      <c r="G57" s="8"/>
      <c r="H57" s="7">
        <f>SUM(H54:H56)</f>
        <v>328016.72400000005</v>
      </c>
      <c r="I57" s="1" t="s">
        <v>4</v>
      </c>
    </row>
    <row r="58" spans="1:11" s="9" customFormat="1" ht="13.5" thickTop="1" x14ac:dyDescent="0.2">
      <c r="A58" s="8"/>
      <c r="B58" s="8"/>
      <c r="C58" s="10"/>
      <c r="D58" s="8"/>
      <c r="E58" s="8"/>
      <c r="F58" s="8"/>
      <c r="G58" s="8"/>
      <c r="H58" s="11"/>
    </row>
    <row r="59" spans="1:11" s="13" customFormat="1" x14ac:dyDescent="0.2">
      <c r="A59" s="16">
        <v>36982</v>
      </c>
      <c r="B59" s="15" t="s">
        <v>0</v>
      </c>
      <c r="C59" s="14" t="s">
        <v>1</v>
      </c>
      <c r="D59" s="15" t="s">
        <v>2</v>
      </c>
      <c r="E59" s="15" t="s">
        <v>3</v>
      </c>
      <c r="F59" s="15"/>
      <c r="G59" s="15"/>
      <c r="H59" s="15"/>
    </row>
    <row r="60" spans="1:11" x14ac:dyDescent="0.2">
      <c r="A60" s="2" t="s">
        <v>10</v>
      </c>
      <c r="B60" s="2">
        <v>377250</v>
      </c>
      <c r="C60" s="4">
        <v>1083</v>
      </c>
      <c r="D60" s="2">
        <v>2.54</v>
      </c>
      <c r="E60" s="2">
        <v>5.3840000000000003</v>
      </c>
      <c r="F60" s="2">
        <f>+E60+0.28</f>
        <v>5.6640000000000006</v>
      </c>
      <c r="G60" s="6">
        <f>F60+(D60-E60)</f>
        <v>2.8200000000000003</v>
      </c>
      <c r="H60" s="5">
        <f>(E60-D60)*C60</f>
        <v>3080.0520000000001</v>
      </c>
      <c r="K60" s="12"/>
    </row>
    <row r="61" spans="1:11" x14ac:dyDescent="0.2">
      <c r="A61" s="2" t="s">
        <v>10</v>
      </c>
      <c r="B61" s="2">
        <v>168997</v>
      </c>
      <c r="C61" s="4">
        <v>92192</v>
      </c>
      <c r="D61" s="2">
        <v>2.54</v>
      </c>
      <c r="E61" s="2">
        <v>5.3840000000000003</v>
      </c>
      <c r="F61" s="2">
        <f>+E61+0.455</f>
        <v>5.8390000000000004</v>
      </c>
      <c r="G61" s="6">
        <f>F61+(D61-E61)</f>
        <v>2.9950000000000001</v>
      </c>
      <c r="H61" s="5">
        <f>(E61-D61)*C61</f>
        <v>262194.04800000001</v>
      </c>
      <c r="K61" s="12"/>
    </row>
    <row r="62" spans="1:11" s="9" customFormat="1" ht="13.5" thickBot="1" x14ac:dyDescent="0.25">
      <c r="A62" s="8"/>
      <c r="B62" s="8"/>
      <c r="C62" s="10"/>
      <c r="D62" s="8"/>
      <c r="E62" s="8"/>
      <c r="F62" s="8"/>
      <c r="G62" s="8"/>
      <c r="H62" s="7">
        <f>SUM(H60:H61)</f>
        <v>265274.10000000003</v>
      </c>
      <c r="I62" s="1" t="s">
        <v>4</v>
      </c>
    </row>
    <row r="63" spans="1:11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dcterms:created xsi:type="dcterms:W3CDTF">2001-05-31T01:41:39Z</dcterms:created>
  <dcterms:modified xsi:type="dcterms:W3CDTF">2023-09-15T15:11:49Z</dcterms:modified>
</cp:coreProperties>
</file>